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\Downloads\"/>
    </mc:Choice>
  </mc:AlternateContent>
  <xr:revisionPtr revIDLastSave="0" documentId="13_ncr:1_{D58508D1-9130-4FA5-B35A-81F81FD30ED8}" xr6:coauthVersionLast="45" xr6:coauthVersionMax="45" xr10:uidLastSave="{00000000-0000-0000-0000-000000000000}"/>
  <bookViews>
    <workbookView xWindow="-120" yWindow="-120" windowWidth="20730" windowHeight="11160" tabRatio="805" firstSheet="4" activeTab="11" xr2:uid="{00000000-000D-0000-FFFF-FFFF00000000}"/>
  </bookViews>
  <sheets>
    <sheet name="Datset_1" sheetId="1" r:id="rId1"/>
    <sheet name="Datset_2" sheetId="3" r:id="rId2"/>
    <sheet name="Datset_3" sheetId="12" r:id="rId3"/>
    <sheet name="MASTER_Data_1" sheetId="7" r:id="rId4"/>
    <sheet name="MASTER_Data_2" sheetId="2" r:id="rId5"/>
    <sheet name="MASTER_Data_3" sheetId="4" r:id="rId6"/>
    <sheet name="MASTER_Data_4" sheetId="5" r:id="rId7"/>
    <sheet name="MASTER_Data_5" sheetId="13" r:id="rId8"/>
    <sheet name="MASTER_Data_6" sheetId="6" r:id="rId9"/>
    <sheet name="MASTER_Data_7" sheetId="9" r:id="rId10"/>
    <sheet name="MASTER_Data_8" sheetId="14" r:id="rId11"/>
    <sheet name="Analysis" sheetId="15" r:id="rId12"/>
  </sheets>
  <definedNames>
    <definedName name="_xlnm._FilterDatabase" localSheetId="0" hidden="1">Datset_1!$A$3:$O$498</definedName>
    <definedName name="_xlnm._FilterDatabase" localSheetId="1" hidden="1">Datset_2!$A$3:$O$503</definedName>
    <definedName name="_xlnm._FilterDatabase" localSheetId="2" hidden="1">Datset_3!$A$3:$H$996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5" l="1"/>
  <c r="B19" i="15"/>
  <c r="D537" i="3"/>
  <c r="C17" i="15"/>
  <c r="B17" i="15"/>
  <c r="C8" i="15"/>
  <c r="C7" i="15"/>
  <c r="C4" i="15"/>
  <c r="B4" i="15"/>
  <c r="C3" i="15"/>
  <c r="B3" i="15"/>
  <c r="C2" i="15"/>
  <c r="B2" i="15"/>
  <c r="E1043" i="12"/>
  <c r="E1042" i="12"/>
  <c r="F1042" i="12"/>
  <c r="G1042" i="12"/>
  <c r="H1042" i="12"/>
  <c r="D1042" i="12"/>
  <c r="E1041" i="12"/>
  <c r="F1041" i="12"/>
  <c r="G1041" i="12"/>
  <c r="H1041" i="12"/>
  <c r="D1041" i="12"/>
  <c r="E1039" i="12"/>
  <c r="E1038" i="12"/>
  <c r="F1038" i="12"/>
  <c r="G1038" i="12"/>
  <c r="H1038" i="12"/>
  <c r="D1038" i="12"/>
  <c r="E1037" i="12"/>
  <c r="F1037" i="12"/>
  <c r="G1037" i="12"/>
  <c r="H1037" i="12"/>
  <c r="D1037" i="12"/>
  <c r="E1034" i="12"/>
  <c r="F1034" i="12"/>
  <c r="G1034" i="12"/>
  <c r="H1034" i="12"/>
  <c r="D1034" i="12"/>
  <c r="E1033" i="12"/>
  <c r="F1033" i="12"/>
  <c r="G1033" i="12"/>
  <c r="H1033" i="12"/>
  <c r="D1033" i="12"/>
  <c r="D1030" i="12"/>
  <c r="D1029" i="12"/>
  <c r="E1027" i="12"/>
  <c r="F1027" i="12"/>
  <c r="G1027" i="12"/>
  <c r="H1027" i="12"/>
  <c r="D1027" i="12"/>
  <c r="E1026" i="12"/>
  <c r="F1026" i="12"/>
  <c r="G1026" i="12"/>
  <c r="H1026" i="12"/>
  <c r="D1026" i="12"/>
  <c r="E1025" i="12"/>
  <c r="F1025" i="12"/>
  <c r="G1025" i="12"/>
  <c r="H1025" i="12"/>
  <c r="D1025" i="12"/>
  <c r="E1024" i="12"/>
  <c r="F1024" i="12"/>
  <c r="G1024" i="12"/>
  <c r="H1024" i="12"/>
  <c r="D1024" i="12"/>
  <c r="E1022" i="12"/>
  <c r="F1022" i="12"/>
  <c r="G1022" i="12"/>
  <c r="H1022" i="12"/>
  <c r="D1022" i="12"/>
  <c r="E1021" i="12"/>
  <c r="F1021" i="12"/>
  <c r="G1021" i="12"/>
  <c r="H1021" i="12"/>
  <c r="D1021" i="12"/>
  <c r="E1020" i="12"/>
  <c r="F1020" i="12"/>
  <c r="G1020" i="12"/>
  <c r="H1020" i="12"/>
  <c r="D1020" i="12"/>
  <c r="E1019" i="12"/>
  <c r="F1019" i="12"/>
  <c r="G1019" i="12"/>
  <c r="H1019" i="12"/>
  <c r="D1019" i="12"/>
  <c r="H1008" i="12" a="1"/>
  <c r="H1008" i="12"/>
  <c r="H1009" i="12" a="1"/>
  <c r="H1009" i="12"/>
  <c r="H1010" i="12" a="1"/>
  <c r="H1010" i="12"/>
  <c r="H1011" i="12" a="1"/>
  <c r="H1011" i="12" s="1"/>
  <c r="H1012" i="12" a="1"/>
  <c r="H1012" i="12" s="1"/>
  <c r="H1013" i="12" a="1"/>
  <c r="H1013" i="12" s="1"/>
  <c r="H1014" i="12" a="1"/>
  <c r="H1014" i="12" s="1"/>
  <c r="H1015" i="12" a="1"/>
  <c r="H1015" i="12" s="1"/>
  <c r="H1016" i="12" a="1"/>
  <c r="H1016" i="12" s="1"/>
  <c r="H1017" i="12" a="1"/>
  <c r="H1017" i="12" s="1"/>
  <c r="H1018" i="12" a="1"/>
  <c r="H1018" i="12" s="1"/>
  <c r="H1007" i="12" a="1"/>
  <c r="H1007" i="12" s="1"/>
  <c r="G1008" i="12" a="1"/>
  <c r="G1008" i="12"/>
  <c r="G1009" i="12" a="1"/>
  <c r="G1009" i="12" s="1"/>
  <c r="G1010" i="12" a="1"/>
  <c r="G1010" i="12" s="1"/>
  <c r="G1011" i="12" a="1"/>
  <c r="G1011" i="12" s="1"/>
  <c r="G1012" i="12" a="1"/>
  <c r="G1012" i="12" s="1"/>
  <c r="G1013" i="12" a="1"/>
  <c r="G1013" i="12" s="1"/>
  <c r="G1014" i="12" a="1"/>
  <c r="G1014" i="12" s="1"/>
  <c r="G1015" i="12" a="1"/>
  <c r="G1015" i="12" s="1"/>
  <c r="G1016" i="12" a="1"/>
  <c r="G1016" i="12" s="1"/>
  <c r="G1017" i="12" a="1"/>
  <c r="G1017" i="12" s="1"/>
  <c r="G1018" i="12" a="1"/>
  <c r="G1018" i="12" s="1"/>
  <c r="G1007" i="12" a="1"/>
  <c r="G1007" i="12" s="1"/>
  <c r="F1008" i="12" a="1"/>
  <c r="F1008" i="12"/>
  <c r="F1009" i="12" a="1"/>
  <c r="F1009" i="12"/>
  <c r="F1010" i="12" a="1"/>
  <c r="F1010" i="12"/>
  <c r="F1011" i="12" a="1"/>
  <c r="F1011" i="12"/>
  <c r="F1012" i="12" a="1"/>
  <c r="F1012" i="12" s="1"/>
  <c r="F1013" i="12" a="1"/>
  <c r="F1013" i="12" s="1"/>
  <c r="F1014" i="12" a="1"/>
  <c r="F1014" i="12" s="1"/>
  <c r="F1015" i="12" a="1"/>
  <c r="F1015" i="12" s="1"/>
  <c r="F1016" i="12" a="1"/>
  <c r="F1016" i="12" s="1"/>
  <c r="F1017" i="12" a="1"/>
  <c r="F1017" i="12" s="1"/>
  <c r="F1018" i="12" a="1"/>
  <c r="F1018" i="12" s="1"/>
  <c r="F1007" i="12" a="1"/>
  <c r="F1007" i="12"/>
  <c r="E1008" i="12" a="1"/>
  <c r="E1008" i="12"/>
  <c r="E1009" i="12" a="1"/>
  <c r="E1009" i="12"/>
  <c r="E1010" i="12" a="1"/>
  <c r="E1010" i="12"/>
  <c r="E1011" i="12" a="1"/>
  <c r="E1011" i="12" s="1"/>
  <c r="E1012" i="12" a="1"/>
  <c r="E1012" i="12" s="1"/>
  <c r="E1013" i="12" a="1"/>
  <c r="E1013" i="12" s="1"/>
  <c r="E1014" i="12" a="1"/>
  <c r="E1014" i="12" s="1"/>
  <c r="E1015" i="12" a="1"/>
  <c r="E1015" i="12" s="1"/>
  <c r="E1016" i="12" a="1"/>
  <c r="E1016" i="12" s="1"/>
  <c r="E1017" i="12" a="1"/>
  <c r="E1017" i="12" s="1"/>
  <c r="E1018" i="12" a="1"/>
  <c r="E1018" i="12" s="1"/>
  <c r="E1007" i="12" a="1"/>
  <c r="E1007" i="12" s="1"/>
  <c r="D1008" i="12" a="1"/>
  <c r="D1008" i="12" s="1"/>
  <c r="D1009" i="12" a="1"/>
  <c r="D1009" i="12" s="1"/>
  <c r="D1010" i="12" a="1"/>
  <c r="D1010" i="12" s="1"/>
  <c r="D1011" i="12" a="1"/>
  <c r="D1011" i="12" s="1"/>
  <c r="D1012" i="12" a="1"/>
  <c r="D1012" i="12" s="1"/>
  <c r="D1013" i="12" a="1"/>
  <c r="D1013" i="12" s="1"/>
  <c r="D1014" i="12" a="1"/>
  <c r="D1014" i="12" s="1"/>
  <c r="D1015" i="12" a="1"/>
  <c r="D1015" i="12" s="1"/>
  <c r="D1016" i="12" a="1"/>
  <c r="D1016" i="12" s="1"/>
  <c r="D1017" i="12" a="1"/>
  <c r="D1017" i="12" s="1"/>
  <c r="D1018" i="12" a="1"/>
  <c r="D1018" i="12" s="1"/>
  <c r="D1007" i="12" a="1"/>
  <c r="D1007" i="12" s="1"/>
  <c r="E1002" i="12"/>
  <c r="F1002" i="12"/>
  <c r="G1002" i="12"/>
  <c r="H1002" i="12"/>
  <c r="D1002" i="12"/>
  <c r="E1000" i="12"/>
  <c r="F1000" i="12"/>
  <c r="G1000" i="12"/>
  <c r="H1000" i="12"/>
  <c r="D1000" i="12"/>
  <c r="H998" i="12"/>
  <c r="G998" i="12"/>
  <c r="F998" i="12"/>
  <c r="E998" i="12"/>
  <c r="D998" i="12"/>
  <c r="E536" i="3"/>
  <c r="F536" i="3"/>
  <c r="G536" i="3"/>
  <c r="H536" i="3"/>
  <c r="D536" i="3"/>
  <c r="E535" i="3"/>
  <c r="F535" i="3"/>
  <c r="G535" i="3"/>
  <c r="H535" i="3"/>
  <c r="D535" i="3"/>
  <c r="E532" i="3"/>
  <c r="F532" i="3"/>
  <c r="D533" i="3" s="1"/>
  <c r="G532" i="3"/>
  <c r="H532" i="3"/>
  <c r="D532" i="3"/>
  <c r="E531" i="3"/>
  <c r="F531" i="3"/>
  <c r="G531" i="3"/>
  <c r="H531" i="3"/>
  <c r="D531" i="3"/>
  <c r="E529" i="3"/>
  <c r="F529" i="3"/>
  <c r="G529" i="3"/>
  <c r="H529" i="3"/>
  <c r="D529" i="3"/>
  <c r="E528" i="3"/>
  <c r="F528" i="3"/>
  <c r="G528" i="3"/>
  <c r="H528" i="3"/>
  <c r="D528" i="3"/>
  <c r="E527" i="3"/>
  <c r="F527" i="3"/>
  <c r="G527" i="3"/>
  <c r="H527" i="3"/>
  <c r="D527" i="3"/>
  <c r="E526" i="3"/>
  <c r="F526" i="3"/>
  <c r="G526" i="3"/>
  <c r="H526" i="3"/>
  <c r="D526" i="3"/>
  <c r="H515" i="3" a="1"/>
  <c r="H515" i="3"/>
  <c r="H516" i="3" a="1"/>
  <c r="H516" i="3" s="1"/>
  <c r="H517" i="3" a="1"/>
  <c r="H517" i="3" s="1"/>
  <c r="H518" i="3" a="1"/>
  <c r="H518" i="3" s="1"/>
  <c r="H519" i="3" a="1"/>
  <c r="H519" i="3" s="1"/>
  <c r="H520" i="3" a="1"/>
  <c r="H520" i="3" s="1"/>
  <c r="H521" i="3" a="1"/>
  <c r="H521" i="3" s="1"/>
  <c r="H522" i="3" a="1"/>
  <c r="H522" i="3" s="1"/>
  <c r="H523" i="3" a="1"/>
  <c r="H523" i="3" s="1"/>
  <c r="H524" i="3" a="1"/>
  <c r="H524" i="3" s="1"/>
  <c r="H525" i="3" a="1"/>
  <c r="H525" i="3" s="1"/>
  <c r="H514" i="3" a="1"/>
  <c r="H514" i="3"/>
  <c r="G515" i="3" a="1"/>
  <c r="G515" i="3" s="1"/>
  <c r="G516" i="3" a="1"/>
  <c r="G516" i="3" s="1"/>
  <c r="G517" i="3" a="1"/>
  <c r="G517" i="3" s="1"/>
  <c r="G518" i="3" a="1"/>
  <c r="G518" i="3" s="1"/>
  <c r="G519" i="3" a="1"/>
  <c r="G519" i="3" s="1"/>
  <c r="G520" i="3" a="1"/>
  <c r="G520" i="3" s="1"/>
  <c r="G521" i="3" a="1"/>
  <c r="G521" i="3" s="1"/>
  <c r="G522" i="3" a="1"/>
  <c r="G522" i="3" s="1"/>
  <c r="G523" i="3" a="1"/>
  <c r="G523" i="3" s="1"/>
  <c r="G524" i="3" a="1"/>
  <c r="G524" i="3" s="1"/>
  <c r="G525" i="3" a="1"/>
  <c r="G525" i="3" s="1"/>
  <c r="G514" i="3" a="1"/>
  <c r="G514" i="3"/>
  <c r="F515" i="3" a="1"/>
  <c r="F515" i="3" s="1"/>
  <c r="F516" i="3" a="1"/>
  <c r="F516" i="3" s="1"/>
  <c r="F517" i="3" a="1"/>
  <c r="F517" i="3" s="1"/>
  <c r="F518" i="3" a="1"/>
  <c r="F518" i="3" s="1"/>
  <c r="F519" i="3" a="1"/>
  <c r="F519" i="3" s="1"/>
  <c r="F520" i="3" a="1"/>
  <c r="F520" i="3" s="1"/>
  <c r="F521" i="3" a="1"/>
  <c r="F521" i="3" s="1"/>
  <c r="F522" i="3" a="1"/>
  <c r="F522" i="3" s="1"/>
  <c r="F523" i="3" a="1"/>
  <c r="F523" i="3" s="1"/>
  <c r="F524" i="3" a="1"/>
  <c r="F524" i="3" s="1"/>
  <c r="F525" i="3" a="1"/>
  <c r="F525" i="3" s="1"/>
  <c r="F514" i="3" a="1"/>
  <c r="F514" i="3"/>
  <c r="E515" i="3" a="1"/>
  <c r="E515" i="3"/>
  <c r="E516" i="3" a="1"/>
  <c r="E516" i="3"/>
  <c r="E517" i="3" a="1"/>
  <c r="E517" i="3"/>
  <c r="E518" i="3" a="1"/>
  <c r="E518" i="3"/>
  <c r="E519" i="3" a="1"/>
  <c r="E519" i="3"/>
  <c r="E520" i="3" a="1"/>
  <c r="E520" i="3"/>
  <c r="E521" i="3" a="1"/>
  <c r="E521" i="3"/>
  <c r="E522" i="3" a="1"/>
  <c r="E522" i="3"/>
  <c r="E523" i="3" a="1"/>
  <c r="E523" i="3"/>
  <c r="E524" i="3" a="1"/>
  <c r="E524" i="3"/>
  <c r="E525" i="3" a="1"/>
  <c r="E525" i="3"/>
  <c r="E514" i="3" a="1"/>
  <c r="E514" i="3"/>
  <c r="D515" i="3" a="1"/>
  <c r="D515" i="3"/>
  <c r="D516" i="3" a="1"/>
  <c r="D516" i="3"/>
  <c r="D517" i="3" a="1"/>
  <c r="D517" i="3"/>
  <c r="D518" i="3" a="1"/>
  <c r="D518" i="3" s="1"/>
  <c r="D519" i="3" a="1"/>
  <c r="D519" i="3" s="1"/>
  <c r="D520" i="3" a="1"/>
  <c r="D520" i="3" s="1"/>
  <c r="D521" i="3" a="1"/>
  <c r="D521" i="3" s="1"/>
  <c r="D522" i="3" a="1"/>
  <c r="D522" i="3" s="1"/>
  <c r="D523" i="3" a="1"/>
  <c r="D523" i="3" s="1"/>
  <c r="D524" i="3" a="1"/>
  <c r="D524" i="3" s="1"/>
  <c r="D525" i="3" a="1"/>
  <c r="D525" i="3" s="1"/>
  <c r="D514" i="3" a="1"/>
  <c r="D514" i="3"/>
  <c r="E507" i="3"/>
  <c r="F507" i="3"/>
  <c r="G507" i="3"/>
  <c r="H507" i="3"/>
  <c r="D507" i="3"/>
  <c r="E505" i="3"/>
  <c r="F505" i="3"/>
  <c r="G505" i="3"/>
  <c r="H505" i="3"/>
  <c r="D505" i="3"/>
  <c r="H503" i="3"/>
  <c r="G503" i="3"/>
  <c r="F503" i="3"/>
  <c r="E503" i="3"/>
  <c r="D503" i="3"/>
  <c r="S50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4" i="3"/>
  <c r="Q50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4" i="3"/>
  <c r="M36" i="3"/>
  <c r="M68" i="3"/>
  <c r="M100" i="3"/>
  <c r="M132" i="3"/>
  <c r="M164" i="3"/>
  <c r="L446" i="3"/>
  <c r="M446" i="3" s="1"/>
  <c r="L450" i="3"/>
  <c r="M450" i="3" s="1"/>
  <c r="L454" i="3"/>
  <c r="M454" i="3" s="1"/>
  <c r="L458" i="3"/>
  <c r="M458" i="3" s="1"/>
  <c r="L462" i="3"/>
  <c r="M462" i="3" s="1"/>
  <c r="L466" i="3"/>
  <c r="M466" i="3" s="1"/>
  <c r="L470" i="3"/>
  <c r="M470" i="3" s="1"/>
  <c r="L474" i="3"/>
  <c r="M474" i="3" s="1"/>
  <c r="L478" i="3"/>
  <c r="M478" i="3" s="1"/>
  <c r="L482" i="3"/>
  <c r="M482" i="3" s="1"/>
  <c r="L486" i="3"/>
  <c r="M486" i="3" s="1"/>
  <c r="L490" i="3"/>
  <c r="M490" i="3" s="1"/>
  <c r="L494" i="3"/>
  <c r="M494" i="3" s="1"/>
  <c r="L498" i="3"/>
  <c r="M498" i="3" s="1"/>
  <c r="L502" i="3"/>
  <c r="M502" i="3" s="1"/>
  <c r="J8" i="3"/>
  <c r="K8" i="3" s="1"/>
  <c r="J12" i="3"/>
  <c r="K12" i="3" s="1"/>
  <c r="J16" i="3"/>
  <c r="K16" i="3" s="1"/>
  <c r="J20" i="3"/>
  <c r="K20" i="3" s="1"/>
  <c r="J24" i="3"/>
  <c r="K24" i="3" s="1"/>
  <c r="J28" i="3"/>
  <c r="K28" i="3" s="1"/>
  <c r="J32" i="3"/>
  <c r="K32" i="3" s="1"/>
  <c r="J36" i="3"/>
  <c r="K36" i="3" s="1"/>
  <c r="J40" i="3"/>
  <c r="K40" i="3" s="1"/>
  <c r="J44" i="3"/>
  <c r="K44" i="3" s="1"/>
  <c r="J48" i="3"/>
  <c r="K48" i="3" s="1"/>
  <c r="J52" i="3"/>
  <c r="K52" i="3" s="1"/>
  <c r="J56" i="3"/>
  <c r="K56" i="3" s="1"/>
  <c r="J60" i="3"/>
  <c r="K60" i="3" s="1"/>
  <c r="J64" i="3"/>
  <c r="K64" i="3" s="1"/>
  <c r="J68" i="3"/>
  <c r="K68" i="3" s="1"/>
  <c r="J72" i="3"/>
  <c r="K72" i="3" s="1"/>
  <c r="J76" i="3"/>
  <c r="K76" i="3" s="1"/>
  <c r="J80" i="3"/>
  <c r="K80" i="3" s="1"/>
  <c r="J84" i="3"/>
  <c r="K84" i="3" s="1"/>
  <c r="J88" i="3"/>
  <c r="K88" i="3" s="1"/>
  <c r="J92" i="3"/>
  <c r="K92" i="3" s="1"/>
  <c r="J96" i="3"/>
  <c r="K96" i="3" s="1"/>
  <c r="J100" i="3"/>
  <c r="K100" i="3" s="1"/>
  <c r="J104" i="3"/>
  <c r="K104" i="3" s="1"/>
  <c r="J108" i="3"/>
  <c r="K108" i="3" s="1"/>
  <c r="J112" i="3"/>
  <c r="K112" i="3" s="1"/>
  <c r="J116" i="3"/>
  <c r="K116" i="3" s="1"/>
  <c r="J120" i="3"/>
  <c r="K120" i="3" s="1"/>
  <c r="J124" i="3"/>
  <c r="K124" i="3" s="1"/>
  <c r="J128" i="3"/>
  <c r="K128" i="3" s="1"/>
  <c r="J132" i="3"/>
  <c r="K132" i="3" s="1"/>
  <c r="J136" i="3"/>
  <c r="K136" i="3" s="1"/>
  <c r="J140" i="3"/>
  <c r="K140" i="3" s="1"/>
  <c r="J144" i="3"/>
  <c r="K144" i="3" s="1"/>
  <c r="J148" i="3"/>
  <c r="K148" i="3" s="1"/>
  <c r="J152" i="3"/>
  <c r="K152" i="3" s="1"/>
  <c r="J156" i="3"/>
  <c r="K156" i="3" s="1"/>
  <c r="J160" i="3"/>
  <c r="K160" i="3" s="1"/>
  <c r="J164" i="3"/>
  <c r="K164" i="3" s="1"/>
  <c r="J168" i="3"/>
  <c r="K168" i="3" s="1"/>
  <c r="J172" i="3"/>
  <c r="K172" i="3" s="1"/>
  <c r="J176" i="3"/>
  <c r="K176" i="3" s="1"/>
  <c r="J180" i="3"/>
  <c r="K180" i="3" s="1"/>
  <c r="J184" i="3"/>
  <c r="K184" i="3" s="1"/>
  <c r="J188" i="3"/>
  <c r="K188" i="3" s="1"/>
  <c r="J192" i="3"/>
  <c r="K192" i="3" s="1"/>
  <c r="J196" i="3"/>
  <c r="K196" i="3" s="1"/>
  <c r="J200" i="3"/>
  <c r="K200" i="3" s="1"/>
  <c r="J204" i="3"/>
  <c r="K204" i="3" s="1"/>
  <c r="J208" i="3"/>
  <c r="K208" i="3" s="1"/>
  <c r="J212" i="3"/>
  <c r="K212" i="3" s="1"/>
  <c r="J216" i="3"/>
  <c r="K216" i="3" s="1"/>
  <c r="J220" i="3"/>
  <c r="K220" i="3" s="1"/>
  <c r="J224" i="3"/>
  <c r="K224" i="3" s="1"/>
  <c r="J228" i="3"/>
  <c r="K228" i="3" s="1"/>
  <c r="J232" i="3"/>
  <c r="K232" i="3" s="1"/>
  <c r="J236" i="3"/>
  <c r="K236" i="3" s="1"/>
  <c r="J240" i="3"/>
  <c r="K240" i="3" s="1"/>
  <c r="J244" i="3"/>
  <c r="K244" i="3" s="1"/>
  <c r="J248" i="3"/>
  <c r="K248" i="3" s="1"/>
  <c r="J252" i="3"/>
  <c r="K252" i="3" s="1"/>
  <c r="J256" i="3"/>
  <c r="K256" i="3" s="1"/>
  <c r="J260" i="3"/>
  <c r="K260" i="3" s="1"/>
  <c r="J264" i="3"/>
  <c r="K264" i="3" s="1"/>
  <c r="J268" i="3"/>
  <c r="K268" i="3" s="1"/>
  <c r="J272" i="3"/>
  <c r="K272" i="3" s="1"/>
  <c r="J276" i="3"/>
  <c r="K276" i="3" s="1"/>
  <c r="J280" i="3"/>
  <c r="K280" i="3" s="1"/>
  <c r="J284" i="3"/>
  <c r="K284" i="3" s="1"/>
  <c r="J288" i="3"/>
  <c r="K288" i="3" s="1"/>
  <c r="J292" i="3"/>
  <c r="K292" i="3" s="1"/>
  <c r="J296" i="3"/>
  <c r="K296" i="3" s="1"/>
  <c r="J300" i="3"/>
  <c r="K300" i="3" s="1"/>
  <c r="J304" i="3"/>
  <c r="K304" i="3" s="1"/>
  <c r="J308" i="3"/>
  <c r="K308" i="3" s="1"/>
  <c r="J312" i="3"/>
  <c r="K312" i="3" s="1"/>
  <c r="J316" i="3"/>
  <c r="K316" i="3" s="1"/>
  <c r="J320" i="3"/>
  <c r="K320" i="3" s="1"/>
  <c r="J324" i="3"/>
  <c r="K324" i="3" s="1"/>
  <c r="J328" i="3"/>
  <c r="K328" i="3" s="1"/>
  <c r="J332" i="3"/>
  <c r="K332" i="3" s="1"/>
  <c r="J336" i="3"/>
  <c r="K336" i="3" s="1"/>
  <c r="J340" i="3"/>
  <c r="K340" i="3" s="1"/>
  <c r="J344" i="3"/>
  <c r="K344" i="3" s="1"/>
  <c r="J348" i="3"/>
  <c r="K348" i="3" s="1"/>
  <c r="J352" i="3"/>
  <c r="K352" i="3" s="1"/>
  <c r="J356" i="3"/>
  <c r="K356" i="3" s="1"/>
  <c r="J360" i="3"/>
  <c r="K360" i="3" s="1"/>
  <c r="J364" i="3"/>
  <c r="K364" i="3" s="1"/>
  <c r="J368" i="3"/>
  <c r="K368" i="3" s="1"/>
  <c r="J372" i="3"/>
  <c r="K372" i="3" s="1"/>
  <c r="J376" i="3"/>
  <c r="K376" i="3" s="1"/>
  <c r="J380" i="3"/>
  <c r="K380" i="3" s="1"/>
  <c r="J384" i="3"/>
  <c r="K384" i="3" s="1"/>
  <c r="J388" i="3"/>
  <c r="K388" i="3" s="1"/>
  <c r="J392" i="3"/>
  <c r="K392" i="3" s="1"/>
  <c r="J396" i="3"/>
  <c r="K396" i="3" s="1"/>
  <c r="J400" i="3"/>
  <c r="K400" i="3" s="1"/>
  <c r="J404" i="3"/>
  <c r="K404" i="3" s="1"/>
  <c r="J408" i="3"/>
  <c r="K408" i="3" s="1"/>
  <c r="J412" i="3"/>
  <c r="K412" i="3" s="1"/>
  <c r="J416" i="3"/>
  <c r="K416" i="3" s="1"/>
  <c r="J420" i="3"/>
  <c r="K420" i="3" s="1"/>
  <c r="J424" i="3"/>
  <c r="K424" i="3" s="1"/>
  <c r="J428" i="3"/>
  <c r="K428" i="3" s="1"/>
  <c r="J432" i="3"/>
  <c r="K432" i="3" s="1"/>
  <c r="J436" i="3"/>
  <c r="K436" i="3" s="1"/>
  <c r="J440" i="3"/>
  <c r="K440" i="3" s="1"/>
  <c r="J444" i="3"/>
  <c r="K444" i="3" s="1"/>
  <c r="J448" i="3"/>
  <c r="K448" i="3" s="1"/>
  <c r="J452" i="3"/>
  <c r="K452" i="3" s="1"/>
  <c r="J456" i="3"/>
  <c r="K456" i="3" s="1"/>
  <c r="J460" i="3"/>
  <c r="K460" i="3" s="1"/>
  <c r="J464" i="3"/>
  <c r="K464" i="3" s="1"/>
  <c r="J468" i="3"/>
  <c r="K468" i="3" s="1"/>
  <c r="J470" i="3"/>
  <c r="K470" i="3" s="1"/>
  <c r="J472" i="3"/>
  <c r="K472" i="3" s="1"/>
  <c r="J474" i="3"/>
  <c r="K474" i="3" s="1"/>
  <c r="J476" i="3"/>
  <c r="K476" i="3" s="1"/>
  <c r="J478" i="3"/>
  <c r="K478" i="3" s="1"/>
  <c r="J480" i="3"/>
  <c r="K480" i="3" s="1"/>
  <c r="J482" i="3"/>
  <c r="K482" i="3" s="1"/>
  <c r="J484" i="3"/>
  <c r="K484" i="3" s="1"/>
  <c r="J486" i="3"/>
  <c r="K486" i="3" s="1"/>
  <c r="J488" i="3"/>
  <c r="K488" i="3" s="1"/>
  <c r="J490" i="3"/>
  <c r="K490" i="3" s="1"/>
  <c r="J492" i="3"/>
  <c r="K492" i="3" s="1"/>
  <c r="J494" i="3"/>
  <c r="K494" i="3" s="1"/>
  <c r="J496" i="3"/>
  <c r="K496" i="3" s="1"/>
  <c r="J498" i="3"/>
  <c r="K498" i="3" s="1"/>
  <c r="J500" i="3"/>
  <c r="K500" i="3" s="1"/>
  <c r="J502" i="3"/>
  <c r="K502" i="3" s="1"/>
  <c r="I5" i="3"/>
  <c r="J5" i="3" s="1"/>
  <c r="K5" i="3" s="1"/>
  <c r="I6" i="3"/>
  <c r="L6" i="3" s="1"/>
  <c r="M6" i="3" s="1"/>
  <c r="I7" i="3"/>
  <c r="I8" i="3"/>
  <c r="L8" i="3" s="1"/>
  <c r="M8" i="3" s="1"/>
  <c r="I9" i="3"/>
  <c r="J9" i="3" s="1"/>
  <c r="K9" i="3" s="1"/>
  <c r="I10" i="3"/>
  <c r="L10" i="3" s="1"/>
  <c r="M10" i="3" s="1"/>
  <c r="I11" i="3"/>
  <c r="I12" i="3"/>
  <c r="L12" i="3" s="1"/>
  <c r="M12" i="3" s="1"/>
  <c r="I13" i="3"/>
  <c r="J13" i="3" s="1"/>
  <c r="K13" i="3" s="1"/>
  <c r="I14" i="3"/>
  <c r="L14" i="3" s="1"/>
  <c r="M14" i="3" s="1"/>
  <c r="I15" i="3"/>
  <c r="I16" i="3"/>
  <c r="L16" i="3" s="1"/>
  <c r="M16" i="3" s="1"/>
  <c r="I17" i="3"/>
  <c r="J17" i="3" s="1"/>
  <c r="K17" i="3" s="1"/>
  <c r="I18" i="3"/>
  <c r="L18" i="3" s="1"/>
  <c r="M18" i="3" s="1"/>
  <c r="I19" i="3"/>
  <c r="I20" i="3"/>
  <c r="L20" i="3" s="1"/>
  <c r="M20" i="3" s="1"/>
  <c r="I21" i="3"/>
  <c r="J21" i="3" s="1"/>
  <c r="K21" i="3" s="1"/>
  <c r="I22" i="3"/>
  <c r="L22" i="3" s="1"/>
  <c r="M22" i="3" s="1"/>
  <c r="I23" i="3"/>
  <c r="I24" i="3"/>
  <c r="L24" i="3" s="1"/>
  <c r="M24" i="3" s="1"/>
  <c r="I25" i="3"/>
  <c r="J25" i="3" s="1"/>
  <c r="K25" i="3" s="1"/>
  <c r="I26" i="3"/>
  <c r="L26" i="3" s="1"/>
  <c r="M26" i="3" s="1"/>
  <c r="I27" i="3"/>
  <c r="I28" i="3"/>
  <c r="L28" i="3" s="1"/>
  <c r="M28" i="3" s="1"/>
  <c r="I29" i="3"/>
  <c r="J29" i="3" s="1"/>
  <c r="K29" i="3" s="1"/>
  <c r="I30" i="3"/>
  <c r="L30" i="3" s="1"/>
  <c r="M30" i="3" s="1"/>
  <c r="I31" i="3"/>
  <c r="I32" i="3"/>
  <c r="L32" i="3" s="1"/>
  <c r="M32" i="3" s="1"/>
  <c r="I33" i="3"/>
  <c r="J33" i="3" s="1"/>
  <c r="K33" i="3" s="1"/>
  <c r="I34" i="3"/>
  <c r="L34" i="3" s="1"/>
  <c r="M34" i="3" s="1"/>
  <c r="I35" i="3"/>
  <c r="I36" i="3"/>
  <c r="L36" i="3" s="1"/>
  <c r="I37" i="3"/>
  <c r="J37" i="3" s="1"/>
  <c r="K37" i="3" s="1"/>
  <c r="I38" i="3"/>
  <c r="L38" i="3" s="1"/>
  <c r="M38" i="3" s="1"/>
  <c r="I39" i="3"/>
  <c r="I40" i="3"/>
  <c r="L40" i="3" s="1"/>
  <c r="M40" i="3" s="1"/>
  <c r="I41" i="3"/>
  <c r="J41" i="3" s="1"/>
  <c r="K41" i="3" s="1"/>
  <c r="I42" i="3"/>
  <c r="L42" i="3" s="1"/>
  <c r="M42" i="3" s="1"/>
  <c r="I43" i="3"/>
  <c r="I44" i="3"/>
  <c r="L44" i="3" s="1"/>
  <c r="M44" i="3" s="1"/>
  <c r="I45" i="3"/>
  <c r="J45" i="3" s="1"/>
  <c r="K45" i="3" s="1"/>
  <c r="I46" i="3"/>
  <c r="L46" i="3" s="1"/>
  <c r="M46" i="3" s="1"/>
  <c r="I47" i="3"/>
  <c r="I48" i="3"/>
  <c r="L48" i="3" s="1"/>
  <c r="M48" i="3" s="1"/>
  <c r="I49" i="3"/>
  <c r="J49" i="3" s="1"/>
  <c r="K49" i="3" s="1"/>
  <c r="I50" i="3"/>
  <c r="L50" i="3" s="1"/>
  <c r="M50" i="3" s="1"/>
  <c r="I51" i="3"/>
  <c r="I52" i="3"/>
  <c r="L52" i="3" s="1"/>
  <c r="M52" i="3" s="1"/>
  <c r="I53" i="3"/>
  <c r="J53" i="3" s="1"/>
  <c r="K53" i="3" s="1"/>
  <c r="I54" i="3"/>
  <c r="L54" i="3" s="1"/>
  <c r="M54" i="3" s="1"/>
  <c r="I55" i="3"/>
  <c r="I56" i="3"/>
  <c r="L56" i="3" s="1"/>
  <c r="M56" i="3" s="1"/>
  <c r="I57" i="3"/>
  <c r="J57" i="3" s="1"/>
  <c r="K57" i="3" s="1"/>
  <c r="I58" i="3"/>
  <c r="L58" i="3" s="1"/>
  <c r="M58" i="3" s="1"/>
  <c r="I59" i="3"/>
  <c r="I60" i="3"/>
  <c r="L60" i="3" s="1"/>
  <c r="M60" i="3" s="1"/>
  <c r="I61" i="3"/>
  <c r="J61" i="3" s="1"/>
  <c r="K61" i="3" s="1"/>
  <c r="I62" i="3"/>
  <c r="L62" i="3" s="1"/>
  <c r="M62" i="3" s="1"/>
  <c r="I63" i="3"/>
  <c r="I64" i="3"/>
  <c r="L64" i="3" s="1"/>
  <c r="M64" i="3" s="1"/>
  <c r="I65" i="3"/>
  <c r="J65" i="3" s="1"/>
  <c r="K65" i="3" s="1"/>
  <c r="I66" i="3"/>
  <c r="L66" i="3" s="1"/>
  <c r="M66" i="3" s="1"/>
  <c r="I67" i="3"/>
  <c r="I68" i="3"/>
  <c r="L68" i="3" s="1"/>
  <c r="I69" i="3"/>
  <c r="J69" i="3" s="1"/>
  <c r="K69" i="3" s="1"/>
  <c r="I70" i="3"/>
  <c r="L70" i="3" s="1"/>
  <c r="M70" i="3" s="1"/>
  <c r="I71" i="3"/>
  <c r="I72" i="3"/>
  <c r="L72" i="3" s="1"/>
  <c r="M72" i="3" s="1"/>
  <c r="I73" i="3"/>
  <c r="J73" i="3" s="1"/>
  <c r="K73" i="3" s="1"/>
  <c r="I74" i="3"/>
  <c r="L74" i="3" s="1"/>
  <c r="M74" i="3" s="1"/>
  <c r="I75" i="3"/>
  <c r="I76" i="3"/>
  <c r="L76" i="3" s="1"/>
  <c r="M76" i="3" s="1"/>
  <c r="I77" i="3"/>
  <c r="J77" i="3" s="1"/>
  <c r="K77" i="3" s="1"/>
  <c r="I78" i="3"/>
  <c r="L78" i="3" s="1"/>
  <c r="M78" i="3" s="1"/>
  <c r="I79" i="3"/>
  <c r="I80" i="3"/>
  <c r="L80" i="3" s="1"/>
  <c r="M80" i="3" s="1"/>
  <c r="I81" i="3"/>
  <c r="J81" i="3" s="1"/>
  <c r="K81" i="3" s="1"/>
  <c r="I82" i="3"/>
  <c r="L82" i="3" s="1"/>
  <c r="M82" i="3" s="1"/>
  <c r="I83" i="3"/>
  <c r="I84" i="3"/>
  <c r="L84" i="3" s="1"/>
  <c r="M84" i="3" s="1"/>
  <c r="I85" i="3"/>
  <c r="J85" i="3" s="1"/>
  <c r="K85" i="3" s="1"/>
  <c r="I86" i="3"/>
  <c r="L86" i="3" s="1"/>
  <c r="M86" i="3" s="1"/>
  <c r="I87" i="3"/>
  <c r="I88" i="3"/>
  <c r="L88" i="3" s="1"/>
  <c r="M88" i="3" s="1"/>
  <c r="I89" i="3"/>
  <c r="J89" i="3" s="1"/>
  <c r="K89" i="3" s="1"/>
  <c r="I90" i="3"/>
  <c r="L90" i="3" s="1"/>
  <c r="M90" i="3" s="1"/>
  <c r="I91" i="3"/>
  <c r="I92" i="3"/>
  <c r="L92" i="3" s="1"/>
  <c r="M92" i="3" s="1"/>
  <c r="I93" i="3"/>
  <c r="J93" i="3" s="1"/>
  <c r="K93" i="3" s="1"/>
  <c r="I94" i="3"/>
  <c r="L94" i="3" s="1"/>
  <c r="M94" i="3" s="1"/>
  <c r="I95" i="3"/>
  <c r="I96" i="3"/>
  <c r="L96" i="3" s="1"/>
  <c r="M96" i="3" s="1"/>
  <c r="I97" i="3"/>
  <c r="J97" i="3" s="1"/>
  <c r="K97" i="3" s="1"/>
  <c r="I98" i="3"/>
  <c r="L98" i="3" s="1"/>
  <c r="M98" i="3" s="1"/>
  <c r="I99" i="3"/>
  <c r="I100" i="3"/>
  <c r="L100" i="3" s="1"/>
  <c r="I101" i="3"/>
  <c r="J101" i="3" s="1"/>
  <c r="K101" i="3" s="1"/>
  <c r="I102" i="3"/>
  <c r="L102" i="3" s="1"/>
  <c r="M102" i="3" s="1"/>
  <c r="I103" i="3"/>
  <c r="I104" i="3"/>
  <c r="L104" i="3" s="1"/>
  <c r="M104" i="3" s="1"/>
  <c r="I105" i="3"/>
  <c r="J105" i="3" s="1"/>
  <c r="K105" i="3" s="1"/>
  <c r="I106" i="3"/>
  <c r="L106" i="3" s="1"/>
  <c r="M106" i="3" s="1"/>
  <c r="I107" i="3"/>
  <c r="I108" i="3"/>
  <c r="L108" i="3" s="1"/>
  <c r="M108" i="3" s="1"/>
  <c r="I109" i="3"/>
  <c r="J109" i="3" s="1"/>
  <c r="K109" i="3" s="1"/>
  <c r="I110" i="3"/>
  <c r="L110" i="3" s="1"/>
  <c r="M110" i="3" s="1"/>
  <c r="I111" i="3"/>
  <c r="I112" i="3"/>
  <c r="L112" i="3" s="1"/>
  <c r="M112" i="3" s="1"/>
  <c r="I113" i="3"/>
  <c r="J113" i="3" s="1"/>
  <c r="K113" i="3" s="1"/>
  <c r="I114" i="3"/>
  <c r="L114" i="3" s="1"/>
  <c r="M114" i="3" s="1"/>
  <c r="I115" i="3"/>
  <c r="I116" i="3"/>
  <c r="L116" i="3" s="1"/>
  <c r="M116" i="3" s="1"/>
  <c r="I117" i="3"/>
  <c r="J117" i="3" s="1"/>
  <c r="K117" i="3" s="1"/>
  <c r="I118" i="3"/>
  <c r="L118" i="3" s="1"/>
  <c r="M118" i="3" s="1"/>
  <c r="I119" i="3"/>
  <c r="I120" i="3"/>
  <c r="L120" i="3" s="1"/>
  <c r="M120" i="3" s="1"/>
  <c r="I121" i="3"/>
  <c r="J121" i="3" s="1"/>
  <c r="K121" i="3" s="1"/>
  <c r="I122" i="3"/>
  <c r="L122" i="3" s="1"/>
  <c r="M122" i="3" s="1"/>
  <c r="I123" i="3"/>
  <c r="I124" i="3"/>
  <c r="L124" i="3" s="1"/>
  <c r="M124" i="3" s="1"/>
  <c r="I125" i="3"/>
  <c r="J125" i="3" s="1"/>
  <c r="K125" i="3" s="1"/>
  <c r="I126" i="3"/>
  <c r="L126" i="3" s="1"/>
  <c r="M126" i="3" s="1"/>
  <c r="I127" i="3"/>
  <c r="I128" i="3"/>
  <c r="L128" i="3" s="1"/>
  <c r="M128" i="3" s="1"/>
  <c r="I129" i="3"/>
  <c r="J129" i="3" s="1"/>
  <c r="K129" i="3" s="1"/>
  <c r="I130" i="3"/>
  <c r="L130" i="3" s="1"/>
  <c r="M130" i="3" s="1"/>
  <c r="I131" i="3"/>
  <c r="I132" i="3"/>
  <c r="L132" i="3" s="1"/>
  <c r="I133" i="3"/>
  <c r="J133" i="3" s="1"/>
  <c r="K133" i="3" s="1"/>
  <c r="I134" i="3"/>
  <c r="L134" i="3" s="1"/>
  <c r="M134" i="3" s="1"/>
  <c r="I135" i="3"/>
  <c r="I136" i="3"/>
  <c r="L136" i="3" s="1"/>
  <c r="M136" i="3" s="1"/>
  <c r="I137" i="3"/>
  <c r="J137" i="3" s="1"/>
  <c r="K137" i="3" s="1"/>
  <c r="I138" i="3"/>
  <c r="L138" i="3" s="1"/>
  <c r="M138" i="3" s="1"/>
  <c r="I139" i="3"/>
  <c r="I140" i="3"/>
  <c r="L140" i="3" s="1"/>
  <c r="M140" i="3" s="1"/>
  <c r="I141" i="3"/>
  <c r="J141" i="3" s="1"/>
  <c r="K141" i="3" s="1"/>
  <c r="I142" i="3"/>
  <c r="L142" i="3" s="1"/>
  <c r="M142" i="3" s="1"/>
  <c r="I143" i="3"/>
  <c r="I144" i="3"/>
  <c r="L144" i="3" s="1"/>
  <c r="M144" i="3" s="1"/>
  <c r="I145" i="3"/>
  <c r="J145" i="3" s="1"/>
  <c r="K145" i="3" s="1"/>
  <c r="I146" i="3"/>
  <c r="L146" i="3" s="1"/>
  <c r="M146" i="3" s="1"/>
  <c r="I147" i="3"/>
  <c r="I148" i="3"/>
  <c r="L148" i="3" s="1"/>
  <c r="M148" i="3" s="1"/>
  <c r="I149" i="3"/>
  <c r="J149" i="3" s="1"/>
  <c r="K149" i="3" s="1"/>
  <c r="I150" i="3"/>
  <c r="L150" i="3" s="1"/>
  <c r="M150" i="3" s="1"/>
  <c r="I151" i="3"/>
  <c r="I152" i="3"/>
  <c r="L152" i="3" s="1"/>
  <c r="M152" i="3" s="1"/>
  <c r="I153" i="3"/>
  <c r="J153" i="3" s="1"/>
  <c r="K153" i="3" s="1"/>
  <c r="I154" i="3"/>
  <c r="L154" i="3" s="1"/>
  <c r="M154" i="3" s="1"/>
  <c r="I155" i="3"/>
  <c r="I156" i="3"/>
  <c r="L156" i="3" s="1"/>
  <c r="M156" i="3" s="1"/>
  <c r="I157" i="3"/>
  <c r="J157" i="3" s="1"/>
  <c r="K157" i="3" s="1"/>
  <c r="I158" i="3"/>
  <c r="L158" i="3" s="1"/>
  <c r="M158" i="3" s="1"/>
  <c r="I159" i="3"/>
  <c r="I160" i="3"/>
  <c r="L160" i="3" s="1"/>
  <c r="M160" i="3" s="1"/>
  <c r="I161" i="3"/>
  <c r="J161" i="3" s="1"/>
  <c r="K161" i="3" s="1"/>
  <c r="I162" i="3"/>
  <c r="L162" i="3" s="1"/>
  <c r="M162" i="3" s="1"/>
  <c r="I163" i="3"/>
  <c r="I164" i="3"/>
  <c r="L164" i="3" s="1"/>
  <c r="I165" i="3"/>
  <c r="J165" i="3" s="1"/>
  <c r="K165" i="3" s="1"/>
  <c r="I166" i="3"/>
  <c r="L166" i="3" s="1"/>
  <c r="M166" i="3" s="1"/>
  <c r="I167" i="3"/>
  <c r="I168" i="3"/>
  <c r="L168" i="3" s="1"/>
  <c r="M168" i="3" s="1"/>
  <c r="I169" i="3"/>
  <c r="J169" i="3" s="1"/>
  <c r="K169" i="3" s="1"/>
  <c r="I170" i="3"/>
  <c r="L170" i="3" s="1"/>
  <c r="M170" i="3" s="1"/>
  <c r="I171" i="3"/>
  <c r="I172" i="3"/>
  <c r="L172" i="3" s="1"/>
  <c r="M172" i="3" s="1"/>
  <c r="I173" i="3"/>
  <c r="J173" i="3" s="1"/>
  <c r="K173" i="3" s="1"/>
  <c r="I174" i="3"/>
  <c r="L174" i="3" s="1"/>
  <c r="M174" i="3" s="1"/>
  <c r="I175" i="3"/>
  <c r="I176" i="3"/>
  <c r="L176" i="3" s="1"/>
  <c r="M176" i="3" s="1"/>
  <c r="I177" i="3"/>
  <c r="J177" i="3" s="1"/>
  <c r="K177" i="3" s="1"/>
  <c r="I178" i="3"/>
  <c r="L178" i="3" s="1"/>
  <c r="M178" i="3" s="1"/>
  <c r="I179" i="3"/>
  <c r="I180" i="3"/>
  <c r="L180" i="3" s="1"/>
  <c r="M180" i="3" s="1"/>
  <c r="I181" i="3"/>
  <c r="J181" i="3" s="1"/>
  <c r="K181" i="3" s="1"/>
  <c r="I182" i="3"/>
  <c r="L182" i="3" s="1"/>
  <c r="M182" i="3" s="1"/>
  <c r="I183" i="3"/>
  <c r="I184" i="3"/>
  <c r="L184" i="3" s="1"/>
  <c r="M184" i="3" s="1"/>
  <c r="I185" i="3"/>
  <c r="J185" i="3" s="1"/>
  <c r="K185" i="3" s="1"/>
  <c r="I186" i="3"/>
  <c r="L186" i="3" s="1"/>
  <c r="M186" i="3" s="1"/>
  <c r="I187" i="3"/>
  <c r="I188" i="3"/>
  <c r="L188" i="3" s="1"/>
  <c r="M188" i="3" s="1"/>
  <c r="I189" i="3"/>
  <c r="J189" i="3" s="1"/>
  <c r="K189" i="3" s="1"/>
  <c r="I190" i="3"/>
  <c r="L190" i="3" s="1"/>
  <c r="M190" i="3" s="1"/>
  <c r="I191" i="3"/>
  <c r="I192" i="3"/>
  <c r="L192" i="3" s="1"/>
  <c r="M192" i="3" s="1"/>
  <c r="I193" i="3"/>
  <c r="J193" i="3" s="1"/>
  <c r="K193" i="3" s="1"/>
  <c r="I194" i="3"/>
  <c r="L194" i="3" s="1"/>
  <c r="M194" i="3" s="1"/>
  <c r="I195" i="3"/>
  <c r="I196" i="3"/>
  <c r="L196" i="3" s="1"/>
  <c r="M196" i="3" s="1"/>
  <c r="I197" i="3"/>
  <c r="J197" i="3" s="1"/>
  <c r="K197" i="3" s="1"/>
  <c r="I198" i="3"/>
  <c r="L198" i="3" s="1"/>
  <c r="M198" i="3" s="1"/>
  <c r="I199" i="3"/>
  <c r="I200" i="3"/>
  <c r="L200" i="3" s="1"/>
  <c r="M200" i="3" s="1"/>
  <c r="I201" i="3"/>
  <c r="J201" i="3" s="1"/>
  <c r="K201" i="3" s="1"/>
  <c r="I202" i="3"/>
  <c r="L202" i="3" s="1"/>
  <c r="M202" i="3" s="1"/>
  <c r="I203" i="3"/>
  <c r="I204" i="3"/>
  <c r="L204" i="3" s="1"/>
  <c r="M204" i="3" s="1"/>
  <c r="I205" i="3"/>
  <c r="J205" i="3" s="1"/>
  <c r="K205" i="3" s="1"/>
  <c r="I206" i="3"/>
  <c r="L206" i="3" s="1"/>
  <c r="M206" i="3" s="1"/>
  <c r="I207" i="3"/>
  <c r="I208" i="3"/>
  <c r="L208" i="3" s="1"/>
  <c r="M208" i="3" s="1"/>
  <c r="I209" i="3"/>
  <c r="J209" i="3" s="1"/>
  <c r="K209" i="3" s="1"/>
  <c r="I210" i="3"/>
  <c r="L210" i="3" s="1"/>
  <c r="M210" i="3" s="1"/>
  <c r="I211" i="3"/>
  <c r="I212" i="3"/>
  <c r="L212" i="3" s="1"/>
  <c r="M212" i="3" s="1"/>
  <c r="I213" i="3"/>
  <c r="J213" i="3" s="1"/>
  <c r="K213" i="3" s="1"/>
  <c r="I214" i="3"/>
  <c r="L214" i="3" s="1"/>
  <c r="M214" i="3" s="1"/>
  <c r="I215" i="3"/>
  <c r="I216" i="3"/>
  <c r="L216" i="3" s="1"/>
  <c r="M216" i="3" s="1"/>
  <c r="I217" i="3"/>
  <c r="J217" i="3" s="1"/>
  <c r="K217" i="3" s="1"/>
  <c r="I218" i="3"/>
  <c r="L218" i="3" s="1"/>
  <c r="M218" i="3" s="1"/>
  <c r="I219" i="3"/>
  <c r="I220" i="3"/>
  <c r="L220" i="3" s="1"/>
  <c r="M220" i="3" s="1"/>
  <c r="I221" i="3"/>
  <c r="J221" i="3" s="1"/>
  <c r="K221" i="3" s="1"/>
  <c r="I222" i="3"/>
  <c r="L222" i="3" s="1"/>
  <c r="M222" i="3" s="1"/>
  <c r="I223" i="3"/>
  <c r="I224" i="3"/>
  <c r="L224" i="3" s="1"/>
  <c r="M224" i="3" s="1"/>
  <c r="I225" i="3"/>
  <c r="J225" i="3" s="1"/>
  <c r="K225" i="3" s="1"/>
  <c r="I226" i="3"/>
  <c r="L226" i="3" s="1"/>
  <c r="M226" i="3" s="1"/>
  <c r="I227" i="3"/>
  <c r="I228" i="3"/>
  <c r="L228" i="3" s="1"/>
  <c r="M228" i="3" s="1"/>
  <c r="I229" i="3"/>
  <c r="J229" i="3" s="1"/>
  <c r="K229" i="3" s="1"/>
  <c r="I230" i="3"/>
  <c r="L230" i="3" s="1"/>
  <c r="M230" i="3" s="1"/>
  <c r="I231" i="3"/>
  <c r="I232" i="3"/>
  <c r="L232" i="3" s="1"/>
  <c r="M232" i="3" s="1"/>
  <c r="I233" i="3"/>
  <c r="J233" i="3" s="1"/>
  <c r="K233" i="3" s="1"/>
  <c r="I234" i="3"/>
  <c r="L234" i="3" s="1"/>
  <c r="M234" i="3" s="1"/>
  <c r="I235" i="3"/>
  <c r="I236" i="3"/>
  <c r="L236" i="3" s="1"/>
  <c r="M236" i="3" s="1"/>
  <c r="I237" i="3"/>
  <c r="J237" i="3" s="1"/>
  <c r="K237" i="3" s="1"/>
  <c r="I238" i="3"/>
  <c r="L238" i="3" s="1"/>
  <c r="M238" i="3" s="1"/>
  <c r="I239" i="3"/>
  <c r="I240" i="3"/>
  <c r="L240" i="3" s="1"/>
  <c r="M240" i="3" s="1"/>
  <c r="I241" i="3"/>
  <c r="J241" i="3" s="1"/>
  <c r="K241" i="3" s="1"/>
  <c r="I242" i="3"/>
  <c r="L242" i="3" s="1"/>
  <c r="M242" i="3" s="1"/>
  <c r="I243" i="3"/>
  <c r="I244" i="3"/>
  <c r="L244" i="3" s="1"/>
  <c r="M244" i="3" s="1"/>
  <c r="I245" i="3"/>
  <c r="J245" i="3" s="1"/>
  <c r="K245" i="3" s="1"/>
  <c r="I246" i="3"/>
  <c r="L246" i="3" s="1"/>
  <c r="M246" i="3" s="1"/>
  <c r="I247" i="3"/>
  <c r="I248" i="3"/>
  <c r="L248" i="3" s="1"/>
  <c r="M248" i="3" s="1"/>
  <c r="I249" i="3"/>
  <c r="J249" i="3" s="1"/>
  <c r="K249" i="3" s="1"/>
  <c r="I250" i="3"/>
  <c r="L250" i="3" s="1"/>
  <c r="M250" i="3" s="1"/>
  <c r="I251" i="3"/>
  <c r="I252" i="3"/>
  <c r="L252" i="3" s="1"/>
  <c r="M252" i="3" s="1"/>
  <c r="I253" i="3"/>
  <c r="J253" i="3" s="1"/>
  <c r="K253" i="3" s="1"/>
  <c r="I254" i="3"/>
  <c r="L254" i="3" s="1"/>
  <c r="M254" i="3" s="1"/>
  <c r="I255" i="3"/>
  <c r="I256" i="3"/>
  <c r="L256" i="3" s="1"/>
  <c r="M256" i="3" s="1"/>
  <c r="I257" i="3"/>
  <c r="J257" i="3" s="1"/>
  <c r="K257" i="3" s="1"/>
  <c r="I258" i="3"/>
  <c r="L258" i="3" s="1"/>
  <c r="M258" i="3" s="1"/>
  <c r="I259" i="3"/>
  <c r="I260" i="3"/>
  <c r="L260" i="3" s="1"/>
  <c r="M260" i="3" s="1"/>
  <c r="I261" i="3"/>
  <c r="J261" i="3" s="1"/>
  <c r="K261" i="3" s="1"/>
  <c r="I262" i="3"/>
  <c r="L262" i="3" s="1"/>
  <c r="M262" i="3" s="1"/>
  <c r="I263" i="3"/>
  <c r="I264" i="3"/>
  <c r="L264" i="3" s="1"/>
  <c r="M264" i="3" s="1"/>
  <c r="I265" i="3"/>
  <c r="J265" i="3" s="1"/>
  <c r="K265" i="3" s="1"/>
  <c r="I266" i="3"/>
  <c r="L266" i="3" s="1"/>
  <c r="M266" i="3" s="1"/>
  <c r="I267" i="3"/>
  <c r="I268" i="3"/>
  <c r="L268" i="3" s="1"/>
  <c r="M268" i="3" s="1"/>
  <c r="I269" i="3"/>
  <c r="J269" i="3" s="1"/>
  <c r="K269" i="3" s="1"/>
  <c r="I270" i="3"/>
  <c r="L270" i="3" s="1"/>
  <c r="M270" i="3" s="1"/>
  <c r="I271" i="3"/>
  <c r="I272" i="3"/>
  <c r="L272" i="3" s="1"/>
  <c r="M272" i="3" s="1"/>
  <c r="I273" i="3"/>
  <c r="J273" i="3" s="1"/>
  <c r="K273" i="3" s="1"/>
  <c r="I274" i="3"/>
  <c r="L274" i="3" s="1"/>
  <c r="M274" i="3" s="1"/>
  <c r="I275" i="3"/>
  <c r="I276" i="3"/>
  <c r="L276" i="3" s="1"/>
  <c r="M276" i="3" s="1"/>
  <c r="I277" i="3"/>
  <c r="J277" i="3" s="1"/>
  <c r="K277" i="3" s="1"/>
  <c r="I278" i="3"/>
  <c r="L278" i="3" s="1"/>
  <c r="M278" i="3" s="1"/>
  <c r="I279" i="3"/>
  <c r="I280" i="3"/>
  <c r="L280" i="3" s="1"/>
  <c r="M280" i="3" s="1"/>
  <c r="I281" i="3"/>
  <c r="J281" i="3" s="1"/>
  <c r="K281" i="3" s="1"/>
  <c r="I282" i="3"/>
  <c r="L282" i="3" s="1"/>
  <c r="M282" i="3" s="1"/>
  <c r="I283" i="3"/>
  <c r="I284" i="3"/>
  <c r="L284" i="3" s="1"/>
  <c r="M284" i="3" s="1"/>
  <c r="I285" i="3"/>
  <c r="J285" i="3" s="1"/>
  <c r="K285" i="3" s="1"/>
  <c r="I286" i="3"/>
  <c r="L286" i="3" s="1"/>
  <c r="M286" i="3" s="1"/>
  <c r="I287" i="3"/>
  <c r="I288" i="3"/>
  <c r="L288" i="3" s="1"/>
  <c r="M288" i="3" s="1"/>
  <c r="I289" i="3"/>
  <c r="J289" i="3" s="1"/>
  <c r="K289" i="3" s="1"/>
  <c r="I290" i="3"/>
  <c r="L290" i="3" s="1"/>
  <c r="M290" i="3" s="1"/>
  <c r="I291" i="3"/>
  <c r="I292" i="3"/>
  <c r="L292" i="3" s="1"/>
  <c r="M292" i="3" s="1"/>
  <c r="I293" i="3"/>
  <c r="J293" i="3" s="1"/>
  <c r="K293" i="3" s="1"/>
  <c r="I294" i="3"/>
  <c r="L294" i="3" s="1"/>
  <c r="M294" i="3" s="1"/>
  <c r="I295" i="3"/>
  <c r="I296" i="3"/>
  <c r="L296" i="3" s="1"/>
  <c r="M296" i="3" s="1"/>
  <c r="I297" i="3"/>
  <c r="J297" i="3" s="1"/>
  <c r="K297" i="3" s="1"/>
  <c r="I298" i="3"/>
  <c r="L298" i="3" s="1"/>
  <c r="M298" i="3" s="1"/>
  <c r="I299" i="3"/>
  <c r="I300" i="3"/>
  <c r="L300" i="3" s="1"/>
  <c r="M300" i="3" s="1"/>
  <c r="I301" i="3"/>
  <c r="J301" i="3" s="1"/>
  <c r="K301" i="3" s="1"/>
  <c r="I302" i="3"/>
  <c r="L302" i="3" s="1"/>
  <c r="M302" i="3" s="1"/>
  <c r="I303" i="3"/>
  <c r="I304" i="3"/>
  <c r="L304" i="3" s="1"/>
  <c r="M304" i="3" s="1"/>
  <c r="I305" i="3"/>
  <c r="J305" i="3" s="1"/>
  <c r="K305" i="3" s="1"/>
  <c r="I306" i="3"/>
  <c r="L306" i="3" s="1"/>
  <c r="M306" i="3" s="1"/>
  <c r="I307" i="3"/>
  <c r="I308" i="3"/>
  <c r="L308" i="3" s="1"/>
  <c r="M308" i="3" s="1"/>
  <c r="I309" i="3"/>
  <c r="J309" i="3" s="1"/>
  <c r="K309" i="3" s="1"/>
  <c r="I310" i="3"/>
  <c r="L310" i="3" s="1"/>
  <c r="M310" i="3" s="1"/>
  <c r="I311" i="3"/>
  <c r="I312" i="3"/>
  <c r="L312" i="3" s="1"/>
  <c r="M312" i="3" s="1"/>
  <c r="I313" i="3"/>
  <c r="J313" i="3" s="1"/>
  <c r="K313" i="3" s="1"/>
  <c r="I314" i="3"/>
  <c r="L314" i="3" s="1"/>
  <c r="M314" i="3" s="1"/>
  <c r="I315" i="3"/>
  <c r="I316" i="3"/>
  <c r="L316" i="3" s="1"/>
  <c r="M316" i="3" s="1"/>
  <c r="I317" i="3"/>
  <c r="J317" i="3" s="1"/>
  <c r="K317" i="3" s="1"/>
  <c r="I318" i="3"/>
  <c r="L318" i="3" s="1"/>
  <c r="M318" i="3" s="1"/>
  <c r="I319" i="3"/>
  <c r="I320" i="3"/>
  <c r="L320" i="3" s="1"/>
  <c r="M320" i="3" s="1"/>
  <c r="I321" i="3"/>
  <c r="J321" i="3" s="1"/>
  <c r="K321" i="3" s="1"/>
  <c r="I322" i="3"/>
  <c r="L322" i="3" s="1"/>
  <c r="M322" i="3" s="1"/>
  <c r="I323" i="3"/>
  <c r="I324" i="3"/>
  <c r="L324" i="3" s="1"/>
  <c r="M324" i="3" s="1"/>
  <c r="I325" i="3"/>
  <c r="J325" i="3" s="1"/>
  <c r="K325" i="3" s="1"/>
  <c r="I326" i="3"/>
  <c r="L326" i="3" s="1"/>
  <c r="M326" i="3" s="1"/>
  <c r="I327" i="3"/>
  <c r="I328" i="3"/>
  <c r="L328" i="3" s="1"/>
  <c r="M328" i="3" s="1"/>
  <c r="I329" i="3"/>
  <c r="J329" i="3" s="1"/>
  <c r="K329" i="3" s="1"/>
  <c r="I330" i="3"/>
  <c r="L330" i="3" s="1"/>
  <c r="M330" i="3" s="1"/>
  <c r="I331" i="3"/>
  <c r="I332" i="3"/>
  <c r="L332" i="3" s="1"/>
  <c r="M332" i="3" s="1"/>
  <c r="I333" i="3"/>
  <c r="J333" i="3" s="1"/>
  <c r="K333" i="3" s="1"/>
  <c r="I334" i="3"/>
  <c r="L334" i="3" s="1"/>
  <c r="M334" i="3" s="1"/>
  <c r="I335" i="3"/>
  <c r="I336" i="3"/>
  <c r="L336" i="3" s="1"/>
  <c r="M336" i="3" s="1"/>
  <c r="I337" i="3"/>
  <c r="J337" i="3" s="1"/>
  <c r="K337" i="3" s="1"/>
  <c r="I338" i="3"/>
  <c r="L338" i="3" s="1"/>
  <c r="M338" i="3" s="1"/>
  <c r="I339" i="3"/>
  <c r="I340" i="3"/>
  <c r="L340" i="3" s="1"/>
  <c r="M340" i="3" s="1"/>
  <c r="I341" i="3"/>
  <c r="J341" i="3" s="1"/>
  <c r="K341" i="3" s="1"/>
  <c r="I342" i="3"/>
  <c r="L342" i="3" s="1"/>
  <c r="M342" i="3" s="1"/>
  <c r="I343" i="3"/>
  <c r="I344" i="3"/>
  <c r="L344" i="3" s="1"/>
  <c r="M344" i="3" s="1"/>
  <c r="I345" i="3"/>
  <c r="J345" i="3" s="1"/>
  <c r="K345" i="3" s="1"/>
  <c r="I346" i="3"/>
  <c r="L346" i="3" s="1"/>
  <c r="M346" i="3" s="1"/>
  <c r="I347" i="3"/>
  <c r="I348" i="3"/>
  <c r="L348" i="3" s="1"/>
  <c r="M348" i="3" s="1"/>
  <c r="I349" i="3"/>
  <c r="J349" i="3" s="1"/>
  <c r="K349" i="3" s="1"/>
  <c r="I350" i="3"/>
  <c r="L350" i="3" s="1"/>
  <c r="M350" i="3" s="1"/>
  <c r="I351" i="3"/>
  <c r="I352" i="3"/>
  <c r="L352" i="3" s="1"/>
  <c r="M352" i="3" s="1"/>
  <c r="I353" i="3"/>
  <c r="J353" i="3" s="1"/>
  <c r="K353" i="3" s="1"/>
  <c r="I354" i="3"/>
  <c r="L354" i="3" s="1"/>
  <c r="M354" i="3" s="1"/>
  <c r="I355" i="3"/>
  <c r="I356" i="3"/>
  <c r="L356" i="3" s="1"/>
  <c r="M356" i="3" s="1"/>
  <c r="I357" i="3"/>
  <c r="J357" i="3" s="1"/>
  <c r="K357" i="3" s="1"/>
  <c r="I358" i="3"/>
  <c r="L358" i="3" s="1"/>
  <c r="M358" i="3" s="1"/>
  <c r="I359" i="3"/>
  <c r="I360" i="3"/>
  <c r="L360" i="3" s="1"/>
  <c r="M360" i="3" s="1"/>
  <c r="I361" i="3"/>
  <c r="J361" i="3" s="1"/>
  <c r="K361" i="3" s="1"/>
  <c r="I362" i="3"/>
  <c r="L362" i="3" s="1"/>
  <c r="M362" i="3" s="1"/>
  <c r="I363" i="3"/>
  <c r="I364" i="3"/>
  <c r="L364" i="3" s="1"/>
  <c r="M364" i="3" s="1"/>
  <c r="I365" i="3"/>
  <c r="J365" i="3" s="1"/>
  <c r="K365" i="3" s="1"/>
  <c r="I366" i="3"/>
  <c r="L366" i="3" s="1"/>
  <c r="M366" i="3" s="1"/>
  <c r="I367" i="3"/>
  <c r="I368" i="3"/>
  <c r="L368" i="3" s="1"/>
  <c r="M368" i="3" s="1"/>
  <c r="I369" i="3"/>
  <c r="J369" i="3" s="1"/>
  <c r="K369" i="3" s="1"/>
  <c r="I370" i="3"/>
  <c r="L370" i="3" s="1"/>
  <c r="M370" i="3" s="1"/>
  <c r="I371" i="3"/>
  <c r="I372" i="3"/>
  <c r="L372" i="3" s="1"/>
  <c r="M372" i="3" s="1"/>
  <c r="I373" i="3"/>
  <c r="J373" i="3" s="1"/>
  <c r="K373" i="3" s="1"/>
  <c r="I374" i="3"/>
  <c r="L374" i="3" s="1"/>
  <c r="M374" i="3" s="1"/>
  <c r="I375" i="3"/>
  <c r="I376" i="3"/>
  <c r="L376" i="3" s="1"/>
  <c r="M376" i="3" s="1"/>
  <c r="I377" i="3"/>
  <c r="J377" i="3" s="1"/>
  <c r="K377" i="3" s="1"/>
  <c r="I378" i="3"/>
  <c r="L378" i="3" s="1"/>
  <c r="M378" i="3" s="1"/>
  <c r="I379" i="3"/>
  <c r="I380" i="3"/>
  <c r="L380" i="3" s="1"/>
  <c r="M380" i="3" s="1"/>
  <c r="I381" i="3"/>
  <c r="J381" i="3" s="1"/>
  <c r="K381" i="3" s="1"/>
  <c r="I382" i="3"/>
  <c r="L382" i="3" s="1"/>
  <c r="M382" i="3" s="1"/>
  <c r="I383" i="3"/>
  <c r="I384" i="3"/>
  <c r="L384" i="3" s="1"/>
  <c r="M384" i="3" s="1"/>
  <c r="I385" i="3"/>
  <c r="J385" i="3" s="1"/>
  <c r="K385" i="3" s="1"/>
  <c r="I386" i="3"/>
  <c r="L386" i="3" s="1"/>
  <c r="M386" i="3" s="1"/>
  <c r="I387" i="3"/>
  <c r="I388" i="3"/>
  <c r="L388" i="3" s="1"/>
  <c r="M388" i="3" s="1"/>
  <c r="I389" i="3"/>
  <c r="J389" i="3" s="1"/>
  <c r="K389" i="3" s="1"/>
  <c r="I390" i="3"/>
  <c r="L390" i="3" s="1"/>
  <c r="M390" i="3" s="1"/>
  <c r="I391" i="3"/>
  <c r="I392" i="3"/>
  <c r="L392" i="3" s="1"/>
  <c r="M392" i="3" s="1"/>
  <c r="I393" i="3"/>
  <c r="J393" i="3" s="1"/>
  <c r="K393" i="3" s="1"/>
  <c r="I394" i="3"/>
  <c r="L394" i="3" s="1"/>
  <c r="M394" i="3" s="1"/>
  <c r="I395" i="3"/>
  <c r="I396" i="3"/>
  <c r="L396" i="3" s="1"/>
  <c r="M396" i="3" s="1"/>
  <c r="I397" i="3"/>
  <c r="J397" i="3" s="1"/>
  <c r="K397" i="3" s="1"/>
  <c r="I398" i="3"/>
  <c r="L398" i="3" s="1"/>
  <c r="M398" i="3" s="1"/>
  <c r="I399" i="3"/>
  <c r="I400" i="3"/>
  <c r="L400" i="3" s="1"/>
  <c r="M400" i="3" s="1"/>
  <c r="I401" i="3"/>
  <c r="J401" i="3" s="1"/>
  <c r="K401" i="3" s="1"/>
  <c r="I402" i="3"/>
  <c r="L402" i="3" s="1"/>
  <c r="M402" i="3" s="1"/>
  <c r="I403" i="3"/>
  <c r="I404" i="3"/>
  <c r="L404" i="3" s="1"/>
  <c r="M404" i="3" s="1"/>
  <c r="I405" i="3"/>
  <c r="J405" i="3" s="1"/>
  <c r="K405" i="3" s="1"/>
  <c r="I406" i="3"/>
  <c r="L406" i="3" s="1"/>
  <c r="M406" i="3" s="1"/>
  <c r="I407" i="3"/>
  <c r="I408" i="3"/>
  <c r="L408" i="3" s="1"/>
  <c r="M408" i="3" s="1"/>
  <c r="I409" i="3"/>
  <c r="J409" i="3" s="1"/>
  <c r="K409" i="3" s="1"/>
  <c r="I410" i="3"/>
  <c r="L410" i="3" s="1"/>
  <c r="M410" i="3" s="1"/>
  <c r="I411" i="3"/>
  <c r="I412" i="3"/>
  <c r="L412" i="3" s="1"/>
  <c r="M412" i="3" s="1"/>
  <c r="I413" i="3"/>
  <c r="J413" i="3" s="1"/>
  <c r="K413" i="3" s="1"/>
  <c r="I414" i="3"/>
  <c r="L414" i="3" s="1"/>
  <c r="M414" i="3" s="1"/>
  <c r="I415" i="3"/>
  <c r="I416" i="3"/>
  <c r="L416" i="3" s="1"/>
  <c r="M416" i="3" s="1"/>
  <c r="I417" i="3"/>
  <c r="J417" i="3" s="1"/>
  <c r="K417" i="3" s="1"/>
  <c r="I418" i="3"/>
  <c r="L418" i="3" s="1"/>
  <c r="M418" i="3" s="1"/>
  <c r="I419" i="3"/>
  <c r="I420" i="3"/>
  <c r="L420" i="3" s="1"/>
  <c r="M420" i="3" s="1"/>
  <c r="I421" i="3"/>
  <c r="J421" i="3" s="1"/>
  <c r="K421" i="3" s="1"/>
  <c r="I422" i="3"/>
  <c r="L422" i="3" s="1"/>
  <c r="M422" i="3" s="1"/>
  <c r="I423" i="3"/>
  <c r="I424" i="3"/>
  <c r="L424" i="3" s="1"/>
  <c r="M424" i="3" s="1"/>
  <c r="I425" i="3"/>
  <c r="J425" i="3" s="1"/>
  <c r="K425" i="3" s="1"/>
  <c r="I426" i="3"/>
  <c r="L426" i="3" s="1"/>
  <c r="M426" i="3" s="1"/>
  <c r="I427" i="3"/>
  <c r="I428" i="3"/>
  <c r="L428" i="3" s="1"/>
  <c r="M428" i="3" s="1"/>
  <c r="I429" i="3"/>
  <c r="J429" i="3" s="1"/>
  <c r="K429" i="3" s="1"/>
  <c r="I430" i="3"/>
  <c r="L430" i="3" s="1"/>
  <c r="M430" i="3" s="1"/>
  <c r="I431" i="3"/>
  <c r="I432" i="3"/>
  <c r="L432" i="3" s="1"/>
  <c r="M432" i="3" s="1"/>
  <c r="I433" i="3"/>
  <c r="J433" i="3" s="1"/>
  <c r="K433" i="3" s="1"/>
  <c r="I434" i="3"/>
  <c r="L434" i="3" s="1"/>
  <c r="M434" i="3" s="1"/>
  <c r="I435" i="3"/>
  <c r="I436" i="3"/>
  <c r="L436" i="3" s="1"/>
  <c r="M436" i="3" s="1"/>
  <c r="I437" i="3"/>
  <c r="J437" i="3" s="1"/>
  <c r="K437" i="3" s="1"/>
  <c r="I438" i="3"/>
  <c r="L438" i="3" s="1"/>
  <c r="M438" i="3" s="1"/>
  <c r="I439" i="3"/>
  <c r="I440" i="3"/>
  <c r="L440" i="3" s="1"/>
  <c r="M440" i="3" s="1"/>
  <c r="I441" i="3"/>
  <c r="J441" i="3" s="1"/>
  <c r="K441" i="3" s="1"/>
  <c r="I442" i="3"/>
  <c r="L442" i="3" s="1"/>
  <c r="M442" i="3" s="1"/>
  <c r="I443" i="3"/>
  <c r="I444" i="3"/>
  <c r="L444" i="3" s="1"/>
  <c r="M444" i="3" s="1"/>
  <c r="I445" i="3"/>
  <c r="I446" i="3"/>
  <c r="J446" i="3" s="1"/>
  <c r="K446" i="3" s="1"/>
  <c r="I447" i="3"/>
  <c r="I448" i="3"/>
  <c r="L448" i="3" s="1"/>
  <c r="M448" i="3" s="1"/>
  <c r="I449" i="3"/>
  <c r="I450" i="3"/>
  <c r="J450" i="3" s="1"/>
  <c r="K450" i="3" s="1"/>
  <c r="I451" i="3"/>
  <c r="I452" i="3"/>
  <c r="L452" i="3" s="1"/>
  <c r="M452" i="3" s="1"/>
  <c r="I453" i="3"/>
  <c r="I454" i="3"/>
  <c r="J454" i="3" s="1"/>
  <c r="K454" i="3" s="1"/>
  <c r="I455" i="3"/>
  <c r="I456" i="3"/>
  <c r="L456" i="3" s="1"/>
  <c r="M456" i="3" s="1"/>
  <c r="I457" i="3"/>
  <c r="I458" i="3"/>
  <c r="J458" i="3" s="1"/>
  <c r="K458" i="3" s="1"/>
  <c r="I459" i="3"/>
  <c r="I460" i="3"/>
  <c r="L460" i="3" s="1"/>
  <c r="M460" i="3" s="1"/>
  <c r="I461" i="3"/>
  <c r="I462" i="3"/>
  <c r="J462" i="3" s="1"/>
  <c r="K462" i="3" s="1"/>
  <c r="I463" i="3"/>
  <c r="I464" i="3"/>
  <c r="L464" i="3" s="1"/>
  <c r="M464" i="3" s="1"/>
  <c r="I465" i="3"/>
  <c r="I466" i="3"/>
  <c r="J466" i="3" s="1"/>
  <c r="K466" i="3" s="1"/>
  <c r="I467" i="3"/>
  <c r="I468" i="3"/>
  <c r="L468" i="3" s="1"/>
  <c r="M468" i="3" s="1"/>
  <c r="I469" i="3"/>
  <c r="L469" i="3" s="1"/>
  <c r="M469" i="3" s="1"/>
  <c r="I470" i="3"/>
  <c r="I471" i="3"/>
  <c r="L471" i="3" s="1"/>
  <c r="M471" i="3" s="1"/>
  <c r="I472" i="3"/>
  <c r="L472" i="3" s="1"/>
  <c r="M472" i="3" s="1"/>
  <c r="I473" i="3"/>
  <c r="L473" i="3" s="1"/>
  <c r="M473" i="3" s="1"/>
  <c r="I474" i="3"/>
  <c r="I475" i="3"/>
  <c r="L475" i="3" s="1"/>
  <c r="M475" i="3" s="1"/>
  <c r="I476" i="3"/>
  <c r="L476" i="3" s="1"/>
  <c r="M476" i="3" s="1"/>
  <c r="I477" i="3"/>
  <c r="L477" i="3" s="1"/>
  <c r="M477" i="3" s="1"/>
  <c r="I478" i="3"/>
  <c r="I479" i="3"/>
  <c r="L479" i="3" s="1"/>
  <c r="M479" i="3" s="1"/>
  <c r="I480" i="3"/>
  <c r="L480" i="3" s="1"/>
  <c r="M480" i="3" s="1"/>
  <c r="I481" i="3"/>
  <c r="L481" i="3" s="1"/>
  <c r="M481" i="3" s="1"/>
  <c r="I482" i="3"/>
  <c r="I483" i="3"/>
  <c r="L483" i="3" s="1"/>
  <c r="M483" i="3" s="1"/>
  <c r="I484" i="3"/>
  <c r="L484" i="3" s="1"/>
  <c r="M484" i="3" s="1"/>
  <c r="I485" i="3"/>
  <c r="L485" i="3" s="1"/>
  <c r="M485" i="3" s="1"/>
  <c r="I486" i="3"/>
  <c r="I487" i="3"/>
  <c r="L487" i="3" s="1"/>
  <c r="M487" i="3" s="1"/>
  <c r="I488" i="3"/>
  <c r="L488" i="3" s="1"/>
  <c r="M488" i="3" s="1"/>
  <c r="I489" i="3"/>
  <c r="L489" i="3" s="1"/>
  <c r="M489" i="3" s="1"/>
  <c r="I490" i="3"/>
  <c r="I491" i="3"/>
  <c r="L491" i="3" s="1"/>
  <c r="M491" i="3" s="1"/>
  <c r="I492" i="3"/>
  <c r="L492" i="3" s="1"/>
  <c r="M492" i="3" s="1"/>
  <c r="I493" i="3"/>
  <c r="L493" i="3" s="1"/>
  <c r="M493" i="3" s="1"/>
  <c r="I494" i="3"/>
  <c r="I495" i="3"/>
  <c r="L495" i="3" s="1"/>
  <c r="M495" i="3" s="1"/>
  <c r="I496" i="3"/>
  <c r="L496" i="3" s="1"/>
  <c r="M496" i="3" s="1"/>
  <c r="I497" i="3"/>
  <c r="L497" i="3" s="1"/>
  <c r="M497" i="3" s="1"/>
  <c r="I498" i="3"/>
  <c r="I499" i="3"/>
  <c r="L499" i="3" s="1"/>
  <c r="M499" i="3" s="1"/>
  <c r="I500" i="3"/>
  <c r="L500" i="3" s="1"/>
  <c r="M500" i="3" s="1"/>
  <c r="I501" i="3"/>
  <c r="L501" i="3" s="1"/>
  <c r="M501" i="3" s="1"/>
  <c r="I502" i="3"/>
  <c r="I4" i="3"/>
  <c r="L4" i="3" s="1"/>
  <c r="M4" i="3" s="1"/>
  <c r="E537" i="1"/>
  <c r="E536" i="1"/>
  <c r="F536" i="1"/>
  <c r="G536" i="1"/>
  <c r="H536" i="1"/>
  <c r="D536" i="1"/>
  <c r="E535" i="1"/>
  <c r="F535" i="1"/>
  <c r="G535" i="1"/>
  <c r="H535" i="1"/>
  <c r="D535" i="1"/>
  <c r="E532" i="1"/>
  <c r="F532" i="1"/>
  <c r="D533" i="1" s="1"/>
  <c r="G532" i="1"/>
  <c r="H532" i="1"/>
  <c r="D532" i="1"/>
  <c r="E531" i="1"/>
  <c r="F531" i="1"/>
  <c r="G531" i="1"/>
  <c r="H531" i="1"/>
  <c r="D531" i="1"/>
  <c r="H515" i="1" a="1"/>
  <c r="H515" i="1"/>
  <c r="H516" i="1" a="1"/>
  <c r="H516" i="1"/>
  <c r="H517" i="1" a="1"/>
  <c r="H517" i="1"/>
  <c r="H518" i="1" a="1"/>
  <c r="H518" i="1"/>
  <c r="H519" i="1" a="1"/>
  <c r="H519" i="1"/>
  <c r="H520" i="1" a="1"/>
  <c r="H520" i="1"/>
  <c r="H521" i="1" a="1"/>
  <c r="H521" i="1"/>
  <c r="H522" i="1" a="1"/>
  <c r="H522" i="1"/>
  <c r="H523" i="1" a="1"/>
  <c r="H523" i="1"/>
  <c r="H524" i="1" a="1"/>
  <c r="H524" i="1"/>
  <c r="H525" i="1" a="1"/>
  <c r="H525" i="1" s="1"/>
  <c r="H527" i="1" s="1"/>
  <c r="H514" i="1" a="1"/>
  <c r="H514" i="1" s="1"/>
  <c r="G515" i="1" a="1"/>
  <c r="G515" i="1"/>
  <c r="G516" i="1" a="1"/>
  <c r="G516" i="1"/>
  <c r="G517" i="1" a="1"/>
  <c r="G517" i="1"/>
  <c r="G518" i="1" a="1"/>
  <c r="G518" i="1"/>
  <c r="G519" i="1" a="1"/>
  <c r="G519" i="1"/>
  <c r="G520" i="1" a="1"/>
  <c r="G520" i="1"/>
  <c r="G521" i="1" a="1"/>
  <c r="G521" i="1"/>
  <c r="G522" i="1" a="1"/>
  <c r="G522" i="1"/>
  <c r="G523" i="1" a="1"/>
  <c r="G523" i="1"/>
  <c r="G524" i="1" a="1"/>
  <c r="G524" i="1"/>
  <c r="G525" i="1" a="1"/>
  <c r="G525" i="1" s="1"/>
  <c r="G514" i="1" a="1"/>
  <c r="G514" i="1" s="1"/>
  <c r="F515" i="1" a="1"/>
  <c r="F515" i="1"/>
  <c r="F516" i="1" a="1"/>
  <c r="F516" i="1"/>
  <c r="F517" i="1" a="1"/>
  <c r="F517" i="1"/>
  <c r="F518" i="1" a="1"/>
  <c r="F518" i="1"/>
  <c r="F519" i="1" a="1"/>
  <c r="F519" i="1"/>
  <c r="F520" i="1" a="1"/>
  <c r="F520" i="1"/>
  <c r="F521" i="1" a="1"/>
  <c r="F521" i="1" s="1"/>
  <c r="F522" i="1" a="1"/>
  <c r="F522" i="1" s="1"/>
  <c r="F523" i="1" a="1"/>
  <c r="F523" i="1" s="1"/>
  <c r="F524" i="1" a="1"/>
  <c r="F524" i="1" s="1"/>
  <c r="F525" i="1" a="1"/>
  <c r="F525" i="1" s="1"/>
  <c r="F527" i="1" s="1"/>
  <c r="F514" i="1" a="1"/>
  <c r="F514" i="1" s="1"/>
  <c r="E515" i="1" a="1"/>
  <c r="E515" i="1"/>
  <c r="E516" i="1" a="1"/>
  <c r="E516" i="1"/>
  <c r="E517" i="1" a="1"/>
  <c r="E517" i="1"/>
  <c r="E518" i="1" a="1"/>
  <c r="E518" i="1"/>
  <c r="E519" i="1" a="1"/>
  <c r="E519" i="1"/>
  <c r="E520" i="1" a="1"/>
  <c r="E520" i="1" s="1"/>
  <c r="E521" i="1" a="1"/>
  <c r="E521" i="1" s="1"/>
  <c r="E522" i="1" a="1"/>
  <c r="E522" i="1" s="1"/>
  <c r="E523" i="1" a="1"/>
  <c r="E523" i="1" s="1"/>
  <c r="E524" i="1" a="1"/>
  <c r="E524" i="1" s="1"/>
  <c r="E525" i="1" a="1"/>
  <c r="E525" i="1" s="1"/>
  <c r="E526" i="1" s="1"/>
  <c r="E514" i="1" a="1"/>
  <c r="E514" i="1"/>
  <c r="D514" i="1" a="1"/>
  <c r="D514" i="1"/>
  <c r="D515" i="1" a="1"/>
  <c r="D515" i="1" s="1"/>
  <c r="D516" i="1" a="1"/>
  <c r="D516" i="1" s="1"/>
  <c r="D517" i="1" a="1"/>
  <c r="D517" i="1" s="1"/>
  <c r="D518" i="1" a="1"/>
  <c r="D518" i="1" s="1"/>
  <c r="D519" i="1" a="1"/>
  <c r="D519" i="1" s="1"/>
  <c r="D520" i="1" a="1"/>
  <c r="D520" i="1" s="1"/>
  <c r="D521" i="1" a="1"/>
  <c r="D521" i="1" s="1"/>
  <c r="D522" i="1" a="1"/>
  <c r="D522" i="1" s="1"/>
  <c r="D523" i="1" a="1"/>
  <c r="D523" i="1" s="1"/>
  <c r="D524" i="1" a="1"/>
  <c r="D524" i="1" s="1"/>
  <c r="D525" i="1" a="1"/>
  <c r="D525" i="1" s="1"/>
  <c r="D526" i="1" s="1"/>
  <c r="E507" i="1"/>
  <c r="F507" i="1"/>
  <c r="G507" i="1"/>
  <c r="H507" i="1"/>
  <c r="D507" i="1"/>
  <c r="E505" i="1"/>
  <c r="F505" i="1"/>
  <c r="G505" i="1"/>
  <c r="H505" i="1"/>
  <c r="D505" i="1"/>
  <c r="E503" i="1"/>
  <c r="F503" i="1"/>
  <c r="G503" i="1"/>
  <c r="H503" i="1"/>
  <c r="D503" i="1"/>
  <c r="S49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Q49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" i="1"/>
  <c r="L5" i="1"/>
  <c r="L6" i="1"/>
  <c r="L7" i="1"/>
  <c r="L8" i="1"/>
  <c r="L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D1035" i="12" l="1"/>
  <c r="D1031" i="12" s="1"/>
  <c r="L467" i="3"/>
  <c r="M467" i="3" s="1"/>
  <c r="J467" i="3"/>
  <c r="K467" i="3" s="1"/>
  <c r="L465" i="3"/>
  <c r="M465" i="3" s="1"/>
  <c r="J465" i="3"/>
  <c r="K465" i="3" s="1"/>
  <c r="L463" i="3"/>
  <c r="M463" i="3" s="1"/>
  <c r="J463" i="3"/>
  <c r="K463" i="3" s="1"/>
  <c r="L461" i="3"/>
  <c r="M461" i="3" s="1"/>
  <c r="J461" i="3"/>
  <c r="K461" i="3" s="1"/>
  <c r="L459" i="3"/>
  <c r="M459" i="3" s="1"/>
  <c r="J459" i="3"/>
  <c r="K459" i="3" s="1"/>
  <c r="L457" i="3"/>
  <c r="M457" i="3" s="1"/>
  <c r="J457" i="3"/>
  <c r="K457" i="3" s="1"/>
  <c r="L455" i="3"/>
  <c r="M455" i="3" s="1"/>
  <c r="J455" i="3"/>
  <c r="K455" i="3" s="1"/>
  <c r="L453" i="3"/>
  <c r="M453" i="3" s="1"/>
  <c r="J453" i="3"/>
  <c r="K453" i="3" s="1"/>
  <c r="L451" i="3"/>
  <c r="M451" i="3" s="1"/>
  <c r="J451" i="3"/>
  <c r="K451" i="3" s="1"/>
  <c r="L449" i="3"/>
  <c r="M449" i="3" s="1"/>
  <c r="J449" i="3"/>
  <c r="K449" i="3" s="1"/>
  <c r="L447" i="3"/>
  <c r="M447" i="3" s="1"/>
  <c r="J447" i="3"/>
  <c r="K447" i="3" s="1"/>
  <c r="L445" i="3"/>
  <c r="M445" i="3" s="1"/>
  <c r="J445" i="3"/>
  <c r="K445" i="3" s="1"/>
  <c r="L443" i="3"/>
  <c r="M443" i="3" s="1"/>
  <c r="J443" i="3"/>
  <c r="K443" i="3" s="1"/>
  <c r="L439" i="3"/>
  <c r="M439" i="3" s="1"/>
  <c r="J439" i="3"/>
  <c r="K439" i="3" s="1"/>
  <c r="L435" i="3"/>
  <c r="M435" i="3" s="1"/>
  <c r="J435" i="3"/>
  <c r="K435" i="3" s="1"/>
  <c r="L431" i="3"/>
  <c r="M431" i="3" s="1"/>
  <c r="J431" i="3"/>
  <c r="K431" i="3" s="1"/>
  <c r="L427" i="3"/>
  <c r="M427" i="3" s="1"/>
  <c r="J427" i="3"/>
  <c r="K427" i="3" s="1"/>
  <c r="L423" i="3"/>
  <c r="M423" i="3" s="1"/>
  <c r="J423" i="3"/>
  <c r="K423" i="3" s="1"/>
  <c r="L419" i="3"/>
  <c r="M419" i="3" s="1"/>
  <c r="J419" i="3"/>
  <c r="K419" i="3" s="1"/>
  <c r="L415" i="3"/>
  <c r="M415" i="3" s="1"/>
  <c r="J415" i="3"/>
  <c r="K415" i="3" s="1"/>
  <c r="L411" i="3"/>
  <c r="M411" i="3" s="1"/>
  <c r="J411" i="3"/>
  <c r="K411" i="3" s="1"/>
  <c r="L407" i="3"/>
  <c r="M407" i="3" s="1"/>
  <c r="J407" i="3"/>
  <c r="K407" i="3" s="1"/>
  <c r="L403" i="3"/>
  <c r="M403" i="3" s="1"/>
  <c r="J403" i="3"/>
  <c r="K403" i="3" s="1"/>
  <c r="L399" i="3"/>
  <c r="M399" i="3" s="1"/>
  <c r="J399" i="3"/>
  <c r="K399" i="3" s="1"/>
  <c r="L395" i="3"/>
  <c r="M395" i="3" s="1"/>
  <c r="J395" i="3"/>
  <c r="K395" i="3" s="1"/>
  <c r="L391" i="3"/>
  <c r="M391" i="3" s="1"/>
  <c r="J391" i="3"/>
  <c r="K391" i="3" s="1"/>
  <c r="L387" i="3"/>
  <c r="M387" i="3" s="1"/>
  <c r="J387" i="3"/>
  <c r="K387" i="3" s="1"/>
  <c r="L383" i="3"/>
  <c r="M383" i="3" s="1"/>
  <c r="J383" i="3"/>
  <c r="K383" i="3" s="1"/>
  <c r="L379" i="3"/>
  <c r="M379" i="3" s="1"/>
  <c r="J379" i="3"/>
  <c r="K379" i="3" s="1"/>
  <c r="L375" i="3"/>
  <c r="M375" i="3" s="1"/>
  <c r="J375" i="3"/>
  <c r="K375" i="3" s="1"/>
  <c r="L371" i="3"/>
  <c r="M371" i="3" s="1"/>
  <c r="J371" i="3"/>
  <c r="K371" i="3" s="1"/>
  <c r="L367" i="3"/>
  <c r="M367" i="3" s="1"/>
  <c r="J367" i="3"/>
  <c r="K367" i="3" s="1"/>
  <c r="L363" i="3"/>
  <c r="M363" i="3" s="1"/>
  <c r="J363" i="3"/>
  <c r="K363" i="3" s="1"/>
  <c r="L359" i="3"/>
  <c r="M359" i="3" s="1"/>
  <c r="J359" i="3"/>
  <c r="K359" i="3" s="1"/>
  <c r="L355" i="3"/>
  <c r="M355" i="3" s="1"/>
  <c r="J355" i="3"/>
  <c r="K355" i="3" s="1"/>
  <c r="L351" i="3"/>
  <c r="M351" i="3" s="1"/>
  <c r="J351" i="3"/>
  <c r="K351" i="3" s="1"/>
  <c r="L347" i="3"/>
  <c r="M347" i="3" s="1"/>
  <c r="J347" i="3"/>
  <c r="K347" i="3" s="1"/>
  <c r="L343" i="3"/>
  <c r="M343" i="3" s="1"/>
  <c r="J343" i="3"/>
  <c r="K343" i="3" s="1"/>
  <c r="L339" i="3"/>
  <c r="M339" i="3" s="1"/>
  <c r="J339" i="3"/>
  <c r="K339" i="3" s="1"/>
  <c r="L335" i="3"/>
  <c r="M335" i="3" s="1"/>
  <c r="J335" i="3"/>
  <c r="K335" i="3" s="1"/>
  <c r="L331" i="3"/>
  <c r="M331" i="3" s="1"/>
  <c r="J331" i="3"/>
  <c r="K331" i="3" s="1"/>
  <c r="L327" i="3"/>
  <c r="M327" i="3" s="1"/>
  <c r="J327" i="3"/>
  <c r="K327" i="3" s="1"/>
  <c r="L323" i="3"/>
  <c r="M323" i="3" s="1"/>
  <c r="J323" i="3"/>
  <c r="K323" i="3" s="1"/>
  <c r="L319" i="3"/>
  <c r="M319" i="3" s="1"/>
  <c r="J319" i="3"/>
  <c r="K319" i="3" s="1"/>
  <c r="L315" i="3"/>
  <c r="M315" i="3" s="1"/>
  <c r="J315" i="3"/>
  <c r="K315" i="3" s="1"/>
  <c r="L311" i="3"/>
  <c r="M311" i="3" s="1"/>
  <c r="J311" i="3"/>
  <c r="K311" i="3" s="1"/>
  <c r="L307" i="3"/>
  <c r="M307" i="3" s="1"/>
  <c r="J307" i="3"/>
  <c r="K307" i="3" s="1"/>
  <c r="L303" i="3"/>
  <c r="M303" i="3" s="1"/>
  <c r="J303" i="3"/>
  <c r="K303" i="3" s="1"/>
  <c r="L299" i="3"/>
  <c r="M299" i="3" s="1"/>
  <c r="J299" i="3"/>
  <c r="K299" i="3" s="1"/>
  <c r="L295" i="3"/>
  <c r="M295" i="3" s="1"/>
  <c r="J295" i="3"/>
  <c r="K295" i="3" s="1"/>
  <c r="L291" i="3"/>
  <c r="M291" i="3" s="1"/>
  <c r="J291" i="3"/>
  <c r="K291" i="3" s="1"/>
  <c r="L287" i="3"/>
  <c r="M287" i="3" s="1"/>
  <c r="J287" i="3"/>
  <c r="K287" i="3" s="1"/>
  <c r="L283" i="3"/>
  <c r="M283" i="3" s="1"/>
  <c r="J283" i="3"/>
  <c r="K283" i="3" s="1"/>
  <c r="L279" i="3"/>
  <c r="M279" i="3" s="1"/>
  <c r="J279" i="3"/>
  <c r="K279" i="3" s="1"/>
  <c r="L275" i="3"/>
  <c r="M275" i="3" s="1"/>
  <c r="J275" i="3"/>
  <c r="K275" i="3" s="1"/>
  <c r="L267" i="3"/>
  <c r="M267" i="3" s="1"/>
  <c r="J267" i="3"/>
  <c r="K267" i="3" s="1"/>
  <c r="L259" i="3"/>
  <c r="M259" i="3" s="1"/>
  <c r="J259" i="3"/>
  <c r="K259" i="3" s="1"/>
  <c r="L251" i="3"/>
  <c r="M251" i="3" s="1"/>
  <c r="J251" i="3"/>
  <c r="K251" i="3" s="1"/>
  <c r="L243" i="3"/>
  <c r="M243" i="3" s="1"/>
  <c r="J243" i="3"/>
  <c r="K243" i="3" s="1"/>
  <c r="L231" i="3"/>
  <c r="M231" i="3" s="1"/>
  <c r="J231" i="3"/>
  <c r="K231" i="3" s="1"/>
  <c r="L223" i="3"/>
  <c r="M223" i="3" s="1"/>
  <c r="J223" i="3"/>
  <c r="K223" i="3" s="1"/>
  <c r="L211" i="3"/>
  <c r="M211" i="3" s="1"/>
  <c r="J211" i="3"/>
  <c r="K211" i="3" s="1"/>
  <c r="L191" i="3"/>
  <c r="M191" i="3" s="1"/>
  <c r="J191" i="3"/>
  <c r="K191" i="3" s="1"/>
  <c r="L183" i="3"/>
  <c r="M183" i="3" s="1"/>
  <c r="J183" i="3"/>
  <c r="K183" i="3" s="1"/>
  <c r="L175" i="3"/>
  <c r="M175" i="3" s="1"/>
  <c r="J175" i="3"/>
  <c r="K175" i="3" s="1"/>
  <c r="L167" i="3"/>
  <c r="M167" i="3" s="1"/>
  <c r="J167" i="3"/>
  <c r="K167" i="3" s="1"/>
  <c r="L159" i="3"/>
  <c r="M159" i="3" s="1"/>
  <c r="J159" i="3"/>
  <c r="K159" i="3" s="1"/>
  <c r="L147" i="3"/>
  <c r="M147" i="3" s="1"/>
  <c r="J147" i="3"/>
  <c r="K147" i="3" s="1"/>
  <c r="L139" i="3"/>
  <c r="M139" i="3" s="1"/>
  <c r="J139" i="3"/>
  <c r="K139" i="3" s="1"/>
  <c r="L131" i="3"/>
  <c r="M131" i="3" s="1"/>
  <c r="J131" i="3"/>
  <c r="K131" i="3" s="1"/>
  <c r="L127" i="3"/>
  <c r="M127" i="3" s="1"/>
  <c r="J127" i="3"/>
  <c r="K127" i="3" s="1"/>
  <c r="L119" i="3"/>
  <c r="M119" i="3" s="1"/>
  <c r="J119" i="3"/>
  <c r="K119" i="3" s="1"/>
  <c r="L111" i="3"/>
  <c r="M111" i="3" s="1"/>
  <c r="J111" i="3"/>
  <c r="K111" i="3" s="1"/>
  <c r="L103" i="3"/>
  <c r="M103" i="3" s="1"/>
  <c r="J103" i="3"/>
  <c r="K103" i="3" s="1"/>
  <c r="L95" i="3"/>
  <c r="M95" i="3" s="1"/>
  <c r="J95" i="3"/>
  <c r="K95" i="3" s="1"/>
  <c r="L87" i="3"/>
  <c r="M87" i="3" s="1"/>
  <c r="J87" i="3"/>
  <c r="K87" i="3" s="1"/>
  <c r="L79" i="3"/>
  <c r="M79" i="3" s="1"/>
  <c r="J79" i="3"/>
  <c r="K79" i="3" s="1"/>
  <c r="L71" i="3"/>
  <c r="M71" i="3" s="1"/>
  <c r="J71" i="3"/>
  <c r="K71" i="3" s="1"/>
  <c r="L59" i="3"/>
  <c r="M59" i="3" s="1"/>
  <c r="J59" i="3"/>
  <c r="K59" i="3" s="1"/>
  <c r="L51" i="3"/>
  <c r="M51" i="3" s="1"/>
  <c r="J51" i="3"/>
  <c r="K51" i="3" s="1"/>
  <c r="L43" i="3"/>
  <c r="M43" i="3" s="1"/>
  <c r="J43" i="3"/>
  <c r="K43" i="3" s="1"/>
  <c r="L35" i="3"/>
  <c r="M35" i="3" s="1"/>
  <c r="J35" i="3"/>
  <c r="K35" i="3" s="1"/>
  <c r="L27" i="3"/>
  <c r="M27" i="3" s="1"/>
  <c r="J27" i="3"/>
  <c r="K27" i="3" s="1"/>
  <c r="L19" i="3"/>
  <c r="M19" i="3" s="1"/>
  <c r="J19" i="3"/>
  <c r="K19" i="3" s="1"/>
  <c r="L7" i="3"/>
  <c r="M7" i="3" s="1"/>
  <c r="J7" i="3"/>
  <c r="K7" i="3" s="1"/>
  <c r="L271" i="3"/>
  <c r="M271" i="3" s="1"/>
  <c r="J271" i="3"/>
  <c r="K271" i="3" s="1"/>
  <c r="L263" i="3"/>
  <c r="M263" i="3" s="1"/>
  <c r="J263" i="3"/>
  <c r="K263" i="3" s="1"/>
  <c r="L255" i="3"/>
  <c r="M255" i="3" s="1"/>
  <c r="J255" i="3"/>
  <c r="K255" i="3" s="1"/>
  <c r="L247" i="3"/>
  <c r="M247" i="3" s="1"/>
  <c r="J247" i="3"/>
  <c r="K247" i="3" s="1"/>
  <c r="L239" i="3"/>
  <c r="M239" i="3" s="1"/>
  <c r="J239" i="3"/>
  <c r="K239" i="3" s="1"/>
  <c r="L235" i="3"/>
  <c r="M235" i="3" s="1"/>
  <c r="J235" i="3"/>
  <c r="K235" i="3" s="1"/>
  <c r="L227" i="3"/>
  <c r="M227" i="3" s="1"/>
  <c r="J227" i="3"/>
  <c r="K227" i="3" s="1"/>
  <c r="L219" i="3"/>
  <c r="M219" i="3" s="1"/>
  <c r="J219" i="3"/>
  <c r="K219" i="3" s="1"/>
  <c r="L215" i="3"/>
  <c r="M215" i="3" s="1"/>
  <c r="J215" i="3"/>
  <c r="K215" i="3" s="1"/>
  <c r="L207" i="3"/>
  <c r="M207" i="3" s="1"/>
  <c r="J207" i="3"/>
  <c r="K207" i="3" s="1"/>
  <c r="L203" i="3"/>
  <c r="M203" i="3" s="1"/>
  <c r="J203" i="3"/>
  <c r="K203" i="3" s="1"/>
  <c r="L199" i="3"/>
  <c r="M199" i="3" s="1"/>
  <c r="J199" i="3"/>
  <c r="K199" i="3" s="1"/>
  <c r="L195" i="3"/>
  <c r="M195" i="3" s="1"/>
  <c r="J195" i="3"/>
  <c r="K195" i="3" s="1"/>
  <c r="L187" i="3"/>
  <c r="M187" i="3" s="1"/>
  <c r="J187" i="3"/>
  <c r="K187" i="3" s="1"/>
  <c r="L179" i="3"/>
  <c r="M179" i="3" s="1"/>
  <c r="J179" i="3"/>
  <c r="K179" i="3" s="1"/>
  <c r="L171" i="3"/>
  <c r="M171" i="3" s="1"/>
  <c r="J171" i="3"/>
  <c r="K171" i="3" s="1"/>
  <c r="L163" i="3"/>
  <c r="M163" i="3" s="1"/>
  <c r="J163" i="3"/>
  <c r="K163" i="3" s="1"/>
  <c r="L155" i="3"/>
  <c r="M155" i="3" s="1"/>
  <c r="J155" i="3"/>
  <c r="K155" i="3" s="1"/>
  <c r="L151" i="3"/>
  <c r="M151" i="3" s="1"/>
  <c r="J151" i="3"/>
  <c r="K151" i="3" s="1"/>
  <c r="L143" i="3"/>
  <c r="M143" i="3" s="1"/>
  <c r="J143" i="3"/>
  <c r="K143" i="3" s="1"/>
  <c r="L135" i="3"/>
  <c r="M135" i="3" s="1"/>
  <c r="J135" i="3"/>
  <c r="K135" i="3" s="1"/>
  <c r="L123" i="3"/>
  <c r="M123" i="3" s="1"/>
  <c r="J123" i="3"/>
  <c r="K123" i="3" s="1"/>
  <c r="L115" i="3"/>
  <c r="M115" i="3" s="1"/>
  <c r="J115" i="3"/>
  <c r="K115" i="3" s="1"/>
  <c r="L107" i="3"/>
  <c r="M107" i="3" s="1"/>
  <c r="J107" i="3"/>
  <c r="K107" i="3" s="1"/>
  <c r="L99" i="3"/>
  <c r="M99" i="3" s="1"/>
  <c r="J99" i="3"/>
  <c r="K99" i="3" s="1"/>
  <c r="L91" i="3"/>
  <c r="M91" i="3" s="1"/>
  <c r="J91" i="3"/>
  <c r="K91" i="3" s="1"/>
  <c r="L83" i="3"/>
  <c r="M83" i="3" s="1"/>
  <c r="J83" i="3"/>
  <c r="K83" i="3" s="1"/>
  <c r="L75" i="3"/>
  <c r="M75" i="3" s="1"/>
  <c r="J75" i="3"/>
  <c r="K75" i="3" s="1"/>
  <c r="L67" i="3"/>
  <c r="M67" i="3" s="1"/>
  <c r="J67" i="3"/>
  <c r="K67" i="3" s="1"/>
  <c r="L63" i="3"/>
  <c r="M63" i="3" s="1"/>
  <c r="J63" i="3"/>
  <c r="K63" i="3" s="1"/>
  <c r="L55" i="3"/>
  <c r="M55" i="3" s="1"/>
  <c r="J55" i="3"/>
  <c r="K55" i="3" s="1"/>
  <c r="L47" i="3"/>
  <c r="M47" i="3" s="1"/>
  <c r="J47" i="3"/>
  <c r="K47" i="3" s="1"/>
  <c r="L39" i="3"/>
  <c r="M39" i="3" s="1"/>
  <c r="J39" i="3"/>
  <c r="K39" i="3" s="1"/>
  <c r="L31" i="3"/>
  <c r="M31" i="3" s="1"/>
  <c r="J31" i="3"/>
  <c r="K31" i="3" s="1"/>
  <c r="L23" i="3"/>
  <c r="M23" i="3" s="1"/>
  <c r="J23" i="3"/>
  <c r="K23" i="3" s="1"/>
  <c r="L15" i="3"/>
  <c r="M15" i="3" s="1"/>
  <c r="J15" i="3"/>
  <c r="K15" i="3" s="1"/>
  <c r="L11" i="3"/>
  <c r="M11" i="3" s="1"/>
  <c r="J11" i="3"/>
  <c r="K11" i="3" s="1"/>
  <c r="L441" i="3"/>
  <c r="M441" i="3" s="1"/>
  <c r="L433" i="3"/>
  <c r="M433" i="3" s="1"/>
  <c r="L425" i="3"/>
  <c r="M425" i="3" s="1"/>
  <c r="L417" i="3"/>
  <c r="M417" i="3" s="1"/>
  <c r="L409" i="3"/>
  <c r="M409" i="3" s="1"/>
  <c r="L401" i="3"/>
  <c r="M401" i="3" s="1"/>
  <c r="L393" i="3"/>
  <c r="M393" i="3" s="1"/>
  <c r="L385" i="3"/>
  <c r="M385" i="3" s="1"/>
  <c r="L377" i="3"/>
  <c r="M377" i="3" s="1"/>
  <c r="L369" i="3"/>
  <c r="M369" i="3" s="1"/>
  <c r="L361" i="3"/>
  <c r="M361" i="3" s="1"/>
  <c r="L353" i="3"/>
  <c r="M353" i="3" s="1"/>
  <c r="L345" i="3"/>
  <c r="M345" i="3" s="1"/>
  <c r="L337" i="3"/>
  <c r="M337" i="3" s="1"/>
  <c r="L329" i="3"/>
  <c r="M329" i="3" s="1"/>
  <c r="L321" i="3"/>
  <c r="M321" i="3" s="1"/>
  <c r="L313" i="3"/>
  <c r="M313" i="3" s="1"/>
  <c r="L305" i="3"/>
  <c r="M305" i="3" s="1"/>
  <c r="L297" i="3"/>
  <c r="M297" i="3" s="1"/>
  <c r="L289" i="3"/>
  <c r="M289" i="3" s="1"/>
  <c r="L281" i="3"/>
  <c r="M281" i="3" s="1"/>
  <c r="L273" i="3"/>
  <c r="M273" i="3" s="1"/>
  <c r="L265" i="3"/>
  <c r="M265" i="3" s="1"/>
  <c r="L257" i="3"/>
  <c r="M257" i="3" s="1"/>
  <c r="L249" i="3"/>
  <c r="M249" i="3" s="1"/>
  <c r="L241" i="3"/>
  <c r="M241" i="3" s="1"/>
  <c r="L233" i="3"/>
  <c r="M233" i="3" s="1"/>
  <c r="L225" i="3"/>
  <c r="M225" i="3" s="1"/>
  <c r="L217" i="3"/>
  <c r="M217" i="3" s="1"/>
  <c r="L209" i="3"/>
  <c r="M209" i="3" s="1"/>
  <c r="L201" i="3"/>
  <c r="M201" i="3" s="1"/>
  <c r="L193" i="3"/>
  <c r="M193" i="3" s="1"/>
  <c r="L185" i="3"/>
  <c r="M185" i="3" s="1"/>
  <c r="L177" i="3"/>
  <c r="M177" i="3" s="1"/>
  <c r="L169" i="3"/>
  <c r="M169" i="3" s="1"/>
  <c r="L161" i="3"/>
  <c r="M161" i="3" s="1"/>
  <c r="L153" i="3"/>
  <c r="M153" i="3" s="1"/>
  <c r="L145" i="3"/>
  <c r="M145" i="3" s="1"/>
  <c r="L137" i="3"/>
  <c r="M137" i="3" s="1"/>
  <c r="L129" i="3"/>
  <c r="M129" i="3" s="1"/>
  <c r="L121" i="3"/>
  <c r="M121" i="3" s="1"/>
  <c r="L113" i="3"/>
  <c r="M113" i="3" s="1"/>
  <c r="L105" i="3"/>
  <c r="M105" i="3" s="1"/>
  <c r="L97" i="3"/>
  <c r="M97" i="3" s="1"/>
  <c r="L89" i="3"/>
  <c r="M89" i="3" s="1"/>
  <c r="L81" i="3"/>
  <c r="M81" i="3" s="1"/>
  <c r="L73" i="3"/>
  <c r="M73" i="3" s="1"/>
  <c r="L65" i="3"/>
  <c r="M65" i="3" s="1"/>
  <c r="L57" i="3"/>
  <c r="M57" i="3" s="1"/>
  <c r="L49" i="3"/>
  <c r="M49" i="3" s="1"/>
  <c r="L41" i="3"/>
  <c r="M41" i="3" s="1"/>
  <c r="L33" i="3"/>
  <c r="M33" i="3" s="1"/>
  <c r="L25" i="3"/>
  <c r="M25" i="3" s="1"/>
  <c r="L17" i="3"/>
  <c r="M17" i="3" s="1"/>
  <c r="L9" i="3"/>
  <c r="M9" i="3" s="1"/>
  <c r="J4" i="3"/>
  <c r="K4" i="3" s="1"/>
  <c r="J501" i="3"/>
  <c r="K501" i="3" s="1"/>
  <c r="J499" i="3"/>
  <c r="K499" i="3" s="1"/>
  <c r="J497" i="3"/>
  <c r="K497" i="3" s="1"/>
  <c r="J495" i="3"/>
  <c r="K495" i="3" s="1"/>
  <c r="J493" i="3"/>
  <c r="K493" i="3" s="1"/>
  <c r="J491" i="3"/>
  <c r="K491" i="3" s="1"/>
  <c r="J489" i="3"/>
  <c r="K489" i="3" s="1"/>
  <c r="J487" i="3"/>
  <c r="K487" i="3" s="1"/>
  <c r="J485" i="3"/>
  <c r="K485" i="3" s="1"/>
  <c r="J483" i="3"/>
  <c r="K483" i="3" s="1"/>
  <c r="J481" i="3"/>
  <c r="K481" i="3" s="1"/>
  <c r="J479" i="3"/>
  <c r="K479" i="3" s="1"/>
  <c r="J477" i="3"/>
  <c r="K477" i="3" s="1"/>
  <c r="J475" i="3"/>
  <c r="K475" i="3" s="1"/>
  <c r="J473" i="3"/>
  <c r="K473" i="3" s="1"/>
  <c r="J471" i="3"/>
  <c r="K471" i="3" s="1"/>
  <c r="J469" i="3"/>
  <c r="K469" i="3" s="1"/>
  <c r="J442" i="3"/>
  <c r="K442" i="3" s="1"/>
  <c r="J438" i="3"/>
  <c r="K438" i="3" s="1"/>
  <c r="J434" i="3"/>
  <c r="K434" i="3" s="1"/>
  <c r="J430" i="3"/>
  <c r="K430" i="3" s="1"/>
  <c r="J426" i="3"/>
  <c r="K426" i="3" s="1"/>
  <c r="J422" i="3"/>
  <c r="K422" i="3" s="1"/>
  <c r="J418" i="3"/>
  <c r="K418" i="3" s="1"/>
  <c r="J414" i="3"/>
  <c r="K414" i="3" s="1"/>
  <c r="J410" i="3"/>
  <c r="K410" i="3" s="1"/>
  <c r="J406" i="3"/>
  <c r="K406" i="3" s="1"/>
  <c r="J402" i="3"/>
  <c r="K402" i="3" s="1"/>
  <c r="J398" i="3"/>
  <c r="K398" i="3" s="1"/>
  <c r="J394" i="3"/>
  <c r="K394" i="3" s="1"/>
  <c r="J390" i="3"/>
  <c r="K390" i="3" s="1"/>
  <c r="J386" i="3"/>
  <c r="K386" i="3" s="1"/>
  <c r="J382" i="3"/>
  <c r="K382" i="3" s="1"/>
  <c r="J378" i="3"/>
  <c r="K378" i="3" s="1"/>
  <c r="J374" i="3"/>
  <c r="K374" i="3" s="1"/>
  <c r="J370" i="3"/>
  <c r="K370" i="3" s="1"/>
  <c r="J366" i="3"/>
  <c r="K366" i="3" s="1"/>
  <c r="J362" i="3"/>
  <c r="K362" i="3" s="1"/>
  <c r="J358" i="3"/>
  <c r="K358" i="3" s="1"/>
  <c r="J354" i="3"/>
  <c r="K354" i="3" s="1"/>
  <c r="J350" i="3"/>
  <c r="K350" i="3" s="1"/>
  <c r="J346" i="3"/>
  <c r="K346" i="3" s="1"/>
  <c r="J342" i="3"/>
  <c r="K342" i="3" s="1"/>
  <c r="J338" i="3"/>
  <c r="K338" i="3" s="1"/>
  <c r="J334" i="3"/>
  <c r="K334" i="3" s="1"/>
  <c r="J330" i="3"/>
  <c r="K330" i="3" s="1"/>
  <c r="J326" i="3"/>
  <c r="K326" i="3" s="1"/>
  <c r="J322" i="3"/>
  <c r="K322" i="3" s="1"/>
  <c r="J318" i="3"/>
  <c r="K318" i="3" s="1"/>
  <c r="J314" i="3"/>
  <c r="K314" i="3" s="1"/>
  <c r="J310" i="3"/>
  <c r="K310" i="3" s="1"/>
  <c r="J306" i="3"/>
  <c r="K306" i="3" s="1"/>
  <c r="J302" i="3"/>
  <c r="K302" i="3" s="1"/>
  <c r="J298" i="3"/>
  <c r="K298" i="3" s="1"/>
  <c r="J294" i="3"/>
  <c r="K294" i="3" s="1"/>
  <c r="J290" i="3"/>
  <c r="K290" i="3" s="1"/>
  <c r="J286" i="3"/>
  <c r="K286" i="3" s="1"/>
  <c r="J282" i="3"/>
  <c r="K282" i="3" s="1"/>
  <c r="J278" i="3"/>
  <c r="K278" i="3" s="1"/>
  <c r="J274" i="3"/>
  <c r="K274" i="3" s="1"/>
  <c r="J270" i="3"/>
  <c r="K270" i="3" s="1"/>
  <c r="J266" i="3"/>
  <c r="K266" i="3" s="1"/>
  <c r="J262" i="3"/>
  <c r="K262" i="3" s="1"/>
  <c r="J258" i="3"/>
  <c r="K258" i="3" s="1"/>
  <c r="J254" i="3"/>
  <c r="K254" i="3" s="1"/>
  <c r="J250" i="3"/>
  <c r="K250" i="3" s="1"/>
  <c r="J246" i="3"/>
  <c r="K246" i="3" s="1"/>
  <c r="J242" i="3"/>
  <c r="K242" i="3" s="1"/>
  <c r="J238" i="3"/>
  <c r="K238" i="3" s="1"/>
  <c r="J234" i="3"/>
  <c r="K234" i="3" s="1"/>
  <c r="J230" i="3"/>
  <c r="K230" i="3" s="1"/>
  <c r="J226" i="3"/>
  <c r="K226" i="3" s="1"/>
  <c r="J222" i="3"/>
  <c r="K222" i="3" s="1"/>
  <c r="J218" i="3"/>
  <c r="K218" i="3" s="1"/>
  <c r="J214" i="3"/>
  <c r="K214" i="3" s="1"/>
  <c r="J210" i="3"/>
  <c r="K210" i="3" s="1"/>
  <c r="J206" i="3"/>
  <c r="K206" i="3" s="1"/>
  <c r="J202" i="3"/>
  <c r="K202" i="3" s="1"/>
  <c r="J198" i="3"/>
  <c r="K198" i="3" s="1"/>
  <c r="J194" i="3"/>
  <c r="K194" i="3" s="1"/>
  <c r="J190" i="3"/>
  <c r="K190" i="3" s="1"/>
  <c r="J186" i="3"/>
  <c r="K186" i="3" s="1"/>
  <c r="J182" i="3"/>
  <c r="K182" i="3" s="1"/>
  <c r="J178" i="3"/>
  <c r="K178" i="3" s="1"/>
  <c r="J174" i="3"/>
  <c r="K174" i="3" s="1"/>
  <c r="J170" i="3"/>
  <c r="K170" i="3" s="1"/>
  <c r="J166" i="3"/>
  <c r="K166" i="3" s="1"/>
  <c r="J162" i="3"/>
  <c r="K162" i="3" s="1"/>
  <c r="J158" i="3"/>
  <c r="K158" i="3" s="1"/>
  <c r="J154" i="3"/>
  <c r="K154" i="3" s="1"/>
  <c r="J150" i="3"/>
  <c r="K150" i="3" s="1"/>
  <c r="J146" i="3"/>
  <c r="K146" i="3" s="1"/>
  <c r="J142" i="3"/>
  <c r="K142" i="3" s="1"/>
  <c r="J138" i="3"/>
  <c r="K138" i="3" s="1"/>
  <c r="J134" i="3"/>
  <c r="K134" i="3" s="1"/>
  <c r="J130" i="3"/>
  <c r="K130" i="3" s="1"/>
  <c r="J126" i="3"/>
  <c r="K126" i="3" s="1"/>
  <c r="J122" i="3"/>
  <c r="K122" i="3" s="1"/>
  <c r="J118" i="3"/>
  <c r="K118" i="3" s="1"/>
  <c r="J114" i="3"/>
  <c r="K114" i="3" s="1"/>
  <c r="J110" i="3"/>
  <c r="K110" i="3" s="1"/>
  <c r="J106" i="3"/>
  <c r="K106" i="3" s="1"/>
  <c r="J102" i="3"/>
  <c r="K102" i="3" s="1"/>
  <c r="J98" i="3"/>
  <c r="K98" i="3" s="1"/>
  <c r="J94" i="3"/>
  <c r="K94" i="3" s="1"/>
  <c r="J90" i="3"/>
  <c r="K90" i="3" s="1"/>
  <c r="J86" i="3"/>
  <c r="K86" i="3" s="1"/>
  <c r="J82" i="3"/>
  <c r="K82" i="3" s="1"/>
  <c r="J78" i="3"/>
  <c r="K78" i="3" s="1"/>
  <c r="J74" i="3"/>
  <c r="K74" i="3" s="1"/>
  <c r="J70" i="3"/>
  <c r="K70" i="3" s="1"/>
  <c r="J66" i="3"/>
  <c r="K66" i="3" s="1"/>
  <c r="J62" i="3"/>
  <c r="K62" i="3" s="1"/>
  <c r="J58" i="3"/>
  <c r="K58" i="3" s="1"/>
  <c r="J54" i="3"/>
  <c r="K54" i="3" s="1"/>
  <c r="J50" i="3"/>
  <c r="K50" i="3" s="1"/>
  <c r="J46" i="3"/>
  <c r="K46" i="3" s="1"/>
  <c r="J42" i="3"/>
  <c r="K42" i="3" s="1"/>
  <c r="J38" i="3"/>
  <c r="K38" i="3" s="1"/>
  <c r="J34" i="3"/>
  <c r="K34" i="3" s="1"/>
  <c r="J30" i="3"/>
  <c r="K30" i="3" s="1"/>
  <c r="J26" i="3"/>
  <c r="K26" i="3" s="1"/>
  <c r="J22" i="3"/>
  <c r="K22" i="3" s="1"/>
  <c r="J18" i="3"/>
  <c r="K18" i="3" s="1"/>
  <c r="J14" i="3"/>
  <c r="K14" i="3" s="1"/>
  <c r="J10" i="3"/>
  <c r="K10" i="3" s="1"/>
  <c r="J6" i="3"/>
  <c r="K6" i="3" s="1"/>
  <c r="L437" i="3"/>
  <c r="M437" i="3" s="1"/>
  <c r="L429" i="3"/>
  <c r="M429" i="3" s="1"/>
  <c r="L421" i="3"/>
  <c r="M421" i="3" s="1"/>
  <c r="L413" i="3"/>
  <c r="M413" i="3" s="1"/>
  <c r="L405" i="3"/>
  <c r="M405" i="3" s="1"/>
  <c r="L397" i="3"/>
  <c r="M397" i="3" s="1"/>
  <c r="L389" i="3"/>
  <c r="M389" i="3" s="1"/>
  <c r="L381" i="3"/>
  <c r="M381" i="3" s="1"/>
  <c r="L373" i="3"/>
  <c r="M373" i="3" s="1"/>
  <c r="L365" i="3"/>
  <c r="M365" i="3" s="1"/>
  <c r="L357" i="3"/>
  <c r="M357" i="3" s="1"/>
  <c r="L349" i="3"/>
  <c r="M349" i="3" s="1"/>
  <c r="L341" i="3"/>
  <c r="M341" i="3" s="1"/>
  <c r="L333" i="3"/>
  <c r="M333" i="3" s="1"/>
  <c r="L325" i="3"/>
  <c r="M325" i="3" s="1"/>
  <c r="L317" i="3"/>
  <c r="M317" i="3" s="1"/>
  <c r="L309" i="3"/>
  <c r="M309" i="3" s="1"/>
  <c r="L301" i="3"/>
  <c r="M301" i="3" s="1"/>
  <c r="L293" i="3"/>
  <c r="M293" i="3" s="1"/>
  <c r="L285" i="3"/>
  <c r="M285" i="3" s="1"/>
  <c r="L277" i="3"/>
  <c r="M277" i="3" s="1"/>
  <c r="L269" i="3"/>
  <c r="M269" i="3" s="1"/>
  <c r="L261" i="3"/>
  <c r="M261" i="3" s="1"/>
  <c r="L253" i="3"/>
  <c r="M253" i="3" s="1"/>
  <c r="L245" i="3"/>
  <c r="M245" i="3" s="1"/>
  <c r="L237" i="3"/>
  <c r="M237" i="3" s="1"/>
  <c r="L229" i="3"/>
  <c r="M229" i="3" s="1"/>
  <c r="L221" i="3"/>
  <c r="M221" i="3" s="1"/>
  <c r="L213" i="3"/>
  <c r="M213" i="3" s="1"/>
  <c r="L205" i="3"/>
  <c r="M205" i="3" s="1"/>
  <c r="L197" i="3"/>
  <c r="M197" i="3" s="1"/>
  <c r="L189" i="3"/>
  <c r="M189" i="3" s="1"/>
  <c r="L181" i="3"/>
  <c r="M181" i="3" s="1"/>
  <c r="L173" i="3"/>
  <c r="M173" i="3" s="1"/>
  <c r="L165" i="3"/>
  <c r="M165" i="3" s="1"/>
  <c r="L157" i="3"/>
  <c r="M157" i="3" s="1"/>
  <c r="L149" i="3"/>
  <c r="M149" i="3" s="1"/>
  <c r="L141" i="3"/>
  <c r="M141" i="3" s="1"/>
  <c r="L133" i="3"/>
  <c r="M133" i="3" s="1"/>
  <c r="L125" i="3"/>
  <c r="M125" i="3" s="1"/>
  <c r="L117" i="3"/>
  <c r="M117" i="3" s="1"/>
  <c r="L109" i="3"/>
  <c r="M109" i="3" s="1"/>
  <c r="L101" i="3"/>
  <c r="M101" i="3" s="1"/>
  <c r="L93" i="3"/>
  <c r="M93" i="3" s="1"/>
  <c r="L85" i="3"/>
  <c r="M85" i="3" s="1"/>
  <c r="L77" i="3"/>
  <c r="M77" i="3" s="1"/>
  <c r="L69" i="3"/>
  <c r="M69" i="3" s="1"/>
  <c r="L61" i="3"/>
  <c r="M61" i="3" s="1"/>
  <c r="L53" i="3"/>
  <c r="M53" i="3" s="1"/>
  <c r="L45" i="3"/>
  <c r="M45" i="3" s="1"/>
  <c r="L37" i="3"/>
  <c r="M37" i="3" s="1"/>
  <c r="L29" i="3"/>
  <c r="M29" i="3" s="1"/>
  <c r="L21" i="3"/>
  <c r="M21" i="3" s="1"/>
  <c r="L13" i="3"/>
  <c r="M13" i="3" s="1"/>
  <c r="L5" i="3"/>
  <c r="M5" i="3" s="1"/>
  <c r="G526" i="1"/>
  <c r="G528" i="1" s="1"/>
  <c r="G529" i="1" s="1"/>
  <c r="G527" i="1"/>
  <c r="H526" i="1"/>
  <c r="H528" i="1" s="1"/>
  <c r="H529" i="1" s="1"/>
  <c r="F526" i="1"/>
  <c r="F528" i="1" s="1"/>
  <c r="F529" i="1" s="1"/>
  <c r="D527" i="1"/>
  <c r="D528" i="1" s="1"/>
  <c r="D529" i="1" s="1"/>
  <c r="E527" i="1"/>
  <c r="E528" i="1" s="1"/>
  <c r="E529" i="1" s="1"/>
  <c r="K475" i="1" l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9" i="1"/>
  <c r="K10" i="1"/>
  <c r="K11" i="1"/>
  <c r="K7" i="1"/>
  <c r="K8" i="1"/>
  <c r="K6" i="1"/>
  <c r="K5" i="1"/>
  <c r="K4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5" i="1"/>
  <c r="J6" i="1"/>
  <c r="J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13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4" i="1"/>
  <c r="B5" i="15" l="1"/>
  <c r="C5" i="15"/>
  <c r="C9" i="15"/>
  <c r="B15" i="15"/>
  <c r="C15" i="15"/>
  <c r="B21" i="15"/>
  <c r="C21" i="15"/>
  <c r="H509" i="3" l="1"/>
  <c r="G509" i="3"/>
  <c r="F509" i="3"/>
  <c r="E509" i="3"/>
  <c r="D509" i="3"/>
  <c r="E509" i="1"/>
  <c r="F509" i="1"/>
  <c r="G509" i="1"/>
  <c r="H509" i="1"/>
  <c r="D509" i="1"/>
  <c r="I503" i="3"/>
  <c r="I498" i="1"/>
  <c r="K503" i="3"/>
  <c r="M503" i="3"/>
  <c r="K498" i="1"/>
  <c r="M49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<sst xmlns="http://schemas.openxmlformats.org/spreadsheetml/2006/main" count="2324" uniqueCount="1002">
  <si>
    <t>Bremen</t>
  </si>
  <si>
    <t>Order Ref No.</t>
  </si>
  <si>
    <t>Date</t>
  </si>
  <si>
    <t>Customer ID</t>
  </si>
  <si>
    <t>Item 1</t>
  </si>
  <si>
    <t>Item 2</t>
  </si>
  <si>
    <t>Item 3</t>
  </si>
  <si>
    <t>Item 4</t>
  </si>
  <si>
    <t>Item 5</t>
  </si>
  <si>
    <t>Weight of Shipment</t>
  </si>
  <si>
    <t>Tarrif</t>
  </si>
  <si>
    <t>B2008-01-2222</t>
  </si>
  <si>
    <t>B2008-01-2223</t>
  </si>
  <si>
    <t>B2008-01-2224</t>
  </si>
  <si>
    <t>B2008-01-2225</t>
  </si>
  <si>
    <t>B2008-01-2226</t>
  </si>
  <si>
    <t>B2008-01-2227</t>
  </si>
  <si>
    <t>B2008-01-2228</t>
  </si>
  <si>
    <t>B2008-01-2229</t>
  </si>
  <si>
    <t>B2008-01-2230</t>
  </si>
  <si>
    <t>B2008-01-2231</t>
  </si>
  <si>
    <t>B2008-01-2232</t>
  </si>
  <si>
    <t>B2008-01-2233</t>
  </si>
  <si>
    <t>B2008-01-2234</t>
  </si>
  <si>
    <t>B2008-01-2235</t>
  </si>
  <si>
    <t>B2008-01-2236</t>
  </si>
  <si>
    <t>B2008-01-2237</t>
  </si>
  <si>
    <t>B2008-01-2238</t>
  </si>
  <si>
    <t>B2008-01-2239</t>
  </si>
  <si>
    <t>B2008-01-2240</t>
  </si>
  <si>
    <t>B2008-01-2241</t>
  </si>
  <si>
    <t>B2008-01-2242</t>
  </si>
  <si>
    <t>B2008-01-2243</t>
  </si>
  <si>
    <t>B2008-01-2244</t>
  </si>
  <si>
    <t>B2008-01-2245</t>
  </si>
  <si>
    <t>B2008-01-2246</t>
  </si>
  <si>
    <t>B2008-01-2247</t>
  </si>
  <si>
    <t>B2008-01-2248</t>
  </si>
  <si>
    <t>B2008-01-2249</t>
  </si>
  <si>
    <t>B2008-01-2250</t>
  </si>
  <si>
    <t>B2008-01-2251</t>
  </si>
  <si>
    <t>B2008-01-2252</t>
  </si>
  <si>
    <t>B2008-01-2253</t>
  </si>
  <si>
    <t>B2008-01-2254</t>
  </si>
  <si>
    <t>B2008-01-2255</t>
  </si>
  <si>
    <t>B2008-01-2256</t>
  </si>
  <si>
    <t>B2008-01-2257</t>
  </si>
  <si>
    <t>B2008-01-2258</t>
  </si>
  <si>
    <t>B2008-01-2259</t>
  </si>
  <si>
    <t>B2008-01-2260</t>
  </si>
  <si>
    <t>B2008-01-2261</t>
  </si>
  <si>
    <t>B2008-01-2262</t>
  </si>
  <si>
    <t>B2008-01-2263</t>
  </si>
  <si>
    <t>B2008-01-2264</t>
  </si>
  <si>
    <t>B2008-01-2265</t>
  </si>
  <si>
    <t>B2008-01-2266</t>
  </si>
  <si>
    <t>B2008-01-2267</t>
  </si>
  <si>
    <t>B2008-01-2268</t>
  </si>
  <si>
    <t>B2008-01-2269</t>
  </si>
  <si>
    <t>B2008-01-2270</t>
  </si>
  <si>
    <t>B2008-01-2271</t>
  </si>
  <si>
    <t>B2008-01-2272</t>
  </si>
  <si>
    <t>B2008-01-2273</t>
  </si>
  <si>
    <t>B2008-01-2274</t>
  </si>
  <si>
    <t>B2008-01-2275</t>
  </si>
  <si>
    <t>B2008-01-2276</t>
  </si>
  <si>
    <t>B2008-01-2277</t>
  </si>
  <si>
    <t>B2008-01-2278</t>
  </si>
  <si>
    <t>B2008-01-2279</t>
  </si>
  <si>
    <t>B2008-01-2280</t>
  </si>
  <si>
    <t>B2008-01-2281</t>
  </si>
  <si>
    <t>B2008-01-2282</t>
  </si>
  <si>
    <t>B2008-01-2283</t>
  </si>
  <si>
    <t>B2008-01-2284</t>
  </si>
  <si>
    <t>B2008-01-2285</t>
  </si>
  <si>
    <t>B2008-01-2286</t>
  </si>
  <si>
    <t>B2008-01-2287</t>
  </si>
  <si>
    <t>B2008-01-2288</t>
  </si>
  <si>
    <t>B2008-01-2289</t>
  </si>
  <si>
    <t>B2008-01-2290</t>
  </si>
  <si>
    <t>B2008-01-2291</t>
  </si>
  <si>
    <t>B2008-01-2292</t>
  </si>
  <si>
    <t>B2008-01-2293</t>
  </si>
  <si>
    <t>B2008-01-2294</t>
  </si>
  <si>
    <t>B2008-01-2295</t>
  </si>
  <si>
    <t>B2008-01-2296</t>
  </si>
  <si>
    <t>B2008-01-2297</t>
  </si>
  <si>
    <t>B2008-01-2298</t>
  </si>
  <si>
    <t>B2008-01-2299</t>
  </si>
  <si>
    <t>B2008-01-2300</t>
  </si>
  <si>
    <t>B2008-01-2301</t>
  </si>
  <si>
    <t>B2008-01-2302</t>
  </si>
  <si>
    <t>B2008-01-2303</t>
  </si>
  <si>
    <t>B2008-01-2304</t>
  </si>
  <si>
    <t>B2008-01-2305</t>
  </si>
  <si>
    <t>B2008-01-2306</t>
  </si>
  <si>
    <t>B2008-01-2307</t>
  </si>
  <si>
    <t>B2008-01-2308</t>
  </si>
  <si>
    <t>B2008-01-2309</t>
  </si>
  <si>
    <t>B2008-01-2310</t>
  </si>
  <si>
    <t>B2008-01-2311</t>
  </si>
  <si>
    <t>B2008-01-2312</t>
  </si>
  <si>
    <t>B2008-01-2313</t>
  </si>
  <si>
    <t>B2008-01-2314</t>
  </si>
  <si>
    <t>B2008-01-2315</t>
  </si>
  <si>
    <t>B2008-01-2316</t>
  </si>
  <si>
    <t>B2008-01-2317</t>
  </si>
  <si>
    <t>B2008-01-2318</t>
  </si>
  <si>
    <t>B2008-01-2319</t>
  </si>
  <si>
    <t>B2008-01-2320</t>
  </si>
  <si>
    <t>B2008-01-2321</t>
  </si>
  <si>
    <t>B2008-01-2322</t>
  </si>
  <si>
    <t>B2008-01-2323</t>
  </si>
  <si>
    <t>B2008-01-2324</t>
  </si>
  <si>
    <t>B2008-01-2325</t>
  </si>
  <si>
    <t>B2008-01-2326</t>
  </si>
  <si>
    <t>B2008-01-2327</t>
  </si>
  <si>
    <t>B2008-01-2328</t>
  </si>
  <si>
    <t>B2008-01-2329</t>
  </si>
  <si>
    <t>B2008-01-2330</t>
  </si>
  <si>
    <t>B2008-01-2331</t>
  </si>
  <si>
    <t>B2008-01-2332</t>
  </si>
  <si>
    <t>B2008-01-2333</t>
  </si>
  <si>
    <t>B2008-01-2334</t>
  </si>
  <si>
    <t>B2008-01-2335</t>
  </si>
  <si>
    <t>B2008-01-2336</t>
  </si>
  <si>
    <t>B2008-01-2337</t>
  </si>
  <si>
    <t>B2008-01-2338</t>
  </si>
  <si>
    <t>B2008-01-2339</t>
  </si>
  <si>
    <t>B2008-01-2340</t>
  </si>
  <si>
    <t>B2008-01-2341</t>
  </si>
  <si>
    <t>B2008-01-2342</t>
  </si>
  <si>
    <t>B2008-01-2343</t>
  </si>
  <si>
    <t>B2008-01-2344</t>
  </si>
  <si>
    <t>B2008-01-2345</t>
  </si>
  <si>
    <t>B2008-01-2346</t>
  </si>
  <si>
    <t>B2008-01-2347</t>
  </si>
  <si>
    <t>B2008-01-2348</t>
  </si>
  <si>
    <t>B2008-01-2349</t>
  </si>
  <si>
    <t>B2008-01-2350</t>
  </si>
  <si>
    <t>B2008-01-2351</t>
  </si>
  <si>
    <t>B2008-01-2352</t>
  </si>
  <si>
    <t>B2008-01-2353</t>
  </si>
  <si>
    <t>B2008-01-2354</t>
  </si>
  <si>
    <t>B2008-01-2355</t>
  </si>
  <si>
    <t>B2008-01-2356</t>
  </si>
  <si>
    <t>B2008-01-2357</t>
  </si>
  <si>
    <t>B2008-01-2358</t>
  </si>
  <si>
    <t>B2008-01-2359</t>
  </si>
  <si>
    <t>B2008-01-2360</t>
  </si>
  <si>
    <t>B2008-01-2361</t>
  </si>
  <si>
    <t>B2008-01-2362</t>
  </si>
  <si>
    <t>B2008-01-2363</t>
  </si>
  <si>
    <t>B2008-01-2364</t>
  </si>
  <si>
    <t>B2008-01-2365</t>
  </si>
  <si>
    <t>B2008-01-2366</t>
  </si>
  <si>
    <t>B2008-01-2367</t>
  </si>
  <si>
    <t>B2008-01-2368</t>
  </si>
  <si>
    <t>B2008-01-2369</t>
  </si>
  <si>
    <t>B2008-01-2370</t>
  </si>
  <si>
    <t>B2008-01-2371</t>
  </si>
  <si>
    <t>B2008-01-2372</t>
  </si>
  <si>
    <t>B2008-01-2373</t>
  </si>
  <si>
    <t>B2008-01-2374</t>
  </si>
  <si>
    <t>B2008-01-2375</t>
  </si>
  <si>
    <t>B2008-01-2376</t>
  </si>
  <si>
    <t>B2008-01-2377</t>
  </si>
  <si>
    <t>B2008-01-2378</t>
  </si>
  <si>
    <t>B2008-01-2379</t>
  </si>
  <si>
    <t>B2008-01-2380</t>
  </si>
  <si>
    <t>B2008-01-2381</t>
  </si>
  <si>
    <t>B2008-01-2382</t>
  </si>
  <si>
    <t>B2008-01-2383</t>
  </si>
  <si>
    <t>B2008-01-2384</t>
  </si>
  <si>
    <t>B2008-01-2385</t>
  </si>
  <si>
    <t>B2008-01-2386</t>
  </si>
  <si>
    <t>B2008-01-2387</t>
  </si>
  <si>
    <t>B2008-01-2388</t>
  </si>
  <si>
    <t>B2008-01-2389</t>
  </si>
  <si>
    <t>B2008-01-2390</t>
  </si>
  <si>
    <t>B2008-01-2391</t>
  </si>
  <si>
    <t>B2008-01-2392</t>
  </si>
  <si>
    <t>B2008-01-2393</t>
  </si>
  <si>
    <t>B2008-01-2394</t>
  </si>
  <si>
    <t>B2008-01-2395</t>
  </si>
  <si>
    <t>B2008-01-2396</t>
  </si>
  <si>
    <t>B2008-01-2397</t>
  </si>
  <si>
    <t>B2008-01-2398</t>
  </si>
  <si>
    <t>B2008-01-2399</t>
  </si>
  <si>
    <t>B2008-01-2400</t>
  </si>
  <si>
    <t>B2008-01-2401</t>
  </si>
  <si>
    <t>B2008-01-2402</t>
  </si>
  <si>
    <t>B2008-01-2403</t>
  </si>
  <si>
    <t>B2008-01-2404</t>
  </si>
  <si>
    <t>B2008-01-2405</t>
  </si>
  <si>
    <t>B2008-01-2406</t>
  </si>
  <si>
    <t>B2008-01-2407</t>
  </si>
  <si>
    <t>B2008-01-2408</t>
  </si>
  <si>
    <t>B2008-01-2409</t>
  </si>
  <si>
    <t>B2008-01-2410</t>
  </si>
  <si>
    <t>B2008-01-2411</t>
  </si>
  <si>
    <t>B2008-01-2412</t>
  </si>
  <si>
    <t>B2008-01-2413</t>
  </si>
  <si>
    <t>B2008-01-2414</t>
  </si>
  <si>
    <t>B2008-01-2415</t>
  </si>
  <si>
    <t>B2008-01-2416</t>
  </si>
  <si>
    <t>B2008-01-2417</t>
  </si>
  <si>
    <t>B2008-01-2418</t>
  </si>
  <si>
    <t>B2008-01-2419</t>
  </si>
  <si>
    <t>B2008-01-2420</t>
  </si>
  <si>
    <t>B2008-01-2421</t>
  </si>
  <si>
    <t>B2008-01-2422</t>
  </si>
  <si>
    <t>B2008-01-2423</t>
  </si>
  <si>
    <t>B2008-01-2424</t>
  </si>
  <si>
    <t>B2008-01-2425</t>
  </si>
  <si>
    <t>B2008-01-2426</t>
  </si>
  <si>
    <t>B2008-01-2427</t>
  </si>
  <si>
    <t>B2008-01-2428</t>
  </si>
  <si>
    <t>B2008-01-2429</t>
  </si>
  <si>
    <t>B2008-01-2430</t>
  </si>
  <si>
    <t>B2008-01-2431</t>
  </si>
  <si>
    <t>B2008-01-2432</t>
  </si>
  <si>
    <t>B2008-01-2433</t>
  </si>
  <si>
    <t>B2008-01-2434</t>
  </si>
  <si>
    <t>B2008-01-2435</t>
  </si>
  <si>
    <t>B2008-01-2436</t>
  </si>
  <si>
    <t>B2008-01-2437</t>
  </si>
  <si>
    <t>B2008-01-2438</t>
  </si>
  <si>
    <t>B2008-01-2439</t>
  </si>
  <si>
    <t>B2008-01-2440</t>
  </si>
  <si>
    <t>B2008-01-2441</t>
  </si>
  <si>
    <t>B2008-01-2442</t>
  </si>
  <si>
    <t>B2008-01-2443</t>
  </si>
  <si>
    <t>B2008-01-2444</t>
  </si>
  <si>
    <t>B2008-01-2445</t>
  </si>
  <si>
    <t>B2008-01-2446</t>
  </si>
  <si>
    <t>B2008-01-2447</t>
  </si>
  <si>
    <t>B2008-01-2448</t>
  </si>
  <si>
    <t>B2008-01-2449</t>
  </si>
  <si>
    <t>B2008-01-2450</t>
  </si>
  <si>
    <t>B2008-01-2451</t>
  </si>
  <si>
    <t>B2008-01-2452</t>
  </si>
  <si>
    <t>B2008-01-2453</t>
  </si>
  <si>
    <t>B2008-01-2454</t>
  </si>
  <si>
    <t>B2008-01-2455</t>
  </si>
  <si>
    <t>B2008-01-2456</t>
  </si>
  <si>
    <t>B2008-01-2457</t>
  </si>
  <si>
    <t>B2008-01-2458</t>
  </si>
  <si>
    <t>B2008-01-2459</t>
  </si>
  <si>
    <t>B2008-01-2460</t>
  </si>
  <si>
    <t>B2008-01-2461</t>
  </si>
  <si>
    <t>B2008-01-2462</t>
  </si>
  <si>
    <t>B2008-01-2463</t>
  </si>
  <si>
    <t>B2008-01-2464</t>
  </si>
  <si>
    <t>B2008-01-2465</t>
  </si>
  <si>
    <t>B2008-01-2466</t>
  </si>
  <si>
    <t>B2008-01-2467</t>
  </si>
  <si>
    <t>B2008-01-2468</t>
  </si>
  <si>
    <t>B2008-01-2469</t>
  </si>
  <si>
    <t>B2008-01-2470</t>
  </si>
  <si>
    <t>B2008-01-2471</t>
  </si>
  <si>
    <t>B2008-01-2472</t>
  </si>
  <si>
    <t>B2008-01-2473</t>
  </si>
  <si>
    <t>B2008-01-2474</t>
  </si>
  <si>
    <t>B2008-01-2475</t>
  </si>
  <si>
    <t>B2008-01-2476</t>
  </si>
  <si>
    <t>B2008-01-2477</t>
  </si>
  <si>
    <t>B2008-01-2478</t>
  </si>
  <si>
    <t>B2008-01-2479</t>
  </si>
  <si>
    <t>B2008-01-2480</t>
  </si>
  <si>
    <t>B2008-01-2481</t>
  </si>
  <si>
    <t>B2008-01-2482</t>
  </si>
  <si>
    <t>B2008-01-2483</t>
  </si>
  <si>
    <t>B2008-01-2484</t>
  </si>
  <si>
    <t>B2008-01-2485</t>
  </si>
  <si>
    <t>B2008-01-2486</t>
  </si>
  <si>
    <t>B2008-01-2487</t>
  </si>
  <si>
    <t>B2008-01-2488</t>
  </si>
  <si>
    <t>B2008-01-2489</t>
  </si>
  <si>
    <t>B2008-01-2490</t>
  </si>
  <si>
    <t>B2008-01-2491</t>
  </si>
  <si>
    <t>B2008-01-2492</t>
  </si>
  <si>
    <t>B2008-01-2493</t>
  </si>
  <si>
    <t>B2008-01-2494</t>
  </si>
  <si>
    <t>B2008-01-2495</t>
  </si>
  <si>
    <t>B2008-01-2496</t>
  </si>
  <si>
    <t>B2008-01-2497</t>
  </si>
  <si>
    <t>B2008-01-2498</t>
  </si>
  <si>
    <t>B2008-01-2499</t>
  </si>
  <si>
    <t>B2008-01-2500</t>
  </si>
  <si>
    <t>B2008-01-2501</t>
  </si>
  <si>
    <t>B2008-01-2502</t>
  </si>
  <si>
    <t>B2008-01-2503</t>
  </si>
  <si>
    <t>B2008-01-2504</t>
  </si>
  <si>
    <t>B2008-01-2505</t>
  </si>
  <si>
    <t>B2008-01-2506</t>
  </si>
  <si>
    <t>B2008-01-2507</t>
  </si>
  <si>
    <t>B2008-01-2508</t>
  </si>
  <si>
    <t>B2008-01-2509</t>
  </si>
  <si>
    <t>B2008-01-2510</t>
  </si>
  <si>
    <t>B2008-01-2511</t>
  </si>
  <si>
    <t>B2008-01-2512</t>
  </si>
  <si>
    <t>B2008-01-2513</t>
  </si>
  <si>
    <t>B2008-01-2514</t>
  </si>
  <si>
    <t>B2008-01-2515</t>
  </si>
  <si>
    <t>B2008-01-2516</t>
  </si>
  <si>
    <t>B2008-01-2517</t>
  </si>
  <si>
    <t>B2008-01-2518</t>
  </si>
  <si>
    <t>B2008-01-2519</t>
  </si>
  <si>
    <t>B2008-01-2520</t>
  </si>
  <si>
    <t>B2008-01-2521</t>
  </si>
  <si>
    <t>B2008-01-2522</t>
  </si>
  <si>
    <t>B2008-01-2523</t>
  </si>
  <si>
    <t>B2008-01-2524</t>
  </si>
  <si>
    <t>B2008-01-2525</t>
  </si>
  <si>
    <t>B2008-01-2526</t>
  </si>
  <si>
    <t>B2008-01-2527</t>
  </si>
  <si>
    <t>B2008-01-2528</t>
  </si>
  <si>
    <t>B2008-01-2529</t>
  </si>
  <si>
    <t>B2008-01-2530</t>
  </si>
  <si>
    <t>B2008-01-2531</t>
  </si>
  <si>
    <t>B2008-01-2532</t>
  </si>
  <si>
    <t>B2008-01-2533</t>
  </si>
  <si>
    <t>B2008-01-2534</t>
  </si>
  <si>
    <t>B2008-01-2535</t>
  </si>
  <si>
    <t>B2008-01-2536</t>
  </si>
  <si>
    <t>B2008-01-2537</t>
  </si>
  <si>
    <t>B2008-01-2538</t>
  </si>
  <si>
    <t>B2008-01-2539</t>
  </si>
  <si>
    <t>B2008-01-2540</t>
  </si>
  <si>
    <t>B2008-01-2541</t>
  </si>
  <si>
    <t>B2008-01-2542</t>
  </si>
  <si>
    <t>B2008-01-2543</t>
  </si>
  <si>
    <t>B2008-01-2544</t>
  </si>
  <si>
    <t>B2008-01-2545</t>
  </si>
  <si>
    <t>B2008-01-2546</t>
  </si>
  <si>
    <t>B2008-01-2547</t>
  </si>
  <si>
    <t>B2008-01-2548</t>
  </si>
  <si>
    <t>B2008-01-2549</t>
  </si>
  <si>
    <t>B2008-01-2550</t>
  </si>
  <si>
    <t>B2008-01-2551</t>
  </si>
  <si>
    <t>B2008-01-2552</t>
  </si>
  <si>
    <t>B2008-01-2553</t>
  </si>
  <si>
    <t>B2008-01-2554</t>
  </si>
  <si>
    <t>B2008-01-2555</t>
  </si>
  <si>
    <t>B2008-01-2556</t>
  </si>
  <si>
    <t>B2008-01-2557</t>
  </si>
  <si>
    <t>B2008-01-2558</t>
  </si>
  <si>
    <t>B2008-01-2559</t>
  </si>
  <si>
    <t>B2008-01-2560</t>
  </si>
  <si>
    <t>B2008-01-2561</t>
  </si>
  <si>
    <t>B2008-01-2562</t>
  </si>
  <si>
    <t>B2008-01-2563</t>
  </si>
  <si>
    <t>B2008-01-2564</t>
  </si>
  <si>
    <t>B2008-01-2565</t>
  </si>
  <si>
    <t>B2008-01-2566</t>
  </si>
  <si>
    <t>B2008-01-2567</t>
  </si>
  <si>
    <t>B2008-01-2568</t>
  </si>
  <si>
    <t>B2008-01-2569</t>
  </si>
  <si>
    <t>B2008-01-2570</t>
  </si>
  <si>
    <t>B2008-01-2571</t>
  </si>
  <si>
    <t>B2008-01-2572</t>
  </si>
  <si>
    <t>B2008-01-2573</t>
  </si>
  <si>
    <t>B2008-01-2574</t>
  </si>
  <si>
    <t>B2008-01-2575</t>
  </si>
  <si>
    <t>B2008-01-2576</t>
  </si>
  <si>
    <t>B2008-01-2577</t>
  </si>
  <si>
    <t>B2008-01-2578</t>
  </si>
  <si>
    <t>B2008-01-2579</t>
  </si>
  <si>
    <t>B2008-01-2580</t>
  </si>
  <si>
    <t>B2008-01-2581</t>
  </si>
  <si>
    <t>B2008-01-2582</t>
  </si>
  <si>
    <t>B2008-01-2583</t>
  </si>
  <si>
    <t>B2008-01-2584</t>
  </si>
  <si>
    <t>B2008-01-2585</t>
  </si>
  <si>
    <t>B2008-01-2586</t>
  </si>
  <si>
    <t>B2008-01-2587</t>
  </si>
  <si>
    <t>B2008-01-2588</t>
  </si>
  <si>
    <t>B2008-01-2589</t>
  </si>
  <si>
    <t>B2008-01-2590</t>
  </si>
  <si>
    <t>B2008-01-2591</t>
  </si>
  <si>
    <t>B2008-01-2592</t>
  </si>
  <si>
    <t>B2008-01-2593</t>
  </si>
  <si>
    <t>B2008-01-2594</t>
  </si>
  <si>
    <t>B2008-01-2595</t>
  </si>
  <si>
    <t>B2008-01-2596</t>
  </si>
  <si>
    <t>B2008-01-2597</t>
  </si>
  <si>
    <t>B2008-01-2598</t>
  </si>
  <si>
    <t>B2008-01-2599</t>
  </si>
  <si>
    <t>B2008-01-2600</t>
  </si>
  <si>
    <t>B2008-01-2601</t>
  </si>
  <si>
    <t>B2008-01-2602</t>
  </si>
  <si>
    <t>B2008-01-2603</t>
  </si>
  <si>
    <t>B2008-01-2604</t>
  </si>
  <si>
    <t>B2008-01-2605</t>
  </si>
  <si>
    <t>B2008-01-2606</t>
  </si>
  <si>
    <t>B2008-01-2607</t>
  </si>
  <si>
    <t>B2008-01-2608</t>
  </si>
  <si>
    <t>B2008-01-2609</t>
  </si>
  <si>
    <t>B2008-01-2610</t>
  </si>
  <si>
    <t>B2008-01-2611</t>
  </si>
  <si>
    <t>B2008-01-2612</t>
  </si>
  <si>
    <t>B2008-01-2613</t>
  </si>
  <si>
    <t>B2008-01-2614</t>
  </si>
  <si>
    <t>B2008-01-2615</t>
  </si>
  <si>
    <t>B2008-01-2616</t>
  </si>
  <si>
    <t>B2008-01-2617</t>
  </si>
  <si>
    <t>B2008-01-2618</t>
  </si>
  <si>
    <t>B2008-01-2619</t>
  </si>
  <si>
    <t>B2008-01-2620</t>
  </si>
  <si>
    <t>B2008-01-2621</t>
  </si>
  <si>
    <t>B2008-01-2622</t>
  </si>
  <si>
    <t>B2008-01-2623</t>
  </si>
  <si>
    <t>B2008-01-2624</t>
  </si>
  <si>
    <t>B2008-01-2625</t>
  </si>
  <si>
    <t>B2008-01-2626</t>
  </si>
  <si>
    <t>B2008-01-2627</t>
  </si>
  <si>
    <t>B2008-01-2628</t>
  </si>
  <si>
    <t>B2008-01-2629</t>
  </si>
  <si>
    <t>B2008-01-2630</t>
  </si>
  <si>
    <t>B2008-01-2631</t>
  </si>
  <si>
    <t>B2008-01-2632</t>
  </si>
  <si>
    <t>B2008-01-2633</t>
  </si>
  <si>
    <t>B2008-01-2634</t>
  </si>
  <si>
    <t>B2008-01-2635</t>
  </si>
  <si>
    <t>B2008-01-2636</t>
  </si>
  <si>
    <t>B2008-01-2637</t>
  </si>
  <si>
    <t>B2008-01-2638</t>
  </si>
  <si>
    <t>B2008-01-2639</t>
  </si>
  <si>
    <t>B2008-01-2640</t>
  </si>
  <si>
    <t>B2008-01-2641</t>
  </si>
  <si>
    <t>B2008-01-2642</t>
  </si>
  <si>
    <t>B2008-01-2643</t>
  </si>
  <si>
    <t>B2008-01-2644</t>
  </si>
  <si>
    <t>B2008-01-2645</t>
  </si>
  <si>
    <t>B2008-01-2646</t>
  </si>
  <si>
    <t>B2008-01-2647</t>
  </si>
  <si>
    <t>B2008-01-2648</t>
  </si>
  <si>
    <t>B2008-01-2649</t>
  </si>
  <si>
    <t>B2008-01-2650</t>
  </si>
  <si>
    <t>B2008-01-2651</t>
  </si>
  <si>
    <t>B2008-01-2652</t>
  </si>
  <si>
    <t>B2008-01-2653</t>
  </si>
  <si>
    <t>B2008-01-2654</t>
  </si>
  <si>
    <t>B2008-01-2655</t>
  </si>
  <si>
    <t>B2008-01-2656</t>
  </si>
  <si>
    <t>B2008-01-2657</t>
  </si>
  <si>
    <t>B2008-01-2658</t>
  </si>
  <si>
    <t>B2008-01-2659</t>
  </si>
  <si>
    <t>B2008-01-2660</t>
  </si>
  <si>
    <t>B2008-01-2661</t>
  </si>
  <si>
    <t>B2008-01-2662</t>
  </si>
  <si>
    <t>B2008-01-2663</t>
  </si>
  <si>
    <t>B2008-01-2664</t>
  </si>
  <si>
    <t>B2008-01-2665</t>
  </si>
  <si>
    <t>B2008-01-2666</t>
  </si>
  <si>
    <t>B2008-01-2667</t>
  </si>
  <si>
    <t>B2008-01-2668</t>
  </si>
  <si>
    <t>B2008-01-2669</t>
  </si>
  <si>
    <t>B2008-01-2670</t>
  </si>
  <si>
    <t>B2008-01-2671</t>
  </si>
  <si>
    <t>B2008-01-2672</t>
  </si>
  <si>
    <t>B2008-01-2673</t>
  </si>
  <si>
    <t>B2008-01-2674</t>
  </si>
  <si>
    <t>B2008-01-2675</t>
  </si>
  <si>
    <t>B2008-01-2676</t>
  </si>
  <si>
    <t>B2008-01-2677</t>
  </si>
  <si>
    <t>B2008-01-2678</t>
  </si>
  <si>
    <t>B2008-01-2679</t>
  </si>
  <si>
    <t>B2008-01-2680</t>
  </si>
  <si>
    <t>B2008-01-2681</t>
  </si>
  <si>
    <t>B2008-01-2682</t>
  </si>
  <si>
    <t>B2008-01-2683</t>
  </si>
  <si>
    <t>B2008-01-2684</t>
  </si>
  <si>
    <t>B2008-01-2685</t>
  </si>
  <si>
    <t>B2008-01-2686</t>
  </si>
  <si>
    <t>B2008-01-2687</t>
  </si>
  <si>
    <t>B2008-01-2688</t>
  </si>
  <si>
    <t>B2008-01-2689</t>
  </si>
  <si>
    <t>B2008-01-2690</t>
  </si>
  <si>
    <t>B2008-01-2691</t>
  </si>
  <si>
    <t>B2008-01-2692</t>
  </si>
  <si>
    <t>B2008-01-2693</t>
  </si>
  <si>
    <t>B2008-01-2694</t>
  </si>
  <si>
    <t>B2008-01-2695</t>
  </si>
  <si>
    <t>B2008-01-2696</t>
  </si>
  <si>
    <t>B2008-01-2697</t>
  </si>
  <si>
    <t>B2008-01-2698</t>
  </si>
  <si>
    <t>B2008-01-2699</t>
  </si>
  <si>
    <t>B2008-01-2700</t>
  </si>
  <si>
    <t>B2008-01-2701</t>
  </si>
  <si>
    <t>B2008-01-2702</t>
  </si>
  <si>
    <t>B2008-01-2703</t>
  </si>
  <si>
    <t>B2008-01-2704</t>
  </si>
  <si>
    <t>B2008-01-2705</t>
  </si>
  <si>
    <t>B2008-01-2706</t>
  </si>
  <si>
    <t>B2008-01-2707</t>
  </si>
  <si>
    <t>B2008-01-2708</t>
  </si>
  <si>
    <t>B2008-01-2709</t>
  </si>
  <si>
    <t>B2008-01-2710</t>
  </si>
  <si>
    <t>B2008-01-2711</t>
  </si>
  <si>
    <t>B2008-01-2712</t>
  </si>
  <si>
    <t>B2008-01-2713</t>
  </si>
  <si>
    <t>B2008-01-2714</t>
  </si>
  <si>
    <t>B2008-01-2715</t>
  </si>
  <si>
    <t>From Bremen</t>
  </si>
  <si>
    <t>Weight</t>
  </si>
  <si>
    <t>Destination</t>
  </si>
  <si>
    <t>Unit</t>
  </si>
  <si>
    <t>from(&gt;)</t>
  </si>
  <si>
    <t>Hamburg</t>
  </si>
  <si>
    <t>Berlin</t>
  </si>
  <si>
    <t>Paris</t>
  </si>
  <si>
    <t>Munich</t>
  </si>
  <si>
    <t>Valencia</t>
  </si>
  <si>
    <t>V2008-01-2222</t>
  </si>
  <si>
    <t>V2008-01-2223</t>
  </si>
  <si>
    <t>V2008-01-2224</t>
  </si>
  <si>
    <t>V2008-01-2226</t>
  </si>
  <si>
    <t>V2008-01-2227</t>
  </si>
  <si>
    <t>V2008-01-2228</t>
  </si>
  <si>
    <t>V2008-01-2229</t>
  </si>
  <si>
    <t>V2008-01-2230</t>
  </si>
  <si>
    <t>V2008-01-2231</t>
  </si>
  <si>
    <t>V2008-01-2232</t>
  </si>
  <si>
    <t>V2008-01-2233</t>
  </si>
  <si>
    <t>V2008-01-2234</t>
  </si>
  <si>
    <t>V2008-01-2235</t>
  </si>
  <si>
    <t>V2008-01-2236</t>
  </si>
  <si>
    <t>V2008-01-2237</t>
  </si>
  <si>
    <t>V2008-01-2238</t>
  </si>
  <si>
    <t>V2008-01-2239</t>
  </si>
  <si>
    <t>V2008-01-2240</t>
  </si>
  <si>
    <t>V2008-01-2241</t>
  </si>
  <si>
    <t>V2008-01-2242</t>
  </si>
  <si>
    <t>V2008-01-2243</t>
  </si>
  <si>
    <t>V2008-01-2244</t>
  </si>
  <si>
    <t>V2008-01-2245</t>
  </si>
  <si>
    <t>V2008-01-2246</t>
  </si>
  <si>
    <t>V2008-01-2247</t>
  </si>
  <si>
    <t>V2008-01-2248</t>
  </si>
  <si>
    <t>V2008-01-2249</t>
  </si>
  <si>
    <t>V2008-01-2260</t>
  </si>
  <si>
    <t>V2008-01-2261</t>
  </si>
  <si>
    <t>V2008-01-2262</t>
  </si>
  <si>
    <t>V2008-01-2263</t>
  </si>
  <si>
    <t>V2008-01-2264</t>
  </si>
  <si>
    <t>V2008-01-2265</t>
  </si>
  <si>
    <t>V2008-01-2266</t>
  </si>
  <si>
    <t>V2008-01-2267</t>
  </si>
  <si>
    <t>V2008-01-2268</t>
  </si>
  <si>
    <t>V2008-01-2269</t>
  </si>
  <si>
    <t>V2008-01-2270</t>
  </si>
  <si>
    <t>V2008-01-2271</t>
  </si>
  <si>
    <t>V2008-01-2272</t>
  </si>
  <si>
    <t>V2008-01-2273</t>
  </si>
  <si>
    <t>V2008-01-2274</t>
  </si>
  <si>
    <t>V2008-01-2275</t>
  </si>
  <si>
    <t>V2008-01-2276</t>
  </si>
  <si>
    <t>V2008-01-2277</t>
  </si>
  <si>
    <t>V2008-01-2278</t>
  </si>
  <si>
    <t>V2008-01-2279</t>
  </si>
  <si>
    <t>V2008-01-2280</t>
  </si>
  <si>
    <t>V2008-01-2281</t>
  </si>
  <si>
    <t>V2008-01-2282</t>
  </si>
  <si>
    <t>V2008-01-2283</t>
  </si>
  <si>
    <t>V2008-01-2284</t>
  </si>
  <si>
    <t>V2008-01-2285</t>
  </si>
  <si>
    <t>V2008-01-2286</t>
  </si>
  <si>
    <t>V2008-01-2287</t>
  </si>
  <si>
    <t>V2008-01-2288</t>
  </si>
  <si>
    <t>V2008-01-2289</t>
  </si>
  <si>
    <t>V2008-01-2290</t>
  </si>
  <si>
    <t>V2008-01-2291</t>
  </si>
  <si>
    <t>V2008-01-2292</t>
  </si>
  <si>
    <t>V2008-01-2293</t>
  </si>
  <si>
    <t>V2008-01-2294</t>
  </si>
  <si>
    <t>V2008-01-2295</t>
  </si>
  <si>
    <t>V2008-01-2296</t>
  </si>
  <si>
    <t>V2008-01-2297</t>
  </si>
  <si>
    <t>V2008-01-2298</t>
  </si>
  <si>
    <t>V2008-01-2299</t>
  </si>
  <si>
    <t>V2008-01-2300</t>
  </si>
  <si>
    <t>V2008-01-2301</t>
  </si>
  <si>
    <t>V2008-01-2302</t>
  </si>
  <si>
    <t>V2008-01-2303</t>
  </si>
  <si>
    <t>V2008-01-2304</t>
  </si>
  <si>
    <t>V2008-01-2305</t>
  </si>
  <si>
    <t>V2008-01-2306</t>
  </si>
  <si>
    <t>V2008-01-2307</t>
  </si>
  <si>
    <t>V2008-01-2308</t>
  </si>
  <si>
    <t>V2008-01-2309</t>
  </si>
  <si>
    <t>V2008-01-2310</t>
  </si>
  <si>
    <t>V2008-01-2311</t>
  </si>
  <si>
    <t>V2008-01-2312</t>
  </si>
  <si>
    <t>V2008-01-2313</t>
  </si>
  <si>
    <t>V2008-01-2314</t>
  </si>
  <si>
    <t>V2008-01-2315</t>
  </si>
  <si>
    <t>V2008-01-2316</t>
  </si>
  <si>
    <t>V2008-01-2317</t>
  </si>
  <si>
    <t>V2008-01-2318</t>
  </si>
  <si>
    <t>V2008-01-2319</t>
  </si>
  <si>
    <t>V2008-01-2320</t>
  </si>
  <si>
    <t>V2008-01-2321</t>
  </si>
  <si>
    <t>V2008-01-2322</t>
  </si>
  <si>
    <t>V2008-01-2323</t>
  </si>
  <si>
    <t>V2008-01-2324</t>
  </si>
  <si>
    <t>V2008-01-2326</t>
  </si>
  <si>
    <t>V2008-01-2327</t>
  </si>
  <si>
    <t>V2008-01-2328</t>
  </si>
  <si>
    <t>V2008-01-2329</t>
  </si>
  <si>
    <t>V2008-01-2330</t>
  </si>
  <si>
    <t>V2008-01-2331</t>
  </si>
  <si>
    <t>V2008-01-2332</t>
  </si>
  <si>
    <t>V2008-01-2333</t>
  </si>
  <si>
    <t>V2008-01-2334</t>
  </si>
  <si>
    <t>V2008-01-2335</t>
  </si>
  <si>
    <t>V2008-01-2336</t>
  </si>
  <si>
    <t>V2008-01-2337</t>
  </si>
  <si>
    <t>V2008-01-2338</t>
  </si>
  <si>
    <t>V2008-01-2339</t>
  </si>
  <si>
    <t>V2008-01-2340</t>
  </si>
  <si>
    <t>V2008-01-2341</t>
  </si>
  <si>
    <t>V2008-01-2342</t>
  </si>
  <si>
    <t>V2008-01-2343</t>
  </si>
  <si>
    <t>V2008-01-2344</t>
  </si>
  <si>
    <t>V2008-01-2345</t>
  </si>
  <si>
    <t>V2008-01-2346</t>
  </si>
  <si>
    <t>V2008-01-2347</t>
  </si>
  <si>
    <t>V2008-01-2348</t>
  </si>
  <si>
    <t>V2008-01-2349</t>
  </si>
  <si>
    <t>V2008-01-2350</t>
  </si>
  <si>
    <t>V2008-01-2351</t>
  </si>
  <si>
    <t>V2008-01-2352</t>
  </si>
  <si>
    <t>V2008-01-2353</t>
  </si>
  <si>
    <t>V2008-01-2354</t>
  </si>
  <si>
    <t>V2008-01-2355</t>
  </si>
  <si>
    <t>V2008-01-2356</t>
  </si>
  <si>
    <t>V2008-01-2357</t>
  </si>
  <si>
    <t>V2008-01-2358</t>
  </si>
  <si>
    <t>V2008-01-2359</t>
  </si>
  <si>
    <t>V2008-01-2360</t>
  </si>
  <si>
    <t>V2008-01-2361</t>
  </si>
  <si>
    <t>V2008-01-2362</t>
  </si>
  <si>
    <t>V2008-01-2363</t>
  </si>
  <si>
    <t>V2008-01-2364</t>
  </si>
  <si>
    <t>V2008-01-2365</t>
  </si>
  <si>
    <t>V2008-01-2366</t>
  </si>
  <si>
    <t>V2008-01-2367</t>
  </si>
  <si>
    <t>V2008-01-2368</t>
  </si>
  <si>
    <t>V2008-01-2369</t>
  </si>
  <si>
    <t>V2008-01-2370</t>
  </si>
  <si>
    <t>V2008-01-2371</t>
  </si>
  <si>
    <t>V2008-01-2372</t>
  </si>
  <si>
    <t>V2008-01-2373</t>
  </si>
  <si>
    <t>V2008-01-2374</t>
  </si>
  <si>
    <t>V2008-01-2375</t>
  </si>
  <si>
    <t>V2008-01-2376</t>
  </si>
  <si>
    <t>V2008-01-2377</t>
  </si>
  <si>
    <t>V2008-01-2378</t>
  </si>
  <si>
    <t>V2008-01-2379</t>
  </si>
  <si>
    <t>V2008-01-2380</t>
  </si>
  <si>
    <t>V2008-01-2381</t>
  </si>
  <si>
    <t>V2008-01-2382</t>
  </si>
  <si>
    <t>V2008-01-2383</t>
  </si>
  <si>
    <t>V2008-01-2384</t>
  </si>
  <si>
    <t>V2008-01-2385</t>
  </si>
  <si>
    <t>V2008-01-2386</t>
  </si>
  <si>
    <t>V2008-01-2387</t>
  </si>
  <si>
    <t>V2008-01-2388</t>
  </si>
  <si>
    <t>V2008-01-2389</t>
  </si>
  <si>
    <t>V2008-01-2390</t>
  </si>
  <si>
    <t>V2008-01-2391</t>
  </si>
  <si>
    <t>V2008-01-2392</t>
  </si>
  <si>
    <t>V2008-01-2393</t>
  </si>
  <si>
    <t>V2008-01-2394</t>
  </si>
  <si>
    <t>V2008-01-2395</t>
  </si>
  <si>
    <t>V2008-01-2396</t>
  </si>
  <si>
    <t>V2008-01-2397</t>
  </si>
  <si>
    <t>V2008-01-2398</t>
  </si>
  <si>
    <t>V2008-01-2399</t>
  </si>
  <si>
    <t>V2008-01-2400</t>
  </si>
  <si>
    <t>V2008-01-2401</t>
  </si>
  <si>
    <t>V2008-01-2402</t>
  </si>
  <si>
    <t>V2008-01-2403</t>
  </si>
  <si>
    <t>V2008-01-2404</t>
  </si>
  <si>
    <t>V2008-01-2405</t>
  </si>
  <si>
    <t>V2008-01-2406</t>
  </si>
  <si>
    <t>V2008-01-2407</t>
  </si>
  <si>
    <t>V2008-01-2408</t>
  </si>
  <si>
    <t>V2008-01-2409</t>
  </si>
  <si>
    <t>V2008-01-2410</t>
  </si>
  <si>
    <t>V2008-01-2411</t>
  </si>
  <si>
    <t>V2008-01-2412</t>
  </si>
  <si>
    <t>V2008-01-2413</t>
  </si>
  <si>
    <t>V2008-01-2414</t>
  </si>
  <si>
    <t>V2008-01-2415</t>
  </si>
  <si>
    <t>V2008-01-2416</t>
  </si>
  <si>
    <t>V2008-01-2417</t>
  </si>
  <si>
    <t>V2008-01-2418</t>
  </si>
  <si>
    <t>V2008-01-2419</t>
  </si>
  <si>
    <t>V2008-01-2420</t>
  </si>
  <si>
    <t>V2008-01-2421</t>
  </si>
  <si>
    <t>V2008-01-2422</t>
  </si>
  <si>
    <t>V2008-01-2423</t>
  </si>
  <si>
    <t>V2008-01-2424</t>
  </si>
  <si>
    <t>V2008-01-2426</t>
  </si>
  <si>
    <t>V2008-01-2427</t>
  </si>
  <si>
    <t>V2008-01-2428</t>
  </si>
  <si>
    <t>V2008-01-2429</t>
  </si>
  <si>
    <t>V2008-01-2430</t>
  </si>
  <si>
    <t>V2008-01-2431</t>
  </si>
  <si>
    <t>V2008-01-2432</t>
  </si>
  <si>
    <t>V2008-01-2433</t>
  </si>
  <si>
    <t>V2008-01-2434</t>
  </si>
  <si>
    <t>V2008-01-2435</t>
  </si>
  <si>
    <t>V2008-01-2436</t>
  </si>
  <si>
    <t>V2008-01-2437</t>
  </si>
  <si>
    <t>V2008-01-2438</t>
  </si>
  <si>
    <t>V2008-01-2439</t>
  </si>
  <si>
    <t>V2008-01-2440</t>
  </si>
  <si>
    <t>V2008-01-2441</t>
  </si>
  <si>
    <t>V2008-01-2442</t>
  </si>
  <si>
    <t>V2008-01-2443</t>
  </si>
  <si>
    <t>V2008-01-2444</t>
  </si>
  <si>
    <t>V2008-01-2445</t>
  </si>
  <si>
    <t>V2008-01-2446</t>
  </si>
  <si>
    <t>V2008-01-2447</t>
  </si>
  <si>
    <t>V2008-01-2448</t>
  </si>
  <si>
    <t>V2008-01-2449</t>
  </si>
  <si>
    <t>V2008-01-2450</t>
  </si>
  <si>
    <t>V2008-01-2451</t>
  </si>
  <si>
    <t>V2008-01-2452</t>
  </si>
  <si>
    <t>V2008-01-2453</t>
  </si>
  <si>
    <t>V2008-01-2454</t>
  </si>
  <si>
    <t>V2008-01-2455</t>
  </si>
  <si>
    <t>V2008-01-2456</t>
  </si>
  <si>
    <t>V2008-01-2457</t>
  </si>
  <si>
    <t>V2008-01-2458</t>
  </si>
  <si>
    <t>V2008-01-2459</t>
  </si>
  <si>
    <t>V2008-01-2460</t>
  </si>
  <si>
    <t>V2008-01-2461</t>
  </si>
  <si>
    <t>V2008-01-2462</t>
  </si>
  <si>
    <t>V2008-01-2463</t>
  </si>
  <si>
    <t>V2008-01-2464</t>
  </si>
  <si>
    <t>V2008-01-2465</t>
  </si>
  <si>
    <t>V2008-01-2466</t>
  </si>
  <si>
    <t>V2008-01-2467</t>
  </si>
  <si>
    <t>V2008-01-2468</t>
  </si>
  <si>
    <t>V2008-01-2469</t>
  </si>
  <si>
    <t>V2008-01-2470</t>
  </si>
  <si>
    <t>V2008-01-2471</t>
  </si>
  <si>
    <t>V2008-01-2472</t>
  </si>
  <si>
    <t>V2008-01-2473</t>
  </si>
  <si>
    <t>V2008-01-2474</t>
  </si>
  <si>
    <t>V2008-01-2475</t>
  </si>
  <si>
    <t>V2008-01-2476</t>
  </si>
  <si>
    <t>V2008-01-2477</t>
  </si>
  <si>
    <t>V2008-01-2478</t>
  </si>
  <si>
    <t>V2008-01-2479</t>
  </si>
  <si>
    <t>V2008-01-2480</t>
  </si>
  <si>
    <t>V2008-01-2481</t>
  </si>
  <si>
    <t>V2008-01-2482</t>
  </si>
  <si>
    <t>V2008-01-2483</t>
  </si>
  <si>
    <t>V2008-01-2484</t>
  </si>
  <si>
    <t>V2008-01-2485</t>
  </si>
  <si>
    <t>V2008-01-2486</t>
  </si>
  <si>
    <t>V2008-01-2487</t>
  </si>
  <si>
    <t>V2008-01-2488</t>
  </si>
  <si>
    <t>V2008-01-2489</t>
  </si>
  <si>
    <t>V2008-01-2490</t>
  </si>
  <si>
    <t>V2008-01-2491</t>
  </si>
  <si>
    <t>V2008-01-2492</t>
  </si>
  <si>
    <t>V2008-01-2493</t>
  </si>
  <si>
    <t>V2008-01-2494</t>
  </si>
  <si>
    <t>V2008-01-2495</t>
  </si>
  <si>
    <t>V2008-01-2496</t>
  </si>
  <si>
    <t>V2008-01-2497</t>
  </si>
  <si>
    <t>V2008-01-2498</t>
  </si>
  <si>
    <t>V2008-01-2499</t>
  </si>
  <si>
    <t>V2008-01-2600</t>
  </si>
  <si>
    <t>V2008-01-2601</t>
  </si>
  <si>
    <t>V2008-01-2602</t>
  </si>
  <si>
    <t>V2008-01-2603</t>
  </si>
  <si>
    <t>V2008-01-2604</t>
  </si>
  <si>
    <t>V2008-01-2605</t>
  </si>
  <si>
    <t>V2008-01-2606</t>
  </si>
  <si>
    <t>V2008-01-2607</t>
  </si>
  <si>
    <t>V2008-01-2608</t>
  </si>
  <si>
    <t>V2008-01-2609</t>
  </si>
  <si>
    <t>V2008-01-2610</t>
  </si>
  <si>
    <t>V2008-01-2611</t>
  </si>
  <si>
    <t>V2008-01-2612</t>
  </si>
  <si>
    <t>V2008-01-2613</t>
  </si>
  <si>
    <t>V2008-01-2614</t>
  </si>
  <si>
    <t>V2008-01-2615</t>
  </si>
  <si>
    <t>V2008-01-2616</t>
  </si>
  <si>
    <t>V2008-01-2617</t>
  </si>
  <si>
    <t>V2008-01-2618</t>
  </si>
  <si>
    <t>V2008-01-2619</t>
  </si>
  <si>
    <t>V2008-01-2620</t>
  </si>
  <si>
    <t>V2008-01-2621</t>
  </si>
  <si>
    <t>V2008-01-2622</t>
  </si>
  <si>
    <t>V2008-01-2623</t>
  </si>
  <si>
    <t>V2008-01-2624</t>
  </si>
  <si>
    <t>V2008-01-2626</t>
  </si>
  <si>
    <t>V2008-01-2627</t>
  </si>
  <si>
    <t>V2008-01-2628</t>
  </si>
  <si>
    <t>V2008-01-2629</t>
  </si>
  <si>
    <t>V2008-01-2630</t>
  </si>
  <si>
    <t>V2008-01-2631</t>
  </si>
  <si>
    <t>V2008-01-2632</t>
  </si>
  <si>
    <t>V2008-01-2633</t>
  </si>
  <si>
    <t>V2008-01-2634</t>
  </si>
  <si>
    <t>V2008-01-2635</t>
  </si>
  <si>
    <t>V2008-01-2636</t>
  </si>
  <si>
    <t>V2008-01-2637</t>
  </si>
  <si>
    <t>V2008-01-2638</t>
  </si>
  <si>
    <t>V2008-01-2639</t>
  </si>
  <si>
    <t>V2008-01-2640</t>
  </si>
  <si>
    <t>V2008-01-2641</t>
  </si>
  <si>
    <t>V2008-01-2642</t>
  </si>
  <si>
    <t>V2008-01-2643</t>
  </si>
  <si>
    <t>V2008-01-2644</t>
  </si>
  <si>
    <t>V2008-01-2645</t>
  </si>
  <si>
    <t>V2008-01-2646</t>
  </si>
  <si>
    <t>V2008-01-2647</t>
  </si>
  <si>
    <t>V2008-01-2648</t>
  </si>
  <si>
    <t>V2008-01-2649</t>
  </si>
  <si>
    <t>V2008-01-2650</t>
  </si>
  <si>
    <t>V2008-01-2651</t>
  </si>
  <si>
    <t>V2008-01-2652</t>
  </si>
  <si>
    <t>V2008-01-2653</t>
  </si>
  <si>
    <t>V2008-01-2654</t>
  </si>
  <si>
    <t>V2008-01-2655</t>
  </si>
  <si>
    <t>V2008-01-2656</t>
  </si>
  <si>
    <t>V2008-01-2657</t>
  </si>
  <si>
    <t>V2008-01-2658</t>
  </si>
  <si>
    <t>V2008-01-2659</t>
  </si>
  <si>
    <t>V2008-01-2660</t>
  </si>
  <si>
    <t>V2008-01-2661</t>
  </si>
  <si>
    <t>V2008-01-2662</t>
  </si>
  <si>
    <t>V2008-01-2663</t>
  </si>
  <si>
    <t>V2008-01-2664</t>
  </si>
  <si>
    <t>V2008-01-2665</t>
  </si>
  <si>
    <t>V2008-01-2666</t>
  </si>
  <si>
    <t>V2008-01-2667</t>
  </si>
  <si>
    <t>V2008-01-2668</t>
  </si>
  <si>
    <t>V2008-01-2669</t>
  </si>
  <si>
    <t>V2008-01-2670</t>
  </si>
  <si>
    <t>V2008-01-2671</t>
  </si>
  <si>
    <t>V2008-01-2672</t>
  </si>
  <si>
    <t>V2008-01-2673</t>
  </si>
  <si>
    <t>V2008-01-2674</t>
  </si>
  <si>
    <t>V2008-01-2675</t>
  </si>
  <si>
    <t>V2008-01-2676</t>
  </si>
  <si>
    <t>V2008-01-2677</t>
  </si>
  <si>
    <t>V2008-01-2678</t>
  </si>
  <si>
    <t>V2008-01-2679</t>
  </si>
  <si>
    <t>V2008-01-2680</t>
  </si>
  <si>
    <t>V2008-01-2681</t>
  </si>
  <si>
    <t>V2008-01-2682</t>
  </si>
  <si>
    <t>V2008-01-2683</t>
  </si>
  <si>
    <t>V2008-01-2684</t>
  </si>
  <si>
    <t>V2008-01-2685</t>
  </si>
  <si>
    <t>V2008-01-2686</t>
  </si>
  <si>
    <t>V2008-01-2687</t>
  </si>
  <si>
    <t>V2008-01-2688</t>
  </si>
  <si>
    <t>V2008-01-2689</t>
  </si>
  <si>
    <t>V2008-01-2690</t>
  </si>
  <si>
    <t>V2008-01-2691</t>
  </si>
  <si>
    <t>V2008-01-2692</t>
  </si>
  <si>
    <t>V2008-01-2693</t>
  </si>
  <si>
    <t>V2008-01-2694</t>
  </si>
  <si>
    <t>V2008-01-2695</t>
  </si>
  <si>
    <t>V2008-01-2696</t>
  </si>
  <si>
    <t>V2008-01-2697</t>
  </si>
  <si>
    <t>V2008-01-2698</t>
  </si>
  <si>
    <t>V2008-01-2699</t>
  </si>
  <si>
    <t>V2008-01-2700</t>
  </si>
  <si>
    <t>V2008-01-2701</t>
  </si>
  <si>
    <t>V2008-01-2702</t>
  </si>
  <si>
    <t>V2008-01-2703</t>
  </si>
  <si>
    <t>V2008-01-2704</t>
  </si>
  <si>
    <t>V2008-01-2705</t>
  </si>
  <si>
    <t>V2008-01-2706</t>
  </si>
  <si>
    <t>V2008-01-2707</t>
  </si>
  <si>
    <t>V2008-01-2708</t>
  </si>
  <si>
    <t>V2008-01-2709</t>
  </si>
  <si>
    <t>V2008-01-2710</t>
  </si>
  <si>
    <t>V2008-01-2711</t>
  </si>
  <si>
    <t>V2008-01-2712</t>
  </si>
  <si>
    <t>V2008-01-2713</t>
  </si>
  <si>
    <t>V2008-01-2714</t>
  </si>
  <si>
    <t>V2008-01-2715</t>
  </si>
  <si>
    <t>V2008-01-2716</t>
  </si>
  <si>
    <t>V2008-01-2717</t>
  </si>
  <si>
    <t>V2008-01-2718</t>
  </si>
  <si>
    <t>V2008-01-2719</t>
  </si>
  <si>
    <t>V2008-01-2720</t>
  </si>
  <si>
    <t>From Valencia</t>
  </si>
  <si>
    <t>Madrid</t>
  </si>
  <si>
    <t>Marseille</t>
  </si>
  <si>
    <t>Lisbon</t>
  </si>
  <si>
    <t>Bordeux</t>
  </si>
  <si>
    <t>From Paris</t>
  </si>
  <si>
    <t>Customer ID List</t>
  </si>
  <si>
    <t xml:space="preserve">Customer ID </t>
  </si>
  <si>
    <t>Customer Name</t>
  </si>
  <si>
    <t>Weight and Value of each item</t>
  </si>
  <si>
    <t>Item</t>
  </si>
  <si>
    <t>Weight in kg</t>
  </si>
  <si>
    <r>
      <t xml:space="preserve">Value in </t>
    </r>
    <r>
      <rPr>
        <b/>
        <sz val="11"/>
        <color indexed="8"/>
        <rFont val="Calibri"/>
        <family val="2"/>
      </rPr>
      <t>€</t>
    </r>
  </si>
  <si>
    <t>Ordering Cost in €</t>
  </si>
  <si>
    <t>Total</t>
  </si>
  <si>
    <t>EOQ</t>
  </si>
  <si>
    <t>Safety Stock</t>
  </si>
  <si>
    <t>RT</t>
  </si>
  <si>
    <t>Safety stock</t>
  </si>
  <si>
    <t>Storage cost</t>
  </si>
  <si>
    <t>Month</t>
  </si>
  <si>
    <t>Jan</t>
  </si>
  <si>
    <t>Feb</t>
  </si>
  <si>
    <t>March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</si>
  <si>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</si>
  <si>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</si>
  <si>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</si>
  <si>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</si>
  <si>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</si>
  <si>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</si>
  <si>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</si>
  <si>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</si>
  <si>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</si>
  <si>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Tarrif(if from France)</t>
  </si>
  <si>
    <t>Cost(if from France)</t>
  </si>
  <si>
    <t>Storage Volume Required (Only goods)</t>
  </si>
  <si>
    <t>Additional Volume Required</t>
  </si>
  <si>
    <t>Total Volume</t>
  </si>
  <si>
    <t>Redesign cost in euros</t>
  </si>
  <si>
    <t>Total redesign cost in euros</t>
  </si>
  <si>
    <t>Total storage cost</t>
  </si>
  <si>
    <t>Total transportation cost</t>
  </si>
  <si>
    <t>Delivery Time</t>
  </si>
  <si>
    <t>Delivery Time in days</t>
  </si>
  <si>
    <t>Location</t>
  </si>
  <si>
    <t>From France</t>
  </si>
  <si>
    <t>Delivery Time (if from France</t>
  </si>
  <si>
    <t>Centralized</t>
  </si>
  <si>
    <t>Decentralized</t>
  </si>
  <si>
    <t>Storage Cost</t>
  </si>
  <si>
    <t>Build Up</t>
  </si>
  <si>
    <t>Shut Down</t>
  </si>
  <si>
    <t>Transportation Cost (Outgoing)</t>
  </si>
  <si>
    <t>Transportation Cost (Incoming)</t>
  </si>
  <si>
    <t>Average monthly demand</t>
  </si>
  <si>
    <t>Maximum monthly demand</t>
  </si>
  <si>
    <t>For Incoming Transportation</t>
  </si>
  <si>
    <t>Basic fee in € per order</t>
  </si>
  <si>
    <t>Cost per weight in €</t>
  </si>
  <si>
    <t xml:space="preserve"> Incoming Transportation Cost</t>
  </si>
  <si>
    <t>Total Incoming Transportation Cost</t>
  </si>
  <si>
    <t>Sum</t>
  </si>
  <si>
    <t xml:space="preserve">Shutdown Cost in € </t>
  </si>
  <si>
    <t>per warehouse</t>
  </si>
  <si>
    <t>Average Stock</t>
  </si>
  <si>
    <t>Total Redesign</t>
  </si>
  <si>
    <t>Average Transportation  Time</t>
  </si>
  <si>
    <t>Throughput Time</t>
  </si>
  <si>
    <t>-</t>
  </si>
  <si>
    <t>Annual Interest Rate</t>
  </si>
  <si>
    <t>Months</t>
  </si>
  <si>
    <t>Average Daily Demand per month</t>
  </si>
  <si>
    <t>Cost of Shipment</t>
  </si>
  <si>
    <t>Number of Orders (to Supplier)</t>
  </si>
  <si>
    <t>Number of Orders (to supplier)</t>
  </si>
  <si>
    <r>
      <t xml:space="preserve">per </t>
    </r>
    <r>
      <rPr>
        <sz val="11"/>
        <color indexed="8"/>
        <rFont val="Calibri"/>
        <family val="2"/>
      </rPr>
      <t>€ per shipment</t>
    </r>
  </si>
  <si>
    <r>
      <t xml:space="preserve">per </t>
    </r>
    <r>
      <rPr>
        <sz val="11"/>
        <color indexed="8"/>
        <rFont val="Calibri"/>
        <family val="2"/>
      </rPr>
      <t>€ per kg</t>
    </r>
  </si>
  <si>
    <t>V2008-01-2501</t>
  </si>
  <si>
    <t>B2008-01-2995</t>
  </si>
  <si>
    <r>
      <t>up to(</t>
    </r>
    <r>
      <rPr>
        <sz val="11"/>
        <color indexed="8"/>
        <rFont val="Calibri"/>
        <family val="2"/>
      </rPr>
      <t>≤</t>
    </r>
    <r>
      <rPr>
        <sz val="11"/>
        <color theme="1"/>
        <rFont val="Calibri"/>
        <family val="2"/>
        <scheme val="minor"/>
      </rPr>
      <t>)</t>
    </r>
  </si>
  <si>
    <t>Distance</t>
  </si>
  <si>
    <t>Emissions of Outgoing Transport</t>
  </si>
  <si>
    <t>Distance(if from France)</t>
  </si>
  <si>
    <t>Emissions of Outgoing Transport(if from France)</t>
  </si>
  <si>
    <t>Total Weight in kg</t>
  </si>
  <si>
    <t>Emissions of Incoming Transportation</t>
  </si>
  <si>
    <t>Total Emissions of Incoming Transportation</t>
  </si>
  <si>
    <t>Distance in km</t>
  </si>
  <si>
    <t xml:space="preserve">Sea freight </t>
  </si>
  <si>
    <t xml:space="preserve">Train freight </t>
  </si>
  <si>
    <t>Truck freight</t>
  </si>
  <si>
    <t>Distance for Incoming Transportation (km)</t>
  </si>
  <si>
    <t>Emisson Rate by Transport Type (g CO2/km*kg)</t>
  </si>
  <si>
    <t>Port of Shanghai to  Port of Bremerhaven</t>
  </si>
  <si>
    <t>Port of Bremerhaven to Bremen</t>
  </si>
  <si>
    <t>Port of Shanghai to Port of Santander</t>
  </si>
  <si>
    <t>Port of Santander to Valencia</t>
  </si>
  <si>
    <t>Port of Shanghai to Port of  Le Havre</t>
  </si>
  <si>
    <t>Port of Le Havre to Paris</t>
  </si>
  <si>
    <t>Emissions of Incoming Tr. (tonnes)</t>
  </si>
  <si>
    <t>Emissions of Outgoing Tr. (tonnes)</t>
  </si>
  <si>
    <t>Total Emissions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</si>
</sst>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[$-409]d\-mmm\-yy;@"/>
    <numFmt numFmtId="167" formatCode="#,##0\ &quot;€&quot;"/>
    <numFmt numFmtId="168" formatCode="#,##0.00\ &quot;€&quot;"/>
    <numFmt numFmtId="169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5" xfId="0" applyBorder="1" applyAlignment="1"/>
    <xf numFmtId="2" fontId="0" fillId="0" borderId="0" xfId="0" applyNumberFormat="1"/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/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/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7" xfId="0" applyBorder="1" applyAlignment="1">
      <alignment horizontal="right"/>
    </xf>
    <xf numFmtId="167" fontId="0" fillId="0" borderId="8" xfId="0" applyNumberFormat="1" applyBorder="1"/>
    <xf numFmtId="0" fontId="0" fillId="0" borderId="15" xfId="0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/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7" fontId="0" fillId="0" borderId="0" xfId="0" applyNumberFormat="1" applyBorder="1"/>
    <xf numFmtId="167" fontId="0" fillId="0" borderId="1" xfId="0" applyNumberFormat="1" applyBorder="1"/>
    <xf numFmtId="0" fontId="0" fillId="0" borderId="22" xfId="0" applyBorder="1"/>
    <xf numFmtId="167" fontId="0" fillId="0" borderId="1" xfId="0" applyNumberFormat="1" applyFill="1" applyBorder="1"/>
    <xf numFmtId="2" fontId="0" fillId="0" borderId="1" xfId="0" applyNumberFormat="1" applyFill="1" applyBorder="1"/>
    <xf numFmtId="166" fontId="0" fillId="0" borderId="0" xfId="0" applyNumberFormat="1" applyBorder="1"/>
    <xf numFmtId="0" fontId="0" fillId="0" borderId="23" xfId="0" applyFill="1" applyBorder="1"/>
    <xf numFmtId="0" fontId="0" fillId="0" borderId="20" xfId="0" applyBorder="1" applyAlignment="1">
      <alignment horizontal="center"/>
    </xf>
    <xf numFmtId="0" fontId="0" fillId="0" borderId="2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5" fontId="0" fillId="0" borderId="1" xfId="0" applyNumberForma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0" xfId="0"/>
    <xf numFmtId="0" fontId="0" fillId="0" borderId="9" xfId="0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27" xfId="0" applyNumberFormat="1" applyBorder="1" applyAlignment="1">
      <alignment horizontal="center"/>
    </xf>
    <xf numFmtId="9" fontId="0" fillId="0" borderId="27" xfId="0" applyNumberFormat="1" applyBorder="1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8" xfId="0" applyBorder="1"/>
    <xf numFmtId="0" fontId="0" fillId="0" borderId="4" xfId="0" applyBorder="1"/>
    <xf numFmtId="0" fontId="0" fillId="0" borderId="0" xfId="0"/>
    <xf numFmtId="169" fontId="0" fillId="0" borderId="1" xfId="1" applyNumberFormat="1" applyFont="1" applyBorder="1"/>
    <xf numFmtId="0" fontId="0" fillId="0" borderId="3" xfId="0" applyBorder="1"/>
    <xf numFmtId="0" fontId="0" fillId="0" borderId="28" xfId="0" applyBorder="1"/>
    <xf numFmtId="0" fontId="0" fillId="0" borderId="4" xfId="0" applyBorder="1"/>
    <xf numFmtId="0" fontId="0" fillId="0" borderId="0" xfId="0" applyFill="1" applyBorder="1"/>
    <xf numFmtId="0" fontId="0" fillId="0" borderId="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0" xfId="0"/>
    <xf numFmtId="1" fontId="0" fillId="0" borderId="1" xfId="1" applyNumberFormat="1" applyFont="1" applyBorder="1"/>
    <xf numFmtId="0" fontId="0" fillId="0" borderId="1" xfId="0" applyBorder="1"/>
    <xf numFmtId="0" fontId="0" fillId="0" borderId="0" xfId="0" applyBorder="1"/>
    <xf numFmtId="0" fontId="0" fillId="0" borderId="0" xfId="0"/>
    <xf numFmtId="168" fontId="0" fillId="0" borderId="1" xfId="0" applyNumberFormat="1" applyBorder="1" applyAlignment="1"/>
    <xf numFmtId="168" fontId="0" fillId="0" borderId="9" xfId="0" applyNumberFormat="1" applyBorder="1"/>
    <xf numFmtId="168" fontId="0" fillId="0" borderId="19" xfId="0" applyNumberFormat="1" applyBorder="1" applyAlignment="1"/>
    <xf numFmtId="168" fontId="0" fillId="0" borderId="20" xfId="0" applyNumberFormat="1" applyBorder="1"/>
    <xf numFmtId="168" fontId="0" fillId="0" borderId="16" xfId="0" applyNumberFormat="1" applyBorder="1"/>
    <xf numFmtId="168" fontId="0" fillId="0" borderId="17" xfId="0" applyNumberFormat="1" applyBorder="1"/>
    <xf numFmtId="168" fontId="0" fillId="0" borderId="0" xfId="0" applyNumberFormat="1"/>
    <xf numFmtId="168" fontId="0" fillId="0" borderId="8" xfId="0" applyNumberFormat="1" applyBorder="1"/>
    <xf numFmtId="2" fontId="0" fillId="0" borderId="10" xfId="1" applyNumberFormat="1" applyFont="1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2" fontId="0" fillId="0" borderId="36" xfId="1" applyNumberFormat="1" applyFont="1" applyBorder="1"/>
    <xf numFmtId="2" fontId="0" fillId="0" borderId="37" xfId="1" applyNumberFormat="1" applyFont="1" applyBorder="1"/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0" xfId="0"/>
    <xf numFmtId="167" fontId="0" fillId="0" borderId="0" xfId="0" applyNumberFormat="1"/>
    <xf numFmtId="1" fontId="0" fillId="0" borderId="16" xfId="0" applyNumberFormat="1" applyBorder="1"/>
    <xf numFmtId="1" fontId="0" fillId="0" borderId="10" xfId="0" applyNumberFormat="1" applyBorder="1"/>
    <xf numFmtId="1" fontId="0" fillId="0" borderId="17" xfId="0" applyNumberFormat="1" applyBorder="1"/>
    <xf numFmtId="1" fontId="0" fillId="0" borderId="25" xfId="0" applyNumberFormat="1" applyBorder="1"/>
    <xf numFmtId="1" fontId="0" fillId="0" borderId="24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0" fontId="0" fillId="0" borderId="3" xfId="0" applyBorder="1"/>
    <xf numFmtId="0" fontId="0" fillId="0" borderId="28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2" xfId="0" applyBorder="1" applyAlignment="1">
      <alignment horizontal="center" vertical="center"/>
    </xf>
    <xf numFmtId="0" fontId="0" fillId="0" borderId="2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5735978922937"/>
          <c:y val="0.19650485436893203"/>
          <c:w val="0.76691797775752424"/>
          <c:h val="0.665034783273450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Storage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Analysis!$B$2:$C$2</c:f>
              <c:numCache>
                <c:formatCode>#,##0.00\ "€"</c:formatCode>
                <c:ptCount val="2"/>
                <c:pt idx="0">
                  <c:v>45639.457605000003</c:v>
                </c:pt>
                <c:pt idx="1">
                  <c:v>31250.515180615846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F-46E4-AA75-068D6A458309}"/>
            </c:ext>
          </c:extLst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Transportation Cost (Outgoing)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Analysis!$B$3:$C$3</c:f>
              <c:numCache>
                <c:formatCode>#,##0.00\ "€"</c:formatCode>
                <c:ptCount val="2"/>
                <c:pt idx="0">
                  <c:v>36068.533799999983</c:v>
                </c:pt>
                <c:pt idx="1">
                  <c:v>44488.08719999998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F-46E4-AA75-068D6A458309}"/>
            </c:ext>
          </c:extLst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Transportation Cost (Incoming)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Analysis!$B$4:$C$4</c:f>
              <c:numCache>
                <c:formatCode>#,##0.00\ "€"</c:formatCode>
                <c:ptCount val="2"/>
                <c:pt idx="0">
                  <c:v>13742.179100000001</c:v>
                </c:pt>
                <c:pt idx="1">
                  <c:v>11082.179100000001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F-46E4-AA75-068D6A4583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0338744"/>
        <c:axId val="1"/>
      </c:barChart>
      <c:catAx>
        <c:axId val="56033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290173168581636E-2"/>
          <c:y val="2.5889967637540454E-2"/>
          <c:w val="0.91512976437717586"/>
          <c:h val="0.1600489259230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66745221988089"/>
          <c:y val="3.3846153846153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16648676388274"/>
          <c:y val="0.17846180658324326"/>
          <c:w val="0.79379243368949493"/>
          <c:h val="0.71692415403268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Storage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Analysis!$B$2:$C$2</c:f>
              <c:numCache>
                <c:formatCode>#,##0.00\ "€"</c:formatCode>
                <c:ptCount val="2"/>
                <c:pt idx="0">
                  <c:v>45639.457605000003</c:v>
                </c:pt>
                <c:pt idx="1">
                  <c:v>31250.515180615846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5-4C05-9FC1-A90EB9F4F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5621048"/>
        <c:axId val="1"/>
      </c:barChart>
      <c:catAx>
        <c:axId val="55562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Transportation Cost</a:t>
            </a:r>
          </a:p>
        </c:rich>
      </c:tx>
      <c:layout>
        <c:manualLayout>
          <c:xMode val="edge"/>
          <c:yMode val="edge"/>
          <c:x val="0.35261197819022622"/>
          <c:y val="3.3846246318446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35820895522391"/>
          <c:y val="0.25879690558942997"/>
          <c:w val="0.71946851634093945"/>
          <c:h val="0.624638683581857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Transportation Cost (Outgoing)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Analysis!$B$3:$C$3</c:f>
              <c:numCache>
                <c:formatCode>#,##0.00\ "€"</c:formatCode>
                <c:ptCount val="2"/>
                <c:pt idx="0">
                  <c:v>36068.533799999983</c:v>
                </c:pt>
                <c:pt idx="1">
                  <c:v>44488.08719999998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6C4-B04F-C08C93F1EE70}"/>
            </c:ext>
          </c:extLst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Transportation Cost (Incoming)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Analysis!$B$4:$C$4</c:f>
              <c:numCache>
                <c:formatCode>#,##0.00\ "€"</c:formatCode>
                <c:ptCount val="2"/>
                <c:pt idx="0">
                  <c:v>13742.179100000001</c:v>
                </c:pt>
                <c:pt idx="1">
                  <c:v>11082.179100000001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6C4-B04F-C08C93F1EE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2384944"/>
        <c:axId val="1"/>
      </c:barChart>
      <c:catAx>
        <c:axId val="5623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820907074706397"/>
          <c:y val="0.13572536257395307"/>
          <c:w val="0.72179083257226073"/>
          <c:h val="8.1330534420815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Time</a:t>
            </a:r>
          </a:p>
        </c:rich>
      </c:tx>
      <c:layout>
        <c:manualLayout>
          <c:xMode val="edge"/>
          <c:yMode val="edge"/>
          <c:x val="0.40074203447121043"/>
          <c:y val="3.3639097542474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8497113856974"/>
          <c:y val="0.26190782422293679"/>
          <c:w val="0.80856629164238725"/>
          <c:h val="0.60975700528327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Analysis!$A$13</c:f>
              <c:strCache>
                <c:ptCount val="1"/>
                <c:pt idx="0">
                  <c:v>Average Transportation 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Analysis!$B$13:$C$13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4474-8E15-471268BFA373}"/>
            </c:ext>
          </c:extLst>
        </c:ser>
        <c:ser>
          <c:idx val="1"/>
          <c:order val="1"/>
          <c:tx>
            <c:strRef>
              <c:f>Analysis!$A$14</c:f>
              <c:strCache>
                <c:ptCount val="1"/>
                <c:pt idx="0">
                  <c:v>Throughput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Analysis!$B$14:$C$14</c:f>
              <c:numCache>
                <c:formatCode>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B-4474-8E15-471268BFA3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2385928"/>
        <c:axId val="1"/>
      </c:barChart>
      <c:catAx>
        <c:axId val="5623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9564414030788846E-2"/>
              <c:y val="0.43608105256939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8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5778771016454798"/>
          <c:y val="0.17298220719974758"/>
          <c:w val="0.39421483818947411"/>
          <c:h val="0.688557487985022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Analysis!$A$7:$B$7</c:f>
              <c:strCache>
                <c:ptCount val="2"/>
                <c:pt idx="0">
                  <c:v>Build Up</c:v>
                </c:pt>
                <c:pt idx="1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Analysis!$C$1</c:f>
              <c:strCache>
                <c:ptCount val="1"/>
                <c:pt idx="0">
                  <c:v>Centralized</c:v>
                </c:pt>
              </c:strCache>
            </c:strRef>
          </c:cat>
          <c:val>
            <c:numRef>
              <c:f>Analysis!$C$7</c:f>
              <c:numCache>
                <c:formatCode>#,##0.00\ "€"</c:formatCode>
                <c:ptCount val="1"/>
                <c:pt idx="0">
                  <c:v>6893.7614650385758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C-404A-A4EB-D05517F8BA7C}"/>
            </c:ext>
          </c:extLst>
        </c:ser>
        <c:ser>
          <c:idx val="1"/>
          <c:order val="1"/>
          <c:tx>
            <c:strRef>
              <c:f>Analysis!$A$8:$B$8</c:f>
              <c:strCache>
                <c:ptCount val="2"/>
                <c:pt idx="0">
                  <c:v>Shut Down</c:v>
                </c:pt>
                <c:pt idx="1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Analysis!$C$1</c:f>
              <c:strCache>
                <c:ptCount val="1"/>
                <c:pt idx="0">
                  <c:v>Centralized</c:v>
                </c:pt>
              </c:strCache>
            </c:strRef>
          </c:cat>
          <c:val>
            <c:numRef>
              <c:f>Analysis!$C$8</c:f>
              <c:numCache>
                <c:formatCode>#,##0.00\ "€"</c:formatCode>
                <c:ptCount val="1"/>
                <c:pt idx="0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C-404A-A4EB-D05517F8B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62381008"/>
        <c:axId val="1"/>
      </c:barChart>
      <c:catAx>
        <c:axId val="5623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.0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49516023872813"/>
          <c:y val="0.26647473930623539"/>
          <c:w val="0.80029710617383021"/>
          <c:h val="0.5950648223026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Analysis!$A$19</c:f>
              <c:strCache>
                <c:ptCount val="1"/>
                <c:pt idx="0">
                  <c:v>Emissions of Incoming Tr. (tonnes)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Analysis!$B$19:$C$19</c:f>
              <c:numCache>
                <c:formatCode>_-* #,##0.00_-;\-* #,##0.00_-;_-* "-"??_-;_-@_-</c:formatCode>
                <c:ptCount val="2"/>
                <c:pt idx="0" formatCode="0.00">
                  <c:v>12.735747605</c:v>
                </c:pt>
                <c:pt idx="1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528-BC17-43CDCAA0226A}"/>
            </c:ext>
          </c:extLst>
        </c:ser>
        <c:ser>
          <c:idx val="1"/>
          <c:order val="1"/>
          <c:tx>
            <c:strRef>
              <c:f>Analysis!$A$20</c:f>
              <c:strCache>
                <c:ptCount val="1"/>
                <c:pt idx="0">
                  <c:v>Emissions of Outgoing Tr. (tonnes)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Analysis!$B$1:$C$1</c:f>
              <c:strCache>
                <c:ptCount val="2"/>
                <c:pt idx="0">
                  <c:v>Decentralized</c:v>
                </c:pt>
                <c:pt idx="1">
                  <c:v>Centralized</c:v>
                </c:pt>
              </c:strCache>
            </c:strRef>
          </c:cat>
          <c:val>
            <c:numRef>
              <c:f>Analysis!$B$20:$C$20</c:f>
              <c:numCache>
                <c:formatCode>_-* #,##0.00_-;\-* #,##0.00_-;_-* "-"??_-;_-@_-</c:formatCode>
                <c:ptCount val="2"/>
                <c:pt idx="0" formatCode="0.00">
                  <c:v>3.5967350428000007</c:v>
                </c:pt>
                <c:pt idx="1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5-4528-BC17-43CDCAA022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73729136"/>
        <c:axId val="473729528"/>
      </c:barChart>
      <c:catAx>
        <c:axId val="4737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95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73729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(tonnes)</a:t>
                </a:r>
              </a:p>
            </c:rich>
          </c:tx>
          <c:layout>
            <c:manualLayout>
              <c:xMode val="edge"/>
              <c:yMode val="edge"/>
              <c:x val="2.2837423873547841E-2"/>
              <c:y val="0.42165742595784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536575</xdr:colOff>
      <xdr:row>17</xdr:row>
      <xdr:rowOff>111125</xdr:rowOff>
    </xdr:from>
    <xdr:to>
      <xdr:col>22</xdr:col>
      <xdr:colOff>184150</xdr:colOff>
      <xdr:row>33</xdr:row>
      <xdr:rowOff>158750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B00-0000E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269875</xdr:colOff>
      <xdr:row>0</xdr:row>
      <xdr:rowOff>114300</xdr:rowOff>
    </xdr:from>
    <xdr:to>
      <xdr:col>12</xdr:col>
      <xdr:colOff>527050</xdr:colOff>
      <xdr:row>16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B00-0000E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269875</xdr:colOff>
      <xdr:row>17</xdr:row>
      <xdr:rowOff>111125</xdr:rowOff>
    </xdr:from>
    <xdr:to>
      <xdr:col>12</xdr:col>
      <xdr:colOff>508000</xdr:colOff>
      <xdr:row>33</xdr:row>
      <xdr:rowOff>127000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B00-0000E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269875</xdr:colOff>
      <xdr:row>34</xdr:row>
      <xdr:rowOff>123825</xdr:rowOff>
    </xdr:from>
    <xdr:to>
      <xdr:col>12</xdr:col>
      <xdr:colOff>488950</xdr:colOff>
      <xdr:row>51</xdr:row>
      <xdr:rowOff>63500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B00-0000E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0</xdr:row>
      <xdr:rowOff>114300</xdr:rowOff>
    </xdr:from>
    <xdr:to>
      <xdr:col>22</xdr:col>
      <xdr:colOff>184150</xdr:colOff>
      <xdr:row>16</xdr:row>
      <xdr:rowOff>83820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B00-0000F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571500</xdr:colOff>
      <xdr:row>34</xdr:row>
      <xdr:rowOff>123825</xdr:rowOff>
    </xdr:from>
    <xdr:to>
      <xdr:col>22</xdr:col>
      <xdr:colOff>184150</xdr:colOff>
      <xdr:row>51</xdr:row>
      <xdr:rowOff>38100</xdr:rowOff>
    </xdr:to>
    <xdr:graphicFrame macro="">
      <xdr:nvGraphicFramePr>
        <xdr:cNvPr id="38" name="Chart 6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37"/>
  <sheetViews>
    <sheetView zoomScale="85" zoomScaleNormal="85" zoomScalePageLayoutView="85" workbookViewId="0">
      <pane xSplit="1" ySplit="3" topLeftCell="Q444" activePane="bottomRight" state="frozen"/>
      <selection pane="topRight" activeCell="B1" sqref="B1"/>
      <selection pane="bottomLeft" activeCell="A3" sqref="A3"/>
      <selection pane="bottomRight" activeCell="J512" sqref="J512"/>
    </sheetView>
  </sheetViews>
  <sheetFormatPr defaultRowHeight="15" x14ac:dyDescent="0.25"/>
  <cols>
    <col min="1" max="1" width="13.7109375" bestFit="1" customWidth="1"/>
    <col min="2" max="2" width="10.7109375" style="20" bestFit="1" customWidth="1"/>
    <col min="3" max="3" width="11.85546875" bestFit="1" customWidth="1"/>
    <col min="9" max="9" width="19" bestFit="1" customWidth="1"/>
    <col min="10" max="11" width="14.7109375" customWidth="1"/>
    <col min="12" max="12" width="19.7109375" bestFit="1" customWidth="1"/>
    <col min="13" max="13" width="18.85546875" bestFit="1" customWidth="1"/>
    <col min="14" max="14" width="13.42578125" bestFit="1" customWidth="1"/>
    <col min="15" max="15" width="27.28515625" bestFit="1" customWidth="1"/>
    <col min="16" max="16" width="12" customWidth="1"/>
    <col min="17" max="17" width="30.85546875" customWidth="1"/>
    <col min="18" max="18" width="21.7109375" customWidth="1"/>
    <col min="19" max="19" width="43.85546875" customWidth="1"/>
  </cols>
  <sheetData>
    <row r="1" spans="1:19" s="65" customFormat="1" hidden="1" x14ac:dyDescent="0.25">
      <c r="B1" s="20"/>
    </row>
    <row r="2" spans="1:19" x14ac:dyDescent="0.25">
      <c r="A2" t="s">
        <v>0</v>
      </c>
    </row>
    <row r="3" spans="1:19" x14ac:dyDescent="0.25">
      <c r="A3" s="1" t="s">
        <v>1</v>
      </c>
      <c r="B3" s="2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972</v>
      </c>
      <c r="L3" s="1" t="s">
        <v>933</v>
      </c>
      <c r="M3" s="1" t="s">
        <v>934</v>
      </c>
      <c r="N3" s="1" t="s">
        <v>942</v>
      </c>
      <c r="O3" s="1" t="s">
        <v>946</v>
      </c>
      <c r="P3" s="1" t="s">
        <v>980</v>
      </c>
      <c r="Q3" s="1" t="s">
        <v>981</v>
      </c>
      <c r="R3" s="1" t="s">
        <v>982</v>
      </c>
      <c r="S3" s="1" t="s">
        <v>983</v>
      </c>
    </row>
    <row r="4" spans="1:19" x14ac:dyDescent="0.25">
      <c r="A4" s="2" t="s">
        <v>47</v>
      </c>
      <c r="B4" s="22">
        <v>39449</v>
      </c>
      <c r="C4" s="2">
        <v>50001</v>
      </c>
      <c r="D4" s="2">
        <v>8</v>
      </c>
      <c r="E4" s="2">
        <v>10</v>
      </c>
      <c r="F4" s="2">
        <v>15</v>
      </c>
      <c r="G4" s="2">
        <v>12</v>
      </c>
      <c r="H4" s="2">
        <v>16</v>
      </c>
      <c r="I4" s="111">
        <f>D4*HLOOKUP($D$3,MASTER_Data_1!$A$3:$F$5,2,0)+E4*HLOOKUP($E$3,MASTER_Data_1!$A$3:$F$5,2,0)+F4*HLOOKUP($F$3,MASTER_Data_1!$A$3:$F$5,2,0)+G4*HLOOKUP($G$3,MASTER_Data_1!$A$3:$F$5,2,0)+H4*HLOOKUP($H$3,MASTER_Data_1!$A$3:$F$5,2,0)</f>
        <v>172.10000000000002</v>
      </c>
      <c r="J4" s="111">
        <f>IF(AND(I4&gt;100,C4=50001),HLOOKUP(C4,MASTER_Data_2!$A$7:$G$17,MATCH(Datset_1!I4,MASTER_Data_2!$B$8:$B$17,1)+2,1),IF(AND(I4&gt;100,C4=50002),HLOOKUP(C4,MASTER_Data_2!$A$7:$G$17,MATCH(Datset_1!I4,MASTER_Data_2!$B$8:$B$17,1)+2,1),IF(AND(I4&gt;100,C4=50003),HLOOKUP(C4,MASTER_Data_2!$A$7:$G$17,MATCH(Datset_1!I4,MASTER_Data_2!$B$8:$B$17,1)+2,1),IF(AND(I4&gt;100,C4=50004),HLOOKUP(C4,MASTER_Data_2!$A$7:$G$17,MATCH(Datset_1!I4,MASTER_Data_2!$B$8:$B$17,1)+2,1),IF(AND(I4&gt;100,C4=50005),HLOOKUP(C4,MASTER_Data_2!$A$7:$G$17,MATCH(Datset_1!I4,MASTER_Data_2!$B$8:$B$17,1)+2,1),HLOOKUP(C4,MASTER_Data_2!$A$7:$G$17,2,1))))))</f>
        <v>0.2</v>
      </c>
      <c r="K4" s="4">
        <f>IF(J4&gt;1,J4, I4*J4)</f>
        <v>34.420000000000009</v>
      </c>
      <c r="L4" s="112">
        <f>IF(AND(I4&gt;100,C4=50001),HLOOKUP(C4,MASTER_Data_4!$A$6:$G$16,MATCH(Datset_1!I4,MASTER_Data_4!$B$7:$B$16,1)+2,1),IF(AND(I4&gt;100,C4=50002),HLOOKUP(C4,MASTER_Data_4!$A$6:$G$16,MATCH(Datset_1!I4,MASTER_Data_4!$B$7:$B$16,1)+2,1),IF(AND(I4&gt;100,C4=50003),HLOOKUP(C4,MASTER_Data_4!$A$6:$G$16,MATCH(Datset_1!I4,MASTER_Data_4!$B$7:$B$16,1)+2,1),IF(AND(I4&gt;100,C4=50004),HLOOKUP(C4,MASTER_Data_4!$A$6:$G$16,MATCH(Datset_1!I4,MASTER_Data_4!$B$7:$B$16,1)+2,1),IF(AND(I4&gt;100,C4=50005),HLOOKUP(C4,MASTER_Data_4!$A$6:$G$16,MATCH(Datset_1!I4,MASTER_Data_4!$B$7:$B$16,1)+2,1),HLOOKUP(C4,MASTER_Data_4!$A$6:$G$16,2,1))))))</f>
        <v>0.30199999999999999</v>
      </c>
      <c r="M4" s="4">
        <f>IF(L4&gt;1,L4,L4*I4)</f>
        <v>51.974200000000003</v>
      </c>
      <c r="N4" s="112">
        <f>VLOOKUP(C4,MASTER_Data_7!$A$2:$C$7,3,0)</f>
        <v>1</v>
      </c>
      <c r="O4" s="112">
        <f>VLOOKUP(C4,MASTER_Data_7!$K$2:$M$12,3,0)</f>
        <v>2</v>
      </c>
      <c r="P4" s="3">
        <f>VLOOKUP(C4,MASTER_Data_8!$A$2:$C$7,3,0)</f>
        <v>40</v>
      </c>
      <c r="Q4" s="3">
        <f>Datset_1!I4*MASTER_Data_5!$B$9*P4</f>
        <v>375.17800000000011</v>
      </c>
      <c r="R4" s="3">
        <f>VLOOKUP(C4,MASTER_Data_8!$K$2:$M$12,3,0)</f>
        <v>787</v>
      </c>
      <c r="S4" s="3">
        <f>Datset_1!I4*MASTER_Data_5!$B$9*R4</f>
        <v>7381.6271500000021</v>
      </c>
    </row>
    <row r="5" spans="1:19" x14ac:dyDescent="0.25">
      <c r="A5" s="2" t="s">
        <v>87</v>
      </c>
      <c r="B5" s="22">
        <v>39450</v>
      </c>
      <c r="C5" s="2">
        <v>50001</v>
      </c>
      <c r="D5" s="2">
        <v>8</v>
      </c>
      <c r="E5" s="2">
        <v>14</v>
      </c>
      <c r="F5" s="2">
        <v>22</v>
      </c>
      <c r="G5" s="2">
        <v>11</v>
      </c>
      <c r="H5" s="2">
        <v>4</v>
      </c>
      <c r="I5" s="111">
        <f>D5*HLOOKUP($D$3,MASTER_Data_1!$A$3:$F$5,2,0)+E5*HLOOKUP($E$3,MASTER_Data_1!$A$3:$F$5,2,0)+F5*HLOOKUP($F$3,MASTER_Data_1!$A$3:$F$5,2,0)+G5*HLOOKUP($G$3,MASTER_Data_1!$A$3:$F$5,2,0)+H5*HLOOKUP($H$3,MASTER_Data_1!$A$3:$F$5,2,0)</f>
        <v>150.5</v>
      </c>
      <c r="J5" s="111">
        <f>IF(AND(I5&gt;100,C5=50001),HLOOKUP(C5,MASTER_Data_2!$A$7:$G$17,MATCH(Datset_1!I5,MASTER_Data_2!$B$8:$B$17,1)+2,1),IF(AND(I5&gt;100,C5=50002),HLOOKUP(C5,MASTER_Data_2!$A$7:$G$17,MATCH(Datset_1!I5,MASTER_Data_2!$B$8:$B$17,1)+2,1),IF(AND(I5&gt;100,C5=50003),HLOOKUP(C5,MASTER_Data_2!$A$7:$G$17,MATCH(Datset_1!I5,MASTER_Data_2!$B$8:$B$17,1)+2,1),IF(AND(I5&gt;100,C5=50004),HLOOKUP(C5,MASTER_Data_2!$A$7:$G$17,MATCH(Datset_1!I5,MASTER_Data_2!$B$8:$B$17,1)+2,1),IF(AND(I5&gt;100,C5=50005),HLOOKUP(C5,MASTER_Data_2!$A$7:$G$17,MATCH(Datset_1!I5,MASTER_Data_2!$B$8:$B$17,1)+2,1),HLOOKUP(C5,MASTER_Data_2!$A$7:$G$17,2,1))))))</f>
        <v>0.2</v>
      </c>
      <c r="K5" s="4">
        <f>IF(J5&gt;1,J5, I5*J5)</f>
        <v>30.1</v>
      </c>
      <c r="L5" s="112">
        <f>IF(AND(I5&gt;100,C5=50001),HLOOKUP(C5,MASTER_Data_4!$A$6:$G$16,MATCH(Datset_1!I5,MASTER_Data_4!$B$7:$B$16,1)+2,1),IF(AND(I5&gt;100,C5=50002),HLOOKUP(C5,MASTER_Data_4!$A$6:$G$16,MATCH(Datset_1!I5,MASTER_Data_4!$B$7:$B$16,1)+2,1),IF(AND(I5&gt;100,C5=50003),HLOOKUP(C5,MASTER_Data_4!$A$6:$G$16,MATCH(Datset_1!I5,MASTER_Data_4!$B$7:$B$16,1)+2,1),IF(AND(I5&gt;100,C5=50004),HLOOKUP(C5,MASTER_Data_4!$A$6:$G$16,MATCH(Datset_1!I5,MASTER_Data_4!$B$7:$B$16,1)+2,1),IF(AND(I5&gt;100,C5=50005),HLOOKUP(C5,MASTER_Data_4!$A$6:$G$16,MATCH(Datset_1!I5,MASTER_Data_4!$B$7:$B$16,1)+2,1),HLOOKUP(C5,MASTER_Data_4!$A$6:$G$16,2,1))))))</f>
        <v>0.30199999999999999</v>
      </c>
      <c r="M5" s="4">
        <f t="shared" ref="M5:M68" si="0">IF(L5&gt;1,L5,L5*I5)</f>
        <v>45.451000000000001</v>
      </c>
      <c r="N5" s="112">
        <f>VLOOKUP(C5,MASTER_Data_7!$A$2:$C$7,3,0)</f>
        <v>1</v>
      </c>
      <c r="O5" s="112">
        <f>VLOOKUP(C5,MASTER_Data_7!$K$2:$M$12,3,0)</f>
        <v>2</v>
      </c>
      <c r="P5" s="3">
        <f>VLOOKUP(C5,MASTER_Data_8!$A$2:$C$7,3,0)</f>
        <v>40</v>
      </c>
      <c r="Q5" s="3">
        <f>Datset_1!I5*MASTER_Data_5!$B$9*P5</f>
        <v>328.09</v>
      </c>
      <c r="R5" s="3">
        <f>VLOOKUP(C5,MASTER_Data_8!$K$2:$M$12,3,0)</f>
        <v>787</v>
      </c>
      <c r="S5" s="3">
        <f>Datset_1!I5*MASTER_Data_5!$B$9*R5</f>
        <v>6455.1707499999993</v>
      </c>
    </row>
    <row r="6" spans="1:19" x14ac:dyDescent="0.25">
      <c r="A6" s="2" t="s">
        <v>127</v>
      </c>
      <c r="B6" s="22">
        <v>39451</v>
      </c>
      <c r="C6" s="2">
        <v>50001</v>
      </c>
      <c r="D6" s="2">
        <v>14</v>
      </c>
      <c r="E6" s="2">
        <v>10</v>
      </c>
      <c r="F6" s="2">
        <v>17</v>
      </c>
      <c r="G6" s="2">
        <v>11</v>
      </c>
      <c r="H6" s="2">
        <v>9</v>
      </c>
      <c r="I6" s="111">
        <f>D6*HLOOKUP($D$3,MASTER_Data_1!$A$3:$F$5,2,0)+E6*HLOOKUP($E$3,MASTER_Data_1!$A$3:$F$5,2,0)+F6*HLOOKUP($F$3,MASTER_Data_1!$A$3:$F$5,2,0)+G6*HLOOKUP($G$3,MASTER_Data_1!$A$3:$F$5,2,0)+H6*HLOOKUP($H$3,MASTER_Data_1!$A$3:$F$5,2,0)</f>
        <v>163.59999999999997</v>
      </c>
      <c r="J6" s="111">
        <f>IF(AND(I6&gt;100,C6=50001),HLOOKUP(C6,MASTER_Data_2!$A$7:$G$17,MATCH(Datset_1!I6,MASTER_Data_2!$B$8:$B$17,1)+2,1),IF(AND(I6&gt;100,C6=50002),HLOOKUP(C6,MASTER_Data_2!$A$7:$G$17,MATCH(Datset_1!I6,MASTER_Data_2!$B$8:$B$17,1)+2,1),IF(AND(I6&gt;100,C6=50003),HLOOKUP(C6,MASTER_Data_2!$A$7:$G$17,MATCH(Datset_1!I6,MASTER_Data_2!$B$8:$B$17,1)+2,1),IF(AND(I6&gt;100,C6=50004),HLOOKUP(C6,MASTER_Data_2!$A$7:$G$17,MATCH(Datset_1!I6,MASTER_Data_2!$B$8:$B$17,1)+2,1),IF(AND(I6&gt;100,C6=50005),HLOOKUP(C6,MASTER_Data_2!$A$7:$G$17,MATCH(Datset_1!I6,MASTER_Data_2!$B$8:$B$17,1)+2,1),HLOOKUP(C6,MASTER_Data_2!$A$7:$G$17,2,1))))))</f>
        <v>0.2</v>
      </c>
      <c r="K6" s="4">
        <f>IF(J6&gt;1,J6, I6*J6)</f>
        <v>32.719999999999992</v>
      </c>
      <c r="L6" s="112">
        <f>IF(AND(I6&gt;100,C6=50001),HLOOKUP(C6,MASTER_Data_4!$A$6:$G$16,MATCH(Datset_1!I6,MASTER_Data_4!$B$7:$B$16,1)+2,1),IF(AND(I6&gt;100,C6=50002),HLOOKUP(C6,MASTER_Data_4!$A$6:$G$16,MATCH(Datset_1!I6,MASTER_Data_4!$B$7:$B$16,1)+2,1),IF(AND(I6&gt;100,C6=50003),HLOOKUP(C6,MASTER_Data_4!$A$6:$G$16,MATCH(Datset_1!I6,MASTER_Data_4!$B$7:$B$16,1)+2,1),IF(AND(I6&gt;100,C6=50004),HLOOKUP(C6,MASTER_Data_4!$A$6:$G$16,MATCH(Datset_1!I6,MASTER_Data_4!$B$7:$B$16,1)+2,1),IF(AND(I6&gt;100,C6=50005),HLOOKUP(C6,MASTER_Data_4!$A$6:$G$16,MATCH(Datset_1!I6,MASTER_Data_4!$B$7:$B$16,1)+2,1),HLOOKUP(C6,MASTER_Data_4!$A$6:$G$16,2,1))))))</f>
        <v>0.30199999999999999</v>
      </c>
      <c r="M6" s="4">
        <f t="shared" si="0"/>
        <v>49.407199999999989</v>
      </c>
      <c r="N6" s="112">
        <f>VLOOKUP(C6,MASTER_Data_7!$A$2:$C$7,3,0)</f>
        <v>1</v>
      </c>
      <c r="O6" s="112">
        <f>VLOOKUP(C6,MASTER_Data_7!$K$2:$M$12,3,0)</f>
        <v>2</v>
      </c>
      <c r="P6" s="3">
        <f>VLOOKUP(C6,MASTER_Data_8!$A$2:$C$7,3,0)</f>
        <v>40</v>
      </c>
      <c r="Q6" s="3">
        <f>Datset_1!I6*MASTER_Data_5!$B$9*P6</f>
        <v>356.64799999999991</v>
      </c>
      <c r="R6" s="3">
        <f>VLOOKUP(C6,MASTER_Data_8!$K$2:$M$12,3,0)</f>
        <v>787</v>
      </c>
      <c r="S6" s="3">
        <f>Datset_1!I6*MASTER_Data_5!$B$9*R6</f>
        <v>7017.049399999999</v>
      </c>
    </row>
    <row r="7" spans="1:19" x14ac:dyDescent="0.25">
      <c r="A7" s="2" t="s">
        <v>166</v>
      </c>
      <c r="B7" s="22">
        <v>39452</v>
      </c>
      <c r="C7" s="2">
        <v>50001</v>
      </c>
      <c r="D7" s="2">
        <v>8</v>
      </c>
      <c r="E7" s="2">
        <v>8</v>
      </c>
      <c r="F7" s="2">
        <v>8</v>
      </c>
      <c r="G7" s="2">
        <v>11</v>
      </c>
      <c r="H7" s="2">
        <v>13</v>
      </c>
      <c r="I7" s="111">
        <f>D7*HLOOKUP($D$3,MASTER_Data_1!$A$3:$F$5,2,0)+E7*HLOOKUP($E$3,MASTER_Data_1!$A$3:$F$5,2,0)+F7*HLOOKUP($F$3,MASTER_Data_1!$A$3:$F$5,2,0)+G7*HLOOKUP($G$3,MASTER_Data_1!$A$3:$F$5,2,0)+H7*HLOOKUP($H$3,MASTER_Data_1!$A$3:$F$5,2,0)</f>
        <v>143.9</v>
      </c>
      <c r="J7" s="111">
        <f>IF(AND(I7&gt;100,C7=50001),HLOOKUP(C7,MASTER_Data_2!$A$7:$G$17,MATCH(Datset_1!I7,MASTER_Data_2!$B$8:$B$17,1)+2,1),IF(AND(I7&gt;100,C7=50002),HLOOKUP(C7,MASTER_Data_2!$A$7:$G$17,MATCH(Datset_1!I7,MASTER_Data_2!$B$8:$B$17,1)+2,1),IF(AND(I7&gt;100,C7=50003),HLOOKUP(C7,MASTER_Data_2!$A$7:$G$17,MATCH(Datset_1!I7,MASTER_Data_2!$B$8:$B$17,1)+2,1),IF(AND(I7&gt;100,C7=50004),HLOOKUP(C7,MASTER_Data_2!$A$7:$G$17,MATCH(Datset_1!I7,MASTER_Data_2!$B$8:$B$17,1)+2,1),IF(AND(I7&gt;100,C7=50005),HLOOKUP(C7,MASTER_Data_2!$A$7:$G$17,MATCH(Datset_1!I7,MASTER_Data_2!$B$8:$B$17,1)+2,1),HLOOKUP(C7,MASTER_Data_2!$A$7:$G$17,2,1))))))</f>
        <v>0.2</v>
      </c>
      <c r="K7" s="4">
        <f>IF(J7&gt;1,J7, I7*J7)</f>
        <v>28.78</v>
      </c>
      <c r="L7" s="112">
        <f>IF(AND(I7&gt;100,C7=50001),HLOOKUP(C7,MASTER_Data_4!$A$6:$G$16,MATCH(Datset_1!I7,MASTER_Data_4!$B$7:$B$16,1)+2,1),IF(AND(I7&gt;100,C7=50002),HLOOKUP(C7,MASTER_Data_4!$A$6:$G$16,MATCH(Datset_1!I7,MASTER_Data_4!$B$7:$B$16,1)+2,1),IF(AND(I7&gt;100,C7=50003),HLOOKUP(C7,MASTER_Data_4!$A$6:$G$16,MATCH(Datset_1!I7,MASTER_Data_4!$B$7:$B$16,1)+2,1),IF(AND(I7&gt;100,C7=50004),HLOOKUP(C7,MASTER_Data_4!$A$6:$G$16,MATCH(Datset_1!I7,MASTER_Data_4!$B$7:$B$16,1)+2,1),IF(AND(I7&gt;100,C7=50005),HLOOKUP(C7,MASTER_Data_4!$A$6:$G$16,MATCH(Datset_1!I7,MASTER_Data_4!$B$7:$B$16,1)+2,1),HLOOKUP(C7,MASTER_Data_4!$A$6:$G$16,2,1))))))</f>
        <v>0.30199999999999999</v>
      </c>
      <c r="M7" s="4">
        <f t="shared" si="0"/>
        <v>43.457799999999999</v>
      </c>
      <c r="N7" s="112">
        <f>VLOOKUP(C7,MASTER_Data_7!$A$2:$C$7,3,0)</f>
        <v>1</v>
      </c>
      <c r="O7" s="112">
        <f>VLOOKUP(C7,MASTER_Data_7!$K$2:$M$12,3,0)</f>
        <v>2</v>
      </c>
      <c r="P7" s="3">
        <f>VLOOKUP(C7,MASTER_Data_8!$A$2:$C$7,3,0)</f>
        <v>40</v>
      </c>
      <c r="Q7" s="3">
        <f>Datset_1!I7*MASTER_Data_5!$B$9*P7</f>
        <v>313.702</v>
      </c>
      <c r="R7" s="3">
        <f>VLOOKUP(C7,MASTER_Data_8!$K$2:$M$12,3,0)</f>
        <v>787</v>
      </c>
      <c r="S7" s="3">
        <f>Datset_1!I7*MASTER_Data_5!$B$9*R7</f>
        <v>6172.0868499999997</v>
      </c>
    </row>
    <row r="8" spans="1:19" x14ac:dyDescent="0.25">
      <c r="A8" s="2" t="s">
        <v>167</v>
      </c>
      <c r="B8" s="22">
        <v>39452</v>
      </c>
      <c r="C8" s="2">
        <v>50003</v>
      </c>
      <c r="D8" s="2">
        <v>2</v>
      </c>
      <c r="E8" s="2">
        <v>5</v>
      </c>
      <c r="F8" s="2">
        <v>8</v>
      </c>
      <c r="G8" s="2">
        <v>8</v>
      </c>
      <c r="H8" s="2">
        <v>11</v>
      </c>
      <c r="I8" s="111">
        <f>D8*HLOOKUP($D$3,MASTER_Data_1!$A$3:$F$5,2,0)+E8*HLOOKUP($E$3,MASTER_Data_1!$A$3:$F$5,2,0)+F8*HLOOKUP($F$3,MASTER_Data_1!$A$3:$F$5,2,0)+G8*HLOOKUP($G$3,MASTER_Data_1!$A$3:$F$5,2,0)+H8*HLOOKUP($H$3,MASTER_Data_1!$A$3:$F$5,2,0)</f>
        <v>102</v>
      </c>
      <c r="J8" s="111">
        <f>IF(AND(I8&gt;100,C8=50001),HLOOKUP(C8,MASTER_Data_2!$A$7:$G$17,MATCH(Datset_1!I8,MASTER_Data_2!$B$8:$B$17,1)+2,1),IF(AND(I8&gt;100,C8=50002),HLOOKUP(C8,MASTER_Data_2!$A$7:$G$17,MATCH(Datset_1!I8,MASTER_Data_2!$B$8:$B$17,1)+2,1),IF(AND(I8&gt;100,C8=50003),HLOOKUP(C8,MASTER_Data_2!$A$7:$G$17,MATCH(Datset_1!I8,MASTER_Data_2!$B$8:$B$17,1)+2,1),IF(AND(I8&gt;100,C8=50004),HLOOKUP(C8,MASTER_Data_2!$A$7:$G$17,MATCH(Datset_1!I8,MASTER_Data_2!$B$8:$B$17,1)+2,1),IF(AND(I8&gt;100,C8=50005),HLOOKUP(C8,MASTER_Data_2!$A$7:$G$17,MATCH(Datset_1!I8,MASTER_Data_2!$B$8:$B$17,1)+2,1),HLOOKUP(C8,MASTER_Data_2!$A$7:$G$17,2,1))))))</f>
        <v>0.26</v>
      </c>
      <c r="K8" s="4">
        <f>IF(J8&gt;1,J8, I8*J8)</f>
        <v>26.52</v>
      </c>
      <c r="L8" s="112">
        <f>IF(AND(I8&gt;100,C8=50001),HLOOKUP(C8,MASTER_Data_4!$A$6:$G$16,MATCH(Datset_1!I8,MASTER_Data_4!$B$7:$B$16,1)+2,1),IF(AND(I8&gt;100,C8=50002),HLOOKUP(C8,MASTER_Data_4!$A$6:$G$16,MATCH(Datset_1!I8,MASTER_Data_4!$B$7:$B$16,1)+2,1),IF(AND(I8&gt;100,C8=50003),HLOOKUP(C8,MASTER_Data_4!$A$6:$G$16,MATCH(Datset_1!I8,MASTER_Data_4!$B$7:$B$16,1)+2,1),IF(AND(I8&gt;100,C8=50004),HLOOKUP(C8,MASTER_Data_4!$A$6:$G$16,MATCH(Datset_1!I8,MASTER_Data_4!$B$7:$B$16,1)+2,1),IF(AND(I8&gt;100,C8=50005),HLOOKUP(C8,MASTER_Data_4!$A$6:$G$16,MATCH(Datset_1!I8,MASTER_Data_4!$B$7:$B$16,1)+2,1),HLOOKUP(C8,MASTER_Data_4!$A$6:$G$16,2,1))))))</f>
        <v>0.37</v>
      </c>
      <c r="M8" s="4">
        <f t="shared" si="0"/>
        <v>37.74</v>
      </c>
      <c r="N8" s="112">
        <f>VLOOKUP(C8,MASTER_Data_7!$A$2:$C$7,3,0)</f>
        <v>1</v>
      </c>
      <c r="O8" s="112">
        <f>VLOOKUP(C8,MASTER_Data_7!$K$2:$M$12,3,0)</f>
        <v>2</v>
      </c>
      <c r="P8" s="3">
        <f>VLOOKUP(C8,MASTER_Data_8!$A$2:$C$7,3,0)</f>
        <v>407</v>
      </c>
      <c r="Q8" s="3">
        <f>Datset_1!I8*MASTER_Data_5!$B$9*P8</f>
        <v>2262.5129999999999</v>
      </c>
      <c r="R8" s="3">
        <f>VLOOKUP(C8,MASTER_Data_8!$K$2:$M$12,3,0)</f>
        <v>1048</v>
      </c>
      <c r="S8" s="3">
        <f>Datset_1!I8*MASTER_Data_5!$B$9*R8</f>
        <v>5825.8320000000003</v>
      </c>
    </row>
    <row r="9" spans="1:19" x14ac:dyDescent="0.25">
      <c r="A9" s="2" t="s">
        <v>205</v>
      </c>
      <c r="B9" s="22">
        <v>39453</v>
      </c>
      <c r="C9" s="2">
        <v>50004</v>
      </c>
      <c r="D9" s="2">
        <v>8</v>
      </c>
      <c r="E9" s="2">
        <v>8</v>
      </c>
      <c r="F9" s="2">
        <v>10</v>
      </c>
      <c r="G9" s="2">
        <v>15</v>
      </c>
      <c r="H9" s="2">
        <v>11</v>
      </c>
      <c r="I9" s="111">
        <f>D9*HLOOKUP($D$3,MASTER_Data_1!$A$3:$F$5,2,0)+E9*HLOOKUP($E$3,MASTER_Data_1!$A$3:$F$5,2,0)+F9*HLOOKUP($F$3,MASTER_Data_1!$A$3:$F$5,2,0)+G9*HLOOKUP($G$3,MASTER_Data_1!$A$3:$F$5,2,0)+H9*HLOOKUP($H$3,MASTER_Data_1!$A$3:$F$5,2,0)</f>
        <v>164.10000000000002</v>
      </c>
      <c r="J9" s="111">
        <f>IF(AND(I9&gt;100,C9=50001),HLOOKUP(C9,MASTER_Data_2!$A$7:$G$17,MATCH(Datset_1!I9,MASTER_Data_2!$B$8:$B$17,1)+2,1),IF(AND(I9&gt;100,C9=50002),HLOOKUP(C9,MASTER_Data_2!$A$7:$G$17,MATCH(Datset_1!I9,MASTER_Data_2!$B$8:$B$17,1)+2,1),IF(AND(I9&gt;100,C9=50003),HLOOKUP(C9,MASTER_Data_2!$A$7:$G$17,MATCH(Datset_1!I9,MASTER_Data_2!$B$8:$B$17,1)+2,1),IF(AND(I9&gt;100,C9=50004),HLOOKUP(C9,MASTER_Data_2!$A$7:$G$17,MATCH(Datset_1!I9,MASTER_Data_2!$B$8:$B$17,1)+2,1),IF(AND(I9&gt;100,C9=50005),HLOOKUP(C9,MASTER_Data_2!$A$7:$G$17,MATCH(Datset_1!I9,MASTER_Data_2!$B$8:$B$17,1)+2,1),HLOOKUP(C9,MASTER_Data_2!$A$7:$G$17,2,1))))))</f>
        <v>0.27</v>
      </c>
      <c r="K9" s="4">
        <f t="shared" ref="K9:K72" si="1">IF(J9&gt;1,J9, I9*J9)</f>
        <v>44.307000000000009</v>
      </c>
      <c r="L9" s="112">
        <f>IF(AND(I5&gt;100,C5=50001),HLOOKUP(C5,MASTER_Data_4!$A$6:$G$16,MATCH(Datset_1!I5,MASTER_Data_4!$B$7:$B$16,1)+2,1),IF(AND(I5&gt;100,C5=50002),HLOOKUP(C5,MASTER_Data_4!$A$6:$G$16,MATCH(Datset_1!I5,MASTER_Data_4!$B$7:$B$16,1)+2,1),IF(AND(I5&gt;100,C5=50003),HLOOKUP(C5,MASTER_Data_4!$A$6:$G$16,MATCH(Datset_1!I5,MASTER_Data_4!$B$7:$B$16,1)+2,1),IF(AND(I5&gt;100,C5=50004),HLOOKUP(C5,MASTER_Data_4!$A$6:$G$16,MATCH(Datset_1!I5,MASTER_Data_4!$B$7:$B$16,1)+2,1),IF(AND(I5&gt;100,C5=50005),HLOOKUP(C5,MASTER_Data_4!$A$6:$G$16,MATCH(Datset_1!I5,MASTER_Data_4!$B$7:$B$16,1)+2,1),HLOOKUP(C5,MASTER_Data_4!$A$6:$G$16,2,1))))))</f>
        <v>0.30199999999999999</v>
      </c>
      <c r="M9" s="4">
        <f t="shared" si="0"/>
        <v>49.558200000000006</v>
      </c>
      <c r="N9" s="112">
        <f>VLOOKUP(C9,MASTER_Data_7!$A$2:$C$7,3,0)</f>
        <v>1</v>
      </c>
      <c r="O9" s="112">
        <f>VLOOKUP(C9,MASTER_Data_7!$K$2:$M$12,3,0)</f>
        <v>2</v>
      </c>
      <c r="P9" s="3">
        <f>VLOOKUP(C9,MASTER_Data_8!$A$2:$C$7,3,0)</f>
        <v>768</v>
      </c>
      <c r="Q9" s="3">
        <f>Datset_1!I9*MASTER_Data_5!$B$9*P9</f>
        <v>6868.5696000000007</v>
      </c>
      <c r="R9" s="3">
        <f>VLOOKUP(C9,MASTER_Data_8!$K$2:$M$12,3,0)</f>
        <v>841</v>
      </c>
      <c r="S9" s="3">
        <f>Datset_1!I9*MASTER_Data_5!$B$9*R9</f>
        <v>7521.4414500000003</v>
      </c>
    </row>
    <row r="10" spans="1:19" x14ac:dyDescent="0.25">
      <c r="A10" s="2" t="s">
        <v>206</v>
      </c>
      <c r="B10" s="22">
        <v>39453</v>
      </c>
      <c r="C10" s="2">
        <v>50003</v>
      </c>
      <c r="D10" s="56">
        <v>4</v>
      </c>
      <c r="E10" s="56">
        <v>3</v>
      </c>
      <c r="F10" s="56">
        <v>6</v>
      </c>
      <c r="G10" s="56">
        <v>7</v>
      </c>
      <c r="H10" s="56">
        <v>2</v>
      </c>
      <c r="I10" s="111">
        <f>D10*HLOOKUP($D$3,MASTER_Data_1!$A$3:$F$5,2,0)+E10*HLOOKUP($E$3,MASTER_Data_1!$A$3:$F$5,2,0)+F10*HLOOKUP($F$3,MASTER_Data_1!$A$3:$F$5,2,0)+G10*HLOOKUP($G$3,MASTER_Data_1!$A$3:$F$5,2,0)+H10*HLOOKUP($H$3,MASTER_Data_1!$A$3:$F$5,2,0)</f>
        <v>69.099999999999994</v>
      </c>
      <c r="J10" s="111">
        <f>IF(AND(I10&gt;100,C10=50001),HLOOKUP(C10,MASTER_Data_2!$A$7:$G$17,MATCH(Datset_1!I10,MASTER_Data_2!$B$8:$B$17,1)+2,1),IF(AND(I10&gt;100,C10=50002),HLOOKUP(C10,MASTER_Data_2!$A$7:$G$17,MATCH(Datset_1!I10,MASTER_Data_2!$B$8:$B$17,1)+2,1),IF(AND(I10&gt;100,C10=50003),HLOOKUP(C10,MASTER_Data_2!$A$7:$G$17,MATCH(Datset_1!I10,MASTER_Data_2!$B$8:$B$17,1)+2,1),IF(AND(I10&gt;100,C10=50004),HLOOKUP(C10,MASTER_Data_2!$A$7:$G$17,MATCH(Datset_1!I10,MASTER_Data_2!$B$8:$B$17,1)+2,1),IF(AND(I10&gt;100,C10=50005),HLOOKUP(C10,MASTER_Data_2!$A$7:$G$17,MATCH(Datset_1!I10,MASTER_Data_2!$B$8:$B$17,1)+2,1),HLOOKUP(C10,MASTER_Data_2!$A$7:$G$17,2,1))))))</f>
        <v>17.8</v>
      </c>
      <c r="K10" s="4">
        <f t="shared" si="1"/>
        <v>17.8</v>
      </c>
      <c r="L10" s="112">
        <f>IF(AND(I6&gt;100,C6=50001),HLOOKUP(C6,MASTER_Data_4!$A$6:$G$16,MATCH(Datset_1!I6,MASTER_Data_4!$B$7:$B$16,1)+2,1),IF(AND(I6&gt;100,C6=50002),HLOOKUP(C6,MASTER_Data_4!$A$6:$G$16,MATCH(Datset_1!I6,MASTER_Data_4!$B$7:$B$16,1)+2,1),IF(AND(I6&gt;100,C6=50003),HLOOKUP(C6,MASTER_Data_4!$A$6:$G$16,MATCH(Datset_1!I6,MASTER_Data_4!$B$7:$B$16,1)+2,1),IF(AND(I6&gt;100,C6=50004),HLOOKUP(C6,MASTER_Data_4!$A$6:$G$16,MATCH(Datset_1!I6,MASTER_Data_4!$B$7:$B$16,1)+2,1),IF(AND(I6&gt;100,C6=50005),HLOOKUP(C6,MASTER_Data_4!$A$6:$G$16,MATCH(Datset_1!I6,MASTER_Data_4!$B$7:$B$16,1)+2,1),HLOOKUP(C6,MASTER_Data_4!$A$6:$G$16,2,1))))))</f>
        <v>0.30199999999999999</v>
      </c>
      <c r="M10" s="4">
        <f t="shared" si="0"/>
        <v>20.868199999999998</v>
      </c>
      <c r="N10" s="112">
        <f>VLOOKUP(C10,MASTER_Data_7!$A$2:$C$7,3,0)</f>
        <v>1</v>
      </c>
      <c r="O10" s="112">
        <f>VLOOKUP(C10,MASTER_Data_7!$K$2:$M$12,3,0)</f>
        <v>2</v>
      </c>
      <c r="P10" s="3">
        <f>VLOOKUP(C10,MASTER_Data_8!$A$2:$C$7,3,0)</f>
        <v>407</v>
      </c>
      <c r="Q10" s="3">
        <f>Datset_1!I10*MASTER_Data_5!$B$9*P10</f>
        <v>1532.7416499999999</v>
      </c>
      <c r="R10" s="3">
        <f>VLOOKUP(C10,MASTER_Data_8!$K$2:$M$12,3,0)</f>
        <v>1048</v>
      </c>
      <c r="S10" s="3">
        <f>Datset_1!I10*MASTER_Data_5!$B$9*R10</f>
        <v>3946.7155999999995</v>
      </c>
    </row>
    <row r="11" spans="1:19" x14ac:dyDescent="0.25">
      <c r="A11" s="2" t="s">
        <v>288</v>
      </c>
      <c r="B11" s="22">
        <v>39455</v>
      </c>
      <c r="C11" s="2">
        <v>50001</v>
      </c>
      <c r="D11" s="2">
        <v>8</v>
      </c>
      <c r="E11" s="2">
        <v>8</v>
      </c>
      <c r="F11" s="2">
        <v>10</v>
      </c>
      <c r="G11" s="2">
        <v>15</v>
      </c>
      <c r="H11" s="2">
        <v>11</v>
      </c>
      <c r="I11" s="111">
        <f>D11*HLOOKUP($D$3,MASTER_Data_1!$A$3:$F$5,2,0)+E11*HLOOKUP($E$3,MASTER_Data_1!$A$3:$F$5,2,0)+F11*HLOOKUP($F$3,MASTER_Data_1!$A$3:$F$5,2,0)+G11*HLOOKUP($G$3,MASTER_Data_1!$A$3:$F$5,2,0)+H11*HLOOKUP($H$3,MASTER_Data_1!$A$3:$F$5,2,0)</f>
        <v>164.10000000000002</v>
      </c>
      <c r="J11" s="111">
        <f>IF(AND(I11&gt;100,C11=50001),HLOOKUP(C11,MASTER_Data_2!$A$7:$G$17,MATCH(Datset_1!I11,MASTER_Data_2!$B$8:$B$17,1)+2,1),IF(AND(I11&gt;100,C11=50002),HLOOKUP(C11,MASTER_Data_2!$A$7:$G$17,MATCH(Datset_1!I11,MASTER_Data_2!$B$8:$B$17,1)+2,1),IF(AND(I11&gt;100,C11=50003),HLOOKUP(C11,MASTER_Data_2!$A$7:$G$17,MATCH(Datset_1!I11,MASTER_Data_2!$B$8:$B$17,1)+2,1),IF(AND(I11&gt;100,C11=50004),HLOOKUP(C11,MASTER_Data_2!$A$7:$G$17,MATCH(Datset_1!I11,MASTER_Data_2!$B$8:$B$17,1)+2,1),IF(AND(I11&gt;100,C11=50005),HLOOKUP(C11,MASTER_Data_2!$A$7:$G$17,MATCH(Datset_1!I11,MASTER_Data_2!$B$8:$B$17,1)+2,1),HLOOKUP(C11,MASTER_Data_2!$A$7:$G$17,2,1))))))</f>
        <v>0.2</v>
      </c>
      <c r="K11" s="4">
        <f t="shared" si="1"/>
        <v>32.820000000000007</v>
      </c>
      <c r="L11" s="112">
        <f>IF(AND(I7&gt;100,C7=50001),HLOOKUP(C7,MASTER_Data_4!$A$6:$G$16,MATCH(Datset_1!I7,MASTER_Data_4!$B$7:$B$16,1)+2,1),IF(AND(I7&gt;100,C7=50002),HLOOKUP(C7,MASTER_Data_4!$A$6:$G$16,MATCH(Datset_1!I7,MASTER_Data_4!$B$7:$B$16,1)+2,1),IF(AND(I7&gt;100,C7=50003),HLOOKUP(C7,MASTER_Data_4!$A$6:$G$16,MATCH(Datset_1!I7,MASTER_Data_4!$B$7:$B$16,1)+2,1),IF(AND(I7&gt;100,C7=50004),HLOOKUP(C7,MASTER_Data_4!$A$6:$G$16,MATCH(Datset_1!I7,MASTER_Data_4!$B$7:$B$16,1)+2,1),IF(AND(I7&gt;100,C7=50005),HLOOKUP(C7,MASTER_Data_4!$A$6:$G$16,MATCH(Datset_1!I7,MASTER_Data_4!$B$7:$B$16,1)+2,1),HLOOKUP(C7,MASTER_Data_4!$A$6:$G$16,2,1))))))</f>
        <v>0.30199999999999999</v>
      </c>
      <c r="M11" s="4">
        <f t="shared" si="0"/>
        <v>49.558200000000006</v>
      </c>
      <c r="N11" s="112">
        <f>VLOOKUP(C11,MASTER_Data_7!$A$2:$C$7,3,0)</f>
        <v>1</v>
      </c>
      <c r="O11" s="112">
        <f>VLOOKUP(C11,MASTER_Data_7!$K$2:$M$12,3,0)</f>
        <v>2</v>
      </c>
      <c r="P11" s="3">
        <f>VLOOKUP(C11,MASTER_Data_8!$A$2:$C$7,3,0)</f>
        <v>40</v>
      </c>
      <c r="Q11" s="3">
        <f>Datset_1!I11*MASTER_Data_5!$B$9*P11</f>
        <v>357.738</v>
      </c>
      <c r="R11" s="3">
        <f>VLOOKUP(C11,MASTER_Data_8!$K$2:$M$12,3,0)</f>
        <v>787</v>
      </c>
      <c r="S11" s="3">
        <f>Datset_1!I11*MASTER_Data_5!$B$9*R11</f>
        <v>7038.4951500000006</v>
      </c>
    </row>
    <row r="12" spans="1:19" x14ac:dyDescent="0.25">
      <c r="A12" s="2" t="s">
        <v>289</v>
      </c>
      <c r="B12" s="22">
        <v>39455</v>
      </c>
      <c r="C12" s="2">
        <v>50003</v>
      </c>
      <c r="D12" s="2">
        <v>12</v>
      </c>
      <c r="E12" s="2">
        <v>10</v>
      </c>
      <c r="F12" s="2">
        <v>15</v>
      </c>
      <c r="G12" s="2">
        <v>11</v>
      </c>
      <c r="H12" s="2">
        <v>9</v>
      </c>
      <c r="I12" s="111">
        <f>D12*HLOOKUP($D$3,MASTER_Data_1!$A$3:$F$5,2,0)+E12*HLOOKUP($E$3,MASTER_Data_1!$A$3:$F$5,2,0)+F12*HLOOKUP($F$3,MASTER_Data_1!$A$3:$F$5,2,0)+G12*HLOOKUP($G$3,MASTER_Data_1!$A$3:$F$5,2,0)+H12*HLOOKUP($H$3,MASTER_Data_1!$A$3:$F$5,2,0)</f>
        <v>156</v>
      </c>
      <c r="J12" s="111">
        <f>IF(AND(I12&gt;100,C12=50001),HLOOKUP(C12,MASTER_Data_2!$A$7:$G$17,MATCH(Datset_1!I12,MASTER_Data_2!$B$8:$B$17,1)+2,1),IF(AND(I12&gt;100,C12=50002),HLOOKUP(C12,MASTER_Data_2!$A$7:$G$17,MATCH(Datset_1!I12,MASTER_Data_2!$B$8:$B$17,1)+2,1),IF(AND(I12&gt;100,C12=50003),HLOOKUP(C12,MASTER_Data_2!$A$7:$G$17,MATCH(Datset_1!I12,MASTER_Data_2!$B$8:$B$17,1)+2,1),IF(AND(I12&gt;100,C12=50004),HLOOKUP(C12,MASTER_Data_2!$A$7:$G$17,MATCH(Datset_1!I12,MASTER_Data_2!$B$8:$B$17,1)+2,1),IF(AND(I12&gt;100,C12=50005),HLOOKUP(C12,MASTER_Data_2!$A$7:$G$17,MATCH(Datset_1!I12,MASTER_Data_2!$B$8:$B$17,1)+2,1),HLOOKUP(C12,MASTER_Data_2!$A$7:$G$17,2,1))))))</f>
        <v>0.26</v>
      </c>
      <c r="K12" s="4">
        <f t="shared" si="1"/>
        <v>40.56</v>
      </c>
      <c r="L12" s="112">
        <f>IF(AND(I8&gt;100,C8=50001),HLOOKUP(C8,MASTER_Data_4!$A$6:$G$16,MATCH(Datset_1!I8,MASTER_Data_4!$B$7:$B$16,1)+2,1),IF(AND(I8&gt;100,C8=50002),HLOOKUP(C8,MASTER_Data_4!$A$6:$G$16,MATCH(Datset_1!I8,MASTER_Data_4!$B$7:$B$16,1)+2,1),IF(AND(I8&gt;100,C8=50003),HLOOKUP(C8,MASTER_Data_4!$A$6:$G$16,MATCH(Datset_1!I8,MASTER_Data_4!$B$7:$B$16,1)+2,1),IF(AND(I8&gt;100,C8=50004),HLOOKUP(C8,MASTER_Data_4!$A$6:$G$16,MATCH(Datset_1!I8,MASTER_Data_4!$B$7:$B$16,1)+2,1),IF(AND(I8&gt;100,C8=50005),HLOOKUP(C8,MASTER_Data_4!$A$6:$G$16,MATCH(Datset_1!I8,MASTER_Data_4!$B$7:$B$16,1)+2,1),HLOOKUP(C8,MASTER_Data_4!$A$6:$G$16,2,1))))))</f>
        <v>0.37</v>
      </c>
      <c r="M12" s="4">
        <f t="shared" si="0"/>
        <v>57.72</v>
      </c>
      <c r="N12" s="112">
        <f>VLOOKUP(C12,MASTER_Data_7!$A$2:$C$7,3,0)</f>
        <v>1</v>
      </c>
      <c r="O12" s="112">
        <f>VLOOKUP(C12,MASTER_Data_7!$K$2:$M$12,3,0)</f>
        <v>2</v>
      </c>
      <c r="P12" s="3">
        <f>VLOOKUP(C12,MASTER_Data_8!$A$2:$C$7,3,0)</f>
        <v>407</v>
      </c>
      <c r="Q12" s="3">
        <f>Datset_1!I12*MASTER_Data_5!$B$9*P12</f>
        <v>3460.3140000000003</v>
      </c>
      <c r="R12" s="3">
        <f>VLOOKUP(C12,MASTER_Data_8!$K$2:$M$12,3,0)</f>
        <v>1048</v>
      </c>
      <c r="S12" s="3">
        <f>Datset_1!I12*MASTER_Data_5!$B$9*R12</f>
        <v>8910.0960000000014</v>
      </c>
    </row>
    <row r="13" spans="1:19" x14ac:dyDescent="0.25">
      <c r="A13" s="2" t="s">
        <v>331</v>
      </c>
      <c r="B13" s="22">
        <v>39456</v>
      </c>
      <c r="C13" s="2">
        <v>50001</v>
      </c>
      <c r="D13" s="2">
        <v>8</v>
      </c>
      <c r="E13" s="2">
        <v>21</v>
      </c>
      <c r="F13" s="2">
        <v>8</v>
      </c>
      <c r="G13" s="2">
        <v>11</v>
      </c>
      <c r="H13" s="2">
        <v>0</v>
      </c>
      <c r="I13" s="111">
        <f>D13*HLOOKUP($D$3,MASTER_Data_1!$A$3:$F$5,2,0)+E13*HLOOKUP($E$3,MASTER_Data_1!$A$3:$F$5,2,0)+F13*HLOOKUP($F$3,MASTER_Data_1!$A$3:$F$5,2,0)+G13*HLOOKUP($G$3,MASTER_Data_1!$A$3:$F$5,2,0)+H13*HLOOKUP($H$3,MASTER_Data_1!$A$3:$F$5,2,0)</f>
        <v>130.9</v>
      </c>
      <c r="J13" s="111">
        <f>IF(AND(I13&gt;100,C13=50001),HLOOKUP(C13,MASTER_Data_2!$A$7:$G$17,MATCH(Datset_1!I13,MASTER_Data_2!$B$8:$B$17,1)+2,1),IF(AND(I13&gt;100,C13=50002),HLOOKUP(C13,MASTER_Data_2!$A$7:$G$17,MATCH(Datset_1!I13,MASTER_Data_2!$B$8:$B$17,1)+2,1),IF(AND(I13&gt;100,C13=50003),HLOOKUP(C13,MASTER_Data_2!$A$7:$G$17,MATCH(Datset_1!I13,MASTER_Data_2!$B$8:$B$17,1)+2,1),IF(AND(I13&gt;100,C13=50004),HLOOKUP(C13,MASTER_Data_2!$A$7:$G$17,MATCH(Datset_1!I13,MASTER_Data_2!$B$8:$B$17,1)+2,1),IF(AND(I13&gt;100,C13=50005),HLOOKUP(C13,MASTER_Data_2!$A$7:$G$17,MATCH(Datset_1!I13,MASTER_Data_2!$B$8:$B$17,1)+2,1),HLOOKUP(C13,MASTER_Data_2!$A$7:$G$17,2,1))))))</f>
        <v>0.2</v>
      </c>
      <c r="K13" s="4">
        <f t="shared" si="1"/>
        <v>26.180000000000003</v>
      </c>
      <c r="L13" s="112">
        <f>IF(AND(I9&gt;100,C9=50001),HLOOKUP(C9,MASTER_Data_4!$A$6:$G$16,MATCH(Datset_1!I9,MASTER_Data_4!$B$7:$B$16,1)+2,1),IF(AND(I9&gt;100,C9=50002),HLOOKUP(C9,MASTER_Data_4!$A$6:$G$16,MATCH(Datset_1!I9,MASTER_Data_4!$B$7:$B$16,1)+2,1),IF(AND(I9&gt;100,C9=50003),HLOOKUP(C9,MASTER_Data_4!$A$6:$G$16,MATCH(Datset_1!I9,MASTER_Data_4!$B$7:$B$16,1)+2,1),IF(AND(I9&gt;100,C9=50004),HLOOKUP(C9,MASTER_Data_4!$A$6:$G$16,MATCH(Datset_1!I9,MASTER_Data_4!$B$7:$B$16,1)+2,1),IF(AND(I9&gt;100,C9=50005),HLOOKUP(C9,MASTER_Data_4!$A$6:$G$16,MATCH(Datset_1!I9,MASTER_Data_4!$B$7:$B$16,1)+2,1),HLOOKUP(C9,MASTER_Data_4!$A$6:$G$16,2,1))))))</f>
        <v>0.34100000000000003</v>
      </c>
      <c r="M13" s="4">
        <f t="shared" si="0"/>
        <v>44.636900000000004</v>
      </c>
      <c r="N13" s="112">
        <f>VLOOKUP(C13,MASTER_Data_7!$A$2:$C$7,3,0)</f>
        <v>1</v>
      </c>
      <c r="O13" s="112">
        <f>VLOOKUP(C13,MASTER_Data_7!$K$2:$M$12,3,0)</f>
        <v>2</v>
      </c>
      <c r="P13" s="3">
        <f>VLOOKUP(C13,MASTER_Data_8!$A$2:$C$7,3,0)</f>
        <v>40</v>
      </c>
      <c r="Q13" s="3">
        <f>Datset_1!I13*MASTER_Data_5!$B$9*P13</f>
        <v>285.36200000000002</v>
      </c>
      <c r="R13" s="3">
        <f>VLOOKUP(C13,MASTER_Data_8!$K$2:$M$12,3,0)</f>
        <v>787</v>
      </c>
      <c r="S13" s="3">
        <f>Datset_1!I13*MASTER_Data_5!$B$9*R13</f>
        <v>5614.4973500000006</v>
      </c>
    </row>
    <row r="14" spans="1:19" x14ac:dyDescent="0.25">
      <c r="A14" s="2" t="s">
        <v>374</v>
      </c>
      <c r="B14" s="22">
        <v>39457</v>
      </c>
      <c r="C14" s="2">
        <v>50001</v>
      </c>
      <c r="D14" s="2">
        <v>9</v>
      </c>
      <c r="E14" s="2">
        <v>8</v>
      </c>
      <c r="F14" s="2">
        <v>8</v>
      </c>
      <c r="G14" s="2">
        <v>12</v>
      </c>
      <c r="H14" s="2">
        <v>19</v>
      </c>
      <c r="I14" s="111">
        <f>D14*HLOOKUP($D$3,MASTER_Data_1!$A$3:$F$5,2,0)+E14*HLOOKUP($E$3,MASTER_Data_1!$A$3:$F$5,2,0)+F14*HLOOKUP($F$3,MASTER_Data_1!$A$3:$F$5,2,0)+G14*HLOOKUP($G$3,MASTER_Data_1!$A$3:$F$5,2,0)+H14*HLOOKUP($H$3,MASTER_Data_1!$A$3:$F$5,2,0)</f>
        <v>168.7</v>
      </c>
      <c r="J14" s="111">
        <f>IF(AND(I14&gt;100,C14=50001),HLOOKUP(C14,MASTER_Data_2!$A$7:$G$17,MATCH(Datset_1!I14,MASTER_Data_2!$B$8:$B$17,1)+2,1),IF(AND(I14&gt;100,C14=50002),HLOOKUP(C14,MASTER_Data_2!$A$7:$G$17,MATCH(Datset_1!I14,MASTER_Data_2!$B$8:$B$17,1)+2,1),IF(AND(I14&gt;100,C14=50003),HLOOKUP(C14,MASTER_Data_2!$A$7:$G$17,MATCH(Datset_1!I14,MASTER_Data_2!$B$8:$B$17,1)+2,1),IF(AND(I14&gt;100,C14=50004),HLOOKUP(C14,MASTER_Data_2!$A$7:$G$17,MATCH(Datset_1!I14,MASTER_Data_2!$B$8:$B$17,1)+2,1),IF(AND(I14&gt;100,C14=50005),HLOOKUP(C14,MASTER_Data_2!$A$7:$G$17,MATCH(Datset_1!I14,MASTER_Data_2!$B$8:$B$17,1)+2,1),HLOOKUP(C14,MASTER_Data_2!$A$7:$G$17,2,1))))))</f>
        <v>0.2</v>
      </c>
      <c r="K14" s="4">
        <f t="shared" si="1"/>
        <v>33.74</v>
      </c>
      <c r="L14" s="112">
        <f>IF(AND(I10&gt;100,C10=50001),HLOOKUP(C10,MASTER_Data_4!$A$6:$G$16,MATCH(Datset_1!I10,MASTER_Data_4!$B$7:$B$16,1)+2,1),IF(AND(I10&gt;100,C10=50002),HLOOKUP(C10,MASTER_Data_4!$A$6:$G$16,MATCH(Datset_1!I10,MASTER_Data_4!$B$7:$B$16,1)+2,1),IF(AND(I10&gt;100,C10=50003),HLOOKUP(C10,MASTER_Data_4!$A$6:$G$16,MATCH(Datset_1!I10,MASTER_Data_4!$B$7:$B$16,1)+2,1),IF(AND(I10&gt;100,C10=50004),HLOOKUP(C10,MASTER_Data_4!$A$6:$G$16,MATCH(Datset_1!I10,MASTER_Data_4!$B$7:$B$16,1)+2,1),IF(AND(I10&gt;100,C10=50005),HLOOKUP(C10,MASTER_Data_4!$A$6:$G$16,MATCH(Datset_1!I10,MASTER_Data_4!$B$7:$B$16,1)+2,1),HLOOKUP(C10,MASTER_Data_4!$A$6:$G$16,2,1))))))</f>
        <v>17.899999999999999</v>
      </c>
      <c r="M14" s="4">
        <f t="shared" si="0"/>
        <v>17.899999999999999</v>
      </c>
      <c r="N14" s="112">
        <f>VLOOKUP(C14,MASTER_Data_7!$A$2:$C$7,3,0)</f>
        <v>1</v>
      </c>
      <c r="O14" s="112">
        <f>VLOOKUP(C14,MASTER_Data_7!$K$2:$M$12,3,0)</f>
        <v>2</v>
      </c>
      <c r="P14" s="3">
        <f>VLOOKUP(C14,MASTER_Data_8!$A$2:$C$7,3,0)</f>
        <v>40</v>
      </c>
      <c r="Q14" s="3">
        <f>Datset_1!I14*MASTER_Data_5!$B$9*P14</f>
        <v>367.76599999999996</v>
      </c>
      <c r="R14" s="3">
        <f>VLOOKUP(C14,MASTER_Data_8!$K$2:$M$12,3,0)</f>
        <v>787</v>
      </c>
      <c r="S14" s="3">
        <f>Datset_1!I14*MASTER_Data_5!$B$9*R14</f>
        <v>7235.796049999999</v>
      </c>
    </row>
    <row r="15" spans="1:19" x14ac:dyDescent="0.25">
      <c r="A15" s="2" t="s">
        <v>375</v>
      </c>
      <c r="B15" s="22">
        <v>39457</v>
      </c>
      <c r="C15" s="2">
        <v>50004</v>
      </c>
      <c r="D15" s="2">
        <v>8</v>
      </c>
      <c r="E15" s="2">
        <v>8</v>
      </c>
      <c r="F15" s="2">
        <v>11</v>
      </c>
      <c r="G15" s="2">
        <v>13</v>
      </c>
      <c r="H15" s="2">
        <v>14</v>
      </c>
      <c r="I15" s="111">
        <f>D15*HLOOKUP($D$3,MASTER_Data_1!$A$3:$F$5,2,0)+E15*HLOOKUP($E$3,MASTER_Data_1!$A$3:$F$5,2,0)+F15*HLOOKUP($F$3,MASTER_Data_1!$A$3:$F$5,2,0)+G15*HLOOKUP($G$3,MASTER_Data_1!$A$3:$F$5,2,0)+H15*HLOOKUP($H$3,MASTER_Data_1!$A$3:$F$5,2,0)</f>
        <v>162.6</v>
      </c>
      <c r="J15" s="111">
        <f>IF(AND(I15&gt;100,C15=50001),HLOOKUP(C15,MASTER_Data_2!$A$7:$G$17,MATCH(Datset_1!I15,MASTER_Data_2!$B$8:$B$17,1)+2,1),IF(AND(I15&gt;100,C15=50002),HLOOKUP(C15,MASTER_Data_2!$A$7:$G$17,MATCH(Datset_1!I15,MASTER_Data_2!$B$8:$B$17,1)+2,1),IF(AND(I15&gt;100,C15=50003),HLOOKUP(C15,MASTER_Data_2!$A$7:$G$17,MATCH(Datset_1!I15,MASTER_Data_2!$B$8:$B$17,1)+2,1),IF(AND(I15&gt;100,C15=50004),HLOOKUP(C15,MASTER_Data_2!$A$7:$G$17,MATCH(Datset_1!I15,MASTER_Data_2!$B$8:$B$17,1)+2,1),IF(AND(I15&gt;100,C15=50005),HLOOKUP(C15,MASTER_Data_2!$A$7:$G$17,MATCH(Datset_1!I15,MASTER_Data_2!$B$8:$B$17,1)+2,1),HLOOKUP(C15,MASTER_Data_2!$A$7:$G$17,2,1))))))</f>
        <v>0.27</v>
      </c>
      <c r="K15" s="4">
        <f t="shared" si="1"/>
        <v>43.902000000000001</v>
      </c>
      <c r="L15" s="112">
        <f>IF(AND(I11&gt;100,C11=50001),HLOOKUP(C11,MASTER_Data_4!$A$6:$G$16,MATCH(Datset_1!I11,MASTER_Data_4!$B$7:$B$16,1)+2,1),IF(AND(I11&gt;100,C11=50002),HLOOKUP(C11,MASTER_Data_4!$A$6:$G$16,MATCH(Datset_1!I11,MASTER_Data_4!$B$7:$B$16,1)+2,1),IF(AND(I11&gt;100,C11=50003),HLOOKUP(C11,MASTER_Data_4!$A$6:$G$16,MATCH(Datset_1!I11,MASTER_Data_4!$B$7:$B$16,1)+2,1),IF(AND(I11&gt;100,C11=50004),HLOOKUP(C11,MASTER_Data_4!$A$6:$G$16,MATCH(Datset_1!I11,MASTER_Data_4!$B$7:$B$16,1)+2,1),IF(AND(I11&gt;100,C11=50005),HLOOKUP(C11,MASTER_Data_4!$A$6:$G$16,MATCH(Datset_1!I11,MASTER_Data_4!$B$7:$B$16,1)+2,1),HLOOKUP(C11,MASTER_Data_4!$A$6:$G$16,2,1))))))</f>
        <v>0.30199999999999999</v>
      </c>
      <c r="M15" s="4">
        <f t="shared" si="0"/>
        <v>49.105199999999996</v>
      </c>
      <c r="N15" s="112">
        <f>VLOOKUP(C15,MASTER_Data_7!$A$2:$C$7,3,0)</f>
        <v>1</v>
      </c>
      <c r="O15" s="112">
        <f>VLOOKUP(C15,MASTER_Data_7!$K$2:$M$12,3,0)</f>
        <v>2</v>
      </c>
      <c r="P15" s="3">
        <f>VLOOKUP(C15,MASTER_Data_8!$A$2:$C$7,3,0)</f>
        <v>768</v>
      </c>
      <c r="Q15" s="3">
        <f>Datset_1!I15*MASTER_Data_5!$B$9*P15</f>
        <v>6805.7855999999992</v>
      </c>
      <c r="R15" s="3">
        <f>VLOOKUP(C15,MASTER_Data_8!$K$2:$M$12,3,0)</f>
        <v>841</v>
      </c>
      <c r="S15" s="3">
        <f>Datset_1!I15*MASTER_Data_5!$B$9*R15</f>
        <v>7452.689699999999</v>
      </c>
    </row>
    <row r="16" spans="1:19" x14ac:dyDescent="0.25">
      <c r="A16" s="2" t="s">
        <v>376</v>
      </c>
      <c r="B16" s="22">
        <v>39457</v>
      </c>
      <c r="C16" s="2">
        <v>50003</v>
      </c>
      <c r="D16" s="2">
        <v>5</v>
      </c>
      <c r="E16" s="2">
        <v>8</v>
      </c>
      <c r="F16" s="2">
        <v>8</v>
      </c>
      <c r="G16" s="2">
        <v>11</v>
      </c>
      <c r="H16" s="2">
        <v>12</v>
      </c>
      <c r="I16" s="111">
        <f>D16*HLOOKUP($D$3,MASTER_Data_1!$A$3:$F$5,2,0)+E16*HLOOKUP($E$3,MASTER_Data_1!$A$3:$F$5,2,0)+F16*HLOOKUP($F$3,MASTER_Data_1!$A$3:$F$5,2,0)+G16*HLOOKUP($G$3,MASTER_Data_1!$A$3:$F$5,2,0)+H16*HLOOKUP($H$3,MASTER_Data_1!$A$3:$F$5,2,0)</f>
        <v>134.19999999999999</v>
      </c>
      <c r="J16" s="111">
        <f>IF(AND(I16&gt;100,C16=50001),HLOOKUP(C16,MASTER_Data_2!$A$7:$G$17,MATCH(Datset_1!I16,MASTER_Data_2!$B$8:$B$17,1)+2,1),IF(AND(I16&gt;100,C16=50002),HLOOKUP(C16,MASTER_Data_2!$A$7:$G$17,MATCH(Datset_1!I16,MASTER_Data_2!$B$8:$B$17,1)+2,1),IF(AND(I16&gt;100,C16=50003),HLOOKUP(C16,MASTER_Data_2!$A$7:$G$17,MATCH(Datset_1!I16,MASTER_Data_2!$B$8:$B$17,1)+2,1),IF(AND(I16&gt;100,C16=50004),HLOOKUP(C16,MASTER_Data_2!$A$7:$G$17,MATCH(Datset_1!I16,MASTER_Data_2!$B$8:$B$17,1)+2,1),IF(AND(I16&gt;100,C16=50005),HLOOKUP(C16,MASTER_Data_2!$A$7:$G$17,MATCH(Datset_1!I16,MASTER_Data_2!$B$8:$B$17,1)+2,1),HLOOKUP(C16,MASTER_Data_2!$A$7:$G$17,2,1))))))</f>
        <v>0.26</v>
      </c>
      <c r="K16" s="4">
        <f t="shared" si="1"/>
        <v>34.891999999999996</v>
      </c>
      <c r="L16" s="112">
        <f>IF(AND(I12&gt;100,C12=50001),HLOOKUP(C12,MASTER_Data_4!$A$6:$G$16,MATCH(Datset_1!I12,MASTER_Data_4!$B$7:$B$16,1)+2,1),IF(AND(I12&gt;100,C12=50002),HLOOKUP(C12,MASTER_Data_4!$A$6:$G$16,MATCH(Datset_1!I12,MASTER_Data_4!$B$7:$B$16,1)+2,1),IF(AND(I12&gt;100,C12=50003),HLOOKUP(C12,MASTER_Data_4!$A$6:$G$16,MATCH(Datset_1!I12,MASTER_Data_4!$B$7:$B$16,1)+2,1),IF(AND(I12&gt;100,C12=50004),HLOOKUP(C12,MASTER_Data_4!$A$6:$G$16,MATCH(Datset_1!I12,MASTER_Data_4!$B$7:$B$16,1)+2,1),IF(AND(I12&gt;100,C12=50005),HLOOKUP(C12,MASTER_Data_4!$A$6:$G$16,MATCH(Datset_1!I12,MASTER_Data_4!$B$7:$B$16,1)+2,1),HLOOKUP(C12,MASTER_Data_4!$A$6:$G$16,2,1))))))</f>
        <v>0.37</v>
      </c>
      <c r="M16" s="4">
        <f t="shared" si="0"/>
        <v>49.653999999999996</v>
      </c>
      <c r="N16" s="112">
        <f>VLOOKUP(C16,MASTER_Data_7!$A$2:$C$7,3,0)</f>
        <v>1</v>
      </c>
      <c r="O16" s="112">
        <f>VLOOKUP(C16,MASTER_Data_7!$K$2:$M$12,3,0)</f>
        <v>2</v>
      </c>
      <c r="P16" s="3">
        <f>VLOOKUP(C16,MASTER_Data_8!$A$2:$C$7,3,0)</f>
        <v>407</v>
      </c>
      <c r="Q16" s="3">
        <f>Datset_1!I16*MASTER_Data_5!$B$9*P16</f>
        <v>2976.7572999999998</v>
      </c>
      <c r="R16" s="3">
        <f>VLOOKUP(C16,MASTER_Data_8!$K$2:$M$12,3,0)</f>
        <v>1048</v>
      </c>
      <c r="S16" s="3">
        <f>Datset_1!I16*MASTER_Data_5!$B$9*R16</f>
        <v>7664.9671999999991</v>
      </c>
    </row>
    <row r="17" spans="1:19" x14ac:dyDescent="0.25">
      <c r="A17" s="2" t="s">
        <v>418</v>
      </c>
      <c r="B17" s="22">
        <v>39458</v>
      </c>
      <c r="C17" s="2">
        <v>50001</v>
      </c>
      <c r="D17" s="2">
        <v>8</v>
      </c>
      <c r="E17" s="2">
        <v>10</v>
      </c>
      <c r="F17" s="2">
        <v>15</v>
      </c>
      <c r="G17" s="2">
        <v>11</v>
      </c>
      <c r="H17" s="2">
        <v>9</v>
      </c>
      <c r="I17" s="111">
        <f>D17*HLOOKUP($D$3,MASTER_Data_1!$A$3:$F$5,2,0)+E17*HLOOKUP($E$3,MASTER_Data_1!$A$3:$F$5,2,0)+F17*HLOOKUP($F$3,MASTER_Data_1!$A$3:$F$5,2,0)+G17*HLOOKUP($G$3,MASTER_Data_1!$A$3:$F$5,2,0)+H17*HLOOKUP($H$3,MASTER_Data_1!$A$3:$F$5,2,0)</f>
        <v>146.79999999999998</v>
      </c>
      <c r="J17" s="111">
        <f>IF(AND(I17&gt;100,C17=50001),HLOOKUP(C17,MASTER_Data_2!$A$7:$G$17,MATCH(Datset_1!I17,MASTER_Data_2!$B$8:$B$17,1)+2,1),IF(AND(I17&gt;100,C17=50002),HLOOKUP(C17,MASTER_Data_2!$A$7:$G$17,MATCH(Datset_1!I17,MASTER_Data_2!$B$8:$B$17,1)+2,1),IF(AND(I17&gt;100,C17=50003),HLOOKUP(C17,MASTER_Data_2!$A$7:$G$17,MATCH(Datset_1!I17,MASTER_Data_2!$B$8:$B$17,1)+2,1),IF(AND(I17&gt;100,C17=50004),HLOOKUP(C17,MASTER_Data_2!$A$7:$G$17,MATCH(Datset_1!I17,MASTER_Data_2!$B$8:$B$17,1)+2,1),IF(AND(I17&gt;100,C17=50005),HLOOKUP(C17,MASTER_Data_2!$A$7:$G$17,MATCH(Datset_1!I17,MASTER_Data_2!$B$8:$B$17,1)+2,1),HLOOKUP(C17,MASTER_Data_2!$A$7:$G$17,2,1))))))</f>
        <v>0.2</v>
      </c>
      <c r="K17" s="4">
        <f t="shared" si="1"/>
        <v>29.36</v>
      </c>
      <c r="L17" s="112">
        <f>IF(AND(I13&gt;100,C13=50001),HLOOKUP(C13,MASTER_Data_4!$A$6:$G$16,MATCH(Datset_1!I13,MASTER_Data_4!$B$7:$B$16,1)+2,1),IF(AND(I13&gt;100,C13=50002),HLOOKUP(C13,MASTER_Data_4!$A$6:$G$16,MATCH(Datset_1!I13,MASTER_Data_4!$B$7:$B$16,1)+2,1),IF(AND(I13&gt;100,C13=50003),HLOOKUP(C13,MASTER_Data_4!$A$6:$G$16,MATCH(Datset_1!I13,MASTER_Data_4!$B$7:$B$16,1)+2,1),IF(AND(I13&gt;100,C13=50004),HLOOKUP(C13,MASTER_Data_4!$A$6:$G$16,MATCH(Datset_1!I13,MASTER_Data_4!$B$7:$B$16,1)+2,1),IF(AND(I13&gt;100,C13=50005),HLOOKUP(C13,MASTER_Data_4!$A$6:$G$16,MATCH(Datset_1!I13,MASTER_Data_4!$B$7:$B$16,1)+2,1),HLOOKUP(C13,MASTER_Data_4!$A$6:$G$16,2,1))))))</f>
        <v>0.30199999999999999</v>
      </c>
      <c r="M17" s="4">
        <f t="shared" si="0"/>
        <v>44.333599999999997</v>
      </c>
      <c r="N17" s="112">
        <f>VLOOKUP(C17,MASTER_Data_7!$A$2:$C$7,3,0)</f>
        <v>1</v>
      </c>
      <c r="O17" s="112">
        <f>VLOOKUP(C17,MASTER_Data_7!$K$2:$M$12,3,0)</f>
        <v>2</v>
      </c>
      <c r="P17" s="3">
        <f>VLOOKUP(C17,MASTER_Data_8!$A$2:$C$7,3,0)</f>
        <v>40</v>
      </c>
      <c r="Q17" s="3">
        <f>Datset_1!I17*MASTER_Data_5!$B$9*P17</f>
        <v>320.02399999999994</v>
      </c>
      <c r="R17" s="3">
        <f>VLOOKUP(C17,MASTER_Data_8!$K$2:$M$12,3,0)</f>
        <v>787</v>
      </c>
      <c r="S17" s="3">
        <f>Datset_1!I17*MASTER_Data_5!$B$9*R17</f>
        <v>6296.4721999999992</v>
      </c>
    </row>
    <row r="18" spans="1:19" x14ac:dyDescent="0.25">
      <c r="A18" s="2" t="s">
        <v>419</v>
      </c>
      <c r="B18" s="22">
        <v>39458</v>
      </c>
      <c r="C18" s="2">
        <v>50003</v>
      </c>
      <c r="D18" s="2">
        <v>5</v>
      </c>
      <c r="E18" s="2">
        <v>10</v>
      </c>
      <c r="F18" s="2">
        <v>15</v>
      </c>
      <c r="G18" s="2">
        <v>11</v>
      </c>
      <c r="H18" s="2">
        <v>9</v>
      </c>
      <c r="I18" s="111">
        <f>D18*HLOOKUP($D$3,MASTER_Data_1!$A$3:$F$5,2,0)+E18*HLOOKUP($E$3,MASTER_Data_1!$A$3:$F$5,2,0)+F18*HLOOKUP($F$3,MASTER_Data_1!$A$3:$F$5,2,0)+G18*HLOOKUP($G$3,MASTER_Data_1!$A$3:$F$5,2,0)+H18*HLOOKUP($H$3,MASTER_Data_1!$A$3:$F$5,2,0)</f>
        <v>139.9</v>
      </c>
      <c r="J18" s="111">
        <f>IF(AND(I18&gt;100,C18=50001),HLOOKUP(C18,MASTER_Data_2!$A$7:$G$17,MATCH(Datset_1!I18,MASTER_Data_2!$B$8:$B$17,1)+2,1),IF(AND(I18&gt;100,C18=50002),HLOOKUP(C18,MASTER_Data_2!$A$7:$G$17,MATCH(Datset_1!I18,MASTER_Data_2!$B$8:$B$17,1)+2,1),IF(AND(I18&gt;100,C18=50003),HLOOKUP(C18,MASTER_Data_2!$A$7:$G$17,MATCH(Datset_1!I18,MASTER_Data_2!$B$8:$B$17,1)+2,1),IF(AND(I18&gt;100,C18=50004),HLOOKUP(C18,MASTER_Data_2!$A$7:$G$17,MATCH(Datset_1!I18,MASTER_Data_2!$B$8:$B$17,1)+2,1),IF(AND(I18&gt;100,C18=50005),HLOOKUP(C18,MASTER_Data_2!$A$7:$G$17,MATCH(Datset_1!I18,MASTER_Data_2!$B$8:$B$17,1)+2,1),HLOOKUP(C18,MASTER_Data_2!$A$7:$G$17,2,1))))))</f>
        <v>0.26</v>
      </c>
      <c r="K18" s="4">
        <f t="shared" si="1"/>
        <v>36.374000000000002</v>
      </c>
      <c r="L18" s="112">
        <f>IF(AND(I14&gt;100,C14=50001),HLOOKUP(C14,MASTER_Data_4!$A$6:$G$16,MATCH(Datset_1!I14,MASTER_Data_4!$B$7:$B$16,1)+2,1),IF(AND(I14&gt;100,C14=50002),HLOOKUP(C14,MASTER_Data_4!$A$6:$G$16,MATCH(Datset_1!I14,MASTER_Data_4!$B$7:$B$16,1)+2,1),IF(AND(I14&gt;100,C14=50003),HLOOKUP(C14,MASTER_Data_4!$A$6:$G$16,MATCH(Datset_1!I14,MASTER_Data_4!$B$7:$B$16,1)+2,1),IF(AND(I14&gt;100,C14=50004),HLOOKUP(C14,MASTER_Data_4!$A$6:$G$16,MATCH(Datset_1!I14,MASTER_Data_4!$B$7:$B$16,1)+2,1),IF(AND(I14&gt;100,C14=50005),HLOOKUP(C14,MASTER_Data_4!$A$6:$G$16,MATCH(Datset_1!I14,MASTER_Data_4!$B$7:$B$16,1)+2,1),HLOOKUP(C14,MASTER_Data_4!$A$6:$G$16,2,1))))))</f>
        <v>0.30199999999999999</v>
      </c>
      <c r="M18" s="4">
        <f t="shared" si="0"/>
        <v>42.2498</v>
      </c>
      <c r="N18" s="112">
        <f>VLOOKUP(C18,MASTER_Data_7!$A$2:$C$7,3,0)</f>
        <v>1</v>
      </c>
      <c r="O18" s="112">
        <f>VLOOKUP(C18,MASTER_Data_7!$K$2:$M$12,3,0)</f>
        <v>2</v>
      </c>
      <c r="P18" s="3">
        <f>VLOOKUP(C18,MASTER_Data_8!$A$2:$C$7,3,0)</f>
        <v>407</v>
      </c>
      <c r="Q18" s="3">
        <f>Datset_1!I18*MASTER_Data_5!$B$9*P18</f>
        <v>3103.1918500000002</v>
      </c>
      <c r="R18" s="3">
        <f>VLOOKUP(C18,MASTER_Data_8!$K$2:$M$12,3,0)</f>
        <v>1048</v>
      </c>
      <c r="S18" s="3">
        <f>Datset_1!I18*MASTER_Data_5!$B$9*R18</f>
        <v>7990.5284000000001</v>
      </c>
    </row>
    <row r="19" spans="1:19" x14ac:dyDescent="0.25">
      <c r="A19" s="2" t="s">
        <v>459</v>
      </c>
      <c r="B19" s="22">
        <v>39459</v>
      </c>
      <c r="C19" s="2">
        <v>50001</v>
      </c>
      <c r="D19" s="2">
        <v>8</v>
      </c>
      <c r="E19" s="2">
        <v>10</v>
      </c>
      <c r="F19" s="2">
        <v>15</v>
      </c>
      <c r="G19" s="2">
        <v>11</v>
      </c>
      <c r="H19" s="2">
        <v>12</v>
      </c>
      <c r="I19" s="111">
        <f>D19*HLOOKUP($D$3,MASTER_Data_1!$A$3:$F$5,2,0)+E19*HLOOKUP($E$3,MASTER_Data_1!$A$3:$F$5,2,0)+F19*HLOOKUP($F$3,MASTER_Data_1!$A$3:$F$5,2,0)+G19*HLOOKUP($G$3,MASTER_Data_1!$A$3:$F$5,2,0)+H19*HLOOKUP($H$3,MASTER_Data_1!$A$3:$F$5,2,0)</f>
        <v>155.19999999999999</v>
      </c>
      <c r="J19" s="111">
        <f>IF(AND(I19&gt;100,C19=50001),HLOOKUP(C19,MASTER_Data_2!$A$7:$G$17,MATCH(Datset_1!I19,MASTER_Data_2!$B$8:$B$17,1)+2,1),IF(AND(I19&gt;100,C19=50002),HLOOKUP(C19,MASTER_Data_2!$A$7:$G$17,MATCH(Datset_1!I19,MASTER_Data_2!$B$8:$B$17,1)+2,1),IF(AND(I19&gt;100,C19=50003),HLOOKUP(C19,MASTER_Data_2!$A$7:$G$17,MATCH(Datset_1!I19,MASTER_Data_2!$B$8:$B$17,1)+2,1),IF(AND(I19&gt;100,C19=50004),HLOOKUP(C19,MASTER_Data_2!$A$7:$G$17,MATCH(Datset_1!I19,MASTER_Data_2!$B$8:$B$17,1)+2,1),IF(AND(I19&gt;100,C19=50005),HLOOKUP(C19,MASTER_Data_2!$A$7:$G$17,MATCH(Datset_1!I19,MASTER_Data_2!$B$8:$B$17,1)+2,1),HLOOKUP(C19,MASTER_Data_2!$A$7:$G$17,2,1))))))</f>
        <v>0.2</v>
      </c>
      <c r="K19" s="4">
        <f t="shared" si="1"/>
        <v>31.04</v>
      </c>
      <c r="L19" s="112">
        <f>IF(AND(I15&gt;100,C15=50001),HLOOKUP(C15,MASTER_Data_4!$A$6:$G$16,MATCH(Datset_1!I15,MASTER_Data_4!$B$7:$B$16,1)+2,1),IF(AND(I15&gt;100,C15=50002),HLOOKUP(C15,MASTER_Data_4!$A$6:$G$16,MATCH(Datset_1!I15,MASTER_Data_4!$B$7:$B$16,1)+2,1),IF(AND(I15&gt;100,C15=50003),HLOOKUP(C15,MASTER_Data_4!$A$6:$G$16,MATCH(Datset_1!I15,MASTER_Data_4!$B$7:$B$16,1)+2,1),IF(AND(I15&gt;100,C15=50004),HLOOKUP(C15,MASTER_Data_4!$A$6:$G$16,MATCH(Datset_1!I15,MASTER_Data_4!$B$7:$B$16,1)+2,1),IF(AND(I15&gt;100,C15=50005),HLOOKUP(C15,MASTER_Data_4!$A$6:$G$16,MATCH(Datset_1!I15,MASTER_Data_4!$B$7:$B$16,1)+2,1),HLOOKUP(C15,MASTER_Data_4!$A$6:$G$16,2,1))))))</f>
        <v>0.34100000000000003</v>
      </c>
      <c r="M19" s="4">
        <f t="shared" si="0"/>
        <v>52.923200000000001</v>
      </c>
      <c r="N19" s="112">
        <f>VLOOKUP(C19,MASTER_Data_7!$A$2:$C$7,3,0)</f>
        <v>1</v>
      </c>
      <c r="O19" s="112">
        <f>VLOOKUP(C19,MASTER_Data_7!$K$2:$M$12,3,0)</f>
        <v>2</v>
      </c>
      <c r="P19" s="3">
        <f>VLOOKUP(C19,MASTER_Data_8!$A$2:$C$7,3,0)</f>
        <v>40</v>
      </c>
      <c r="Q19" s="3">
        <f>Datset_1!I19*MASTER_Data_5!$B$9*P19</f>
        <v>338.33599999999996</v>
      </c>
      <c r="R19" s="3">
        <f>VLOOKUP(C19,MASTER_Data_8!$K$2:$M$12,3,0)</f>
        <v>787</v>
      </c>
      <c r="S19" s="3">
        <f>Datset_1!I19*MASTER_Data_5!$B$9*R19</f>
        <v>6656.7607999999991</v>
      </c>
    </row>
    <row r="20" spans="1:19" x14ac:dyDescent="0.25">
      <c r="A20" s="2" t="s">
        <v>460</v>
      </c>
      <c r="B20" s="22">
        <v>39459</v>
      </c>
      <c r="C20" s="2">
        <v>50003</v>
      </c>
      <c r="D20" s="2">
        <v>8</v>
      </c>
      <c r="E20" s="2">
        <v>10</v>
      </c>
      <c r="F20" s="2">
        <v>50</v>
      </c>
      <c r="G20" s="2">
        <v>11</v>
      </c>
      <c r="H20" s="2">
        <v>9</v>
      </c>
      <c r="I20" s="111">
        <f>D20*HLOOKUP($D$3,MASTER_Data_1!$A$3:$F$5,2,0)+E20*HLOOKUP($E$3,MASTER_Data_1!$A$3:$F$5,2,0)+F20*HLOOKUP($F$3,MASTER_Data_1!$A$3:$F$5,2,0)+G20*HLOOKUP($G$3,MASTER_Data_1!$A$3:$F$5,2,0)+H20*HLOOKUP($H$3,MASTER_Data_1!$A$3:$F$5,2,0)</f>
        <v>199.3</v>
      </c>
      <c r="J20" s="111">
        <f>IF(AND(I20&gt;100,C20=50001),HLOOKUP(C20,MASTER_Data_2!$A$7:$G$17,MATCH(Datset_1!I20,MASTER_Data_2!$B$8:$B$17,1)+2,1),IF(AND(I20&gt;100,C20=50002),HLOOKUP(C20,MASTER_Data_2!$A$7:$G$17,MATCH(Datset_1!I20,MASTER_Data_2!$B$8:$B$17,1)+2,1),IF(AND(I20&gt;100,C20=50003),HLOOKUP(C20,MASTER_Data_2!$A$7:$G$17,MATCH(Datset_1!I20,MASTER_Data_2!$B$8:$B$17,1)+2,1),IF(AND(I20&gt;100,C20=50004),HLOOKUP(C20,MASTER_Data_2!$A$7:$G$17,MATCH(Datset_1!I20,MASTER_Data_2!$B$8:$B$17,1)+2,1),IF(AND(I20&gt;100,C20=50005),HLOOKUP(C20,MASTER_Data_2!$A$7:$G$17,MATCH(Datset_1!I20,MASTER_Data_2!$B$8:$B$17,1)+2,1),HLOOKUP(C20,MASTER_Data_2!$A$7:$G$17,2,1))))))</f>
        <v>0.26</v>
      </c>
      <c r="K20" s="4">
        <f t="shared" si="1"/>
        <v>51.818000000000005</v>
      </c>
      <c r="L20" s="112">
        <f>IF(AND(I16&gt;100,C16=50001),HLOOKUP(C16,MASTER_Data_4!$A$6:$G$16,MATCH(Datset_1!I16,MASTER_Data_4!$B$7:$B$16,1)+2,1),IF(AND(I16&gt;100,C16=50002),HLOOKUP(C16,MASTER_Data_4!$A$6:$G$16,MATCH(Datset_1!I16,MASTER_Data_4!$B$7:$B$16,1)+2,1),IF(AND(I16&gt;100,C16=50003),HLOOKUP(C16,MASTER_Data_4!$A$6:$G$16,MATCH(Datset_1!I16,MASTER_Data_4!$B$7:$B$16,1)+2,1),IF(AND(I16&gt;100,C16=50004),HLOOKUP(C16,MASTER_Data_4!$A$6:$G$16,MATCH(Datset_1!I16,MASTER_Data_4!$B$7:$B$16,1)+2,1),IF(AND(I16&gt;100,C16=50005),HLOOKUP(C16,MASTER_Data_4!$A$6:$G$16,MATCH(Datset_1!I16,MASTER_Data_4!$B$7:$B$16,1)+2,1),HLOOKUP(C16,MASTER_Data_4!$A$6:$G$16,2,1))))))</f>
        <v>0.37</v>
      </c>
      <c r="M20" s="4">
        <f t="shared" si="0"/>
        <v>73.741</v>
      </c>
      <c r="N20" s="112">
        <f>VLOOKUP(C20,MASTER_Data_7!$A$2:$C$7,3,0)</f>
        <v>1</v>
      </c>
      <c r="O20" s="112">
        <f>VLOOKUP(C20,MASTER_Data_7!$K$2:$M$12,3,0)</f>
        <v>2</v>
      </c>
      <c r="P20" s="3">
        <f>VLOOKUP(C20,MASTER_Data_8!$A$2:$C$7,3,0)</f>
        <v>407</v>
      </c>
      <c r="Q20" s="3">
        <f>Datset_1!I20*MASTER_Data_5!$B$9*P20</f>
        <v>4420.7729500000005</v>
      </c>
      <c r="R20" s="3">
        <f>VLOOKUP(C20,MASTER_Data_8!$K$2:$M$12,3,0)</f>
        <v>1048</v>
      </c>
      <c r="S20" s="3">
        <f>Datset_1!I20*MASTER_Data_5!$B$9*R20</f>
        <v>11383.218800000001</v>
      </c>
    </row>
    <row r="21" spans="1:19" x14ac:dyDescent="0.25">
      <c r="A21" s="2" t="s">
        <v>31</v>
      </c>
      <c r="B21" s="22">
        <v>39462</v>
      </c>
      <c r="C21" s="2">
        <v>50002</v>
      </c>
      <c r="D21" s="2">
        <v>8</v>
      </c>
      <c r="E21" s="2">
        <v>10</v>
      </c>
      <c r="F21" s="2">
        <v>15</v>
      </c>
      <c r="G21" s="2">
        <v>11</v>
      </c>
      <c r="H21" s="2">
        <v>9</v>
      </c>
      <c r="I21" s="111">
        <f>D21*HLOOKUP($D$3,MASTER_Data_1!$A$3:$F$5,2,0)+E21*HLOOKUP($E$3,MASTER_Data_1!$A$3:$F$5,2,0)+F21*HLOOKUP($F$3,MASTER_Data_1!$A$3:$F$5,2,0)+G21*HLOOKUP($G$3,MASTER_Data_1!$A$3:$F$5,2,0)+H21*HLOOKUP($H$3,MASTER_Data_1!$A$3:$F$5,2,0)</f>
        <v>146.79999999999998</v>
      </c>
      <c r="J21" s="111">
        <f>IF(AND(I21&gt;100,C21=50001),HLOOKUP(C21,MASTER_Data_2!$A$7:$G$17,MATCH(Datset_1!I21,MASTER_Data_2!$B$8:$B$17,1)+2,1),IF(AND(I21&gt;100,C21=50002),HLOOKUP(C21,MASTER_Data_2!$A$7:$G$17,MATCH(Datset_1!I21,MASTER_Data_2!$B$8:$B$17,1)+2,1),IF(AND(I21&gt;100,C21=50003),HLOOKUP(C21,MASTER_Data_2!$A$7:$G$17,MATCH(Datset_1!I21,MASTER_Data_2!$B$8:$B$17,1)+2,1),IF(AND(I21&gt;100,C21=50004),HLOOKUP(C21,MASTER_Data_2!$A$7:$G$17,MATCH(Datset_1!I21,MASTER_Data_2!$B$8:$B$17,1)+2,1),IF(AND(I21&gt;100,C21=50005),HLOOKUP(C21,MASTER_Data_2!$A$7:$G$17,MATCH(Datset_1!I21,MASTER_Data_2!$B$8:$B$17,1)+2,1),HLOOKUP(C21,MASTER_Data_2!$A$7:$G$17,2,1))))))</f>
        <v>0.24</v>
      </c>
      <c r="K21" s="4">
        <f t="shared" si="1"/>
        <v>35.231999999999992</v>
      </c>
      <c r="L21" s="112">
        <f>IF(AND(I17&gt;100,C17=50001),HLOOKUP(C17,MASTER_Data_4!$A$6:$G$16,MATCH(Datset_1!I17,MASTER_Data_4!$B$7:$B$16,1)+2,1),IF(AND(I17&gt;100,C17=50002),HLOOKUP(C17,MASTER_Data_4!$A$6:$G$16,MATCH(Datset_1!I17,MASTER_Data_4!$B$7:$B$16,1)+2,1),IF(AND(I17&gt;100,C17=50003),HLOOKUP(C17,MASTER_Data_4!$A$6:$G$16,MATCH(Datset_1!I17,MASTER_Data_4!$B$7:$B$16,1)+2,1),IF(AND(I17&gt;100,C17=50004),HLOOKUP(C17,MASTER_Data_4!$A$6:$G$16,MATCH(Datset_1!I17,MASTER_Data_4!$B$7:$B$16,1)+2,1),IF(AND(I17&gt;100,C17=50005),HLOOKUP(C17,MASTER_Data_4!$A$6:$G$16,MATCH(Datset_1!I17,MASTER_Data_4!$B$7:$B$16,1)+2,1),HLOOKUP(C17,MASTER_Data_4!$A$6:$G$16,2,1))))))</f>
        <v>0.30199999999999999</v>
      </c>
      <c r="M21" s="4">
        <f t="shared" si="0"/>
        <v>44.333599999999997</v>
      </c>
      <c r="N21" s="112">
        <f>VLOOKUP(C21,MASTER_Data_7!$A$2:$C$7,3,0)</f>
        <v>1</v>
      </c>
      <c r="O21" s="112">
        <f>VLOOKUP(C21,MASTER_Data_7!$K$2:$M$12,3,0)</f>
        <v>2</v>
      </c>
      <c r="P21" s="3">
        <f>VLOOKUP(C21,MASTER_Data_8!$A$2:$C$7,3,0)</f>
        <v>122</v>
      </c>
      <c r="Q21" s="3">
        <f>Datset_1!I21*MASTER_Data_5!$B$9*P21</f>
        <v>976.07319999999982</v>
      </c>
      <c r="R21" s="3">
        <f>VLOOKUP(C21,MASTER_Data_8!$K$2:$M$12,3,0)</f>
        <v>901</v>
      </c>
      <c r="S21" s="3">
        <f>Datset_1!I21*MASTER_Data_5!$B$9*R21</f>
        <v>7208.5405999999984</v>
      </c>
    </row>
    <row r="22" spans="1:19" x14ac:dyDescent="0.25">
      <c r="A22" s="2" t="s">
        <v>32</v>
      </c>
      <c r="B22" s="22">
        <v>39462</v>
      </c>
      <c r="C22" s="2">
        <v>50001</v>
      </c>
      <c r="D22" s="2">
        <v>3</v>
      </c>
      <c r="E22" s="2">
        <v>10</v>
      </c>
      <c r="F22" s="2">
        <v>15</v>
      </c>
      <c r="G22" s="2">
        <v>11</v>
      </c>
      <c r="H22" s="2">
        <v>15</v>
      </c>
      <c r="I22" s="111">
        <f>D22*HLOOKUP($D$3,MASTER_Data_1!$A$3:$F$5,2,0)+E22*HLOOKUP($E$3,MASTER_Data_1!$A$3:$F$5,2,0)+F22*HLOOKUP($F$3,MASTER_Data_1!$A$3:$F$5,2,0)+G22*HLOOKUP($G$3,MASTER_Data_1!$A$3:$F$5,2,0)+H22*HLOOKUP($H$3,MASTER_Data_1!$A$3:$F$5,2,0)</f>
        <v>152.1</v>
      </c>
      <c r="J22" s="111">
        <f>IF(AND(I22&gt;100,C22=50001),HLOOKUP(C22,MASTER_Data_2!$A$7:$G$17,MATCH(Datset_1!I22,MASTER_Data_2!$B$8:$B$17,1)+2,1),IF(AND(I22&gt;100,C22=50002),HLOOKUP(C22,MASTER_Data_2!$A$7:$G$17,MATCH(Datset_1!I22,MASTER_Data_2!$B$8:$B$17,1)+2,1),IF(AND(I22&gt;100,C22=50003),HLOOKUP(C22,MASTER_Data_2!$A$7:$G$17,MATCH(Datset_1!I22,MASTER_Data_2!$B$8:$B$17,1)+2,1),IF(AND(I22&gt;100,C22=50004),HLOOKUP(C22,MASTER_Data_2!$A$7:$G$17,MATCH(Datset_1!I22,MASTER_Data_2!$B$8:$B$17,1)+2,1),IF(AND(I22&gt;100,C22=50005),HLOOKUP(C22,MASTER_Data_2!$A$7:$G$17,MATCH(Datset_1!I22,MASTER_Data_2!$B$8:$B$17,1)+2,1),HLOOKUP(C22,MASTER_Data_2!$A$7:$G$17,2,1))))))</f>
        <v>0.2</v>
      </c>
      <c r="K22" s="4">
        <f t="shared" si="1"/>
        <v>30.42</v>
      </c>
      <c r="L22" s="112">
        <f>IF(AND(I18&gt;100,C18=50001),HLOOKUP(C18,MASTER_Data_4!$A$6:$G$16,MATCH(Datset_1!I18,MASTER_Data_4!$B$7:$B$16,1)+2,1),IF(AND(I18&gt;100,C18=50002),HLOOKUP(C18,MASTER_Data_4!$A$6:$G$16,MATCH(Datset_1!I18,MASTER_Data_4!$B$7:$B$16,1)+2,1),IF(AND(I18&gt;100,C18=50003),HLOOKUP(C18,MASTER_Data_4!$A$6:$G$16,MATCH(Datset_1!I18,MASTER_Data_4!$B$7:$B$16,1)+2,1),IF(AND(I18&gt;100,C18=50004),HLOOKUP(C18,MASTER_Data_4!$A$6:$G$16,MATCH(Datset_1!I18,MASTER_Data_4!$B$7:$B$16,1)+2,1),IF(AND(I18&gt;100,C18=50005),HLOOKUP(C18,MASTER_Data_4!$A$6:$G$16,MATCH(Datset_1!I18,MASTER_Data_4!$B$7:$B$16,1)+2,1),HLOOKUP(C18,MASTER_Data_4!$A$6:$G$16,2,1))))))</f>
        <v>0.37</v>
      </c>
      <c r="M22" s="4">
        <f t="shared" si="0"/>
        <v>56.276999999999994</v>
      </c>
      <c r="N22" s="112">
        <f>VLOOKUP(C22,MASTER_Data_7!$A$2:$C$7,3,0)</f>
        <v>1</v>
      </c>
      <c r="O22" s="112">
        <f>VLOOKUP(C22,MASTER_Data_7!$K$2:$M$12,3,0)</f>
        <v>2</v>
      </c>
      <c r="P22" s="3">
        <f>VLOOKUP(C22,MASTER_Data_8!$A$2:$C$7,3,0)</f>
        <v>40</v>
      </c>
      <c r="Q22" s="3">
        <f>Datset_1!I22*MASTER_Data_5!$B$9*P22</f>
        <v>331.57800000000003</v>
      </c>
      <c r="R22" s="3">
        <f>VLOOKUP(C22,MASTER_Data_8!$K$2:$M$12,3,0)</f>
        <v>787</v>
      </c>
      <c r="S22" s="3">
        <f>Datset_1!I22*MASTER_Data_5!$B$9*R22</f>
        <v>6523.7971500000003</v>
      </c>
    </row>
    <row r="23" spans="1:19" x14ac:dyDescent="0.25">
      <c r="A23" s="2" t="s">
        <v>33</v>
      </c>
      <c r="B23" s="22">
        <v>39464</v>
      </c>
      <c r="C23" s="2">
        <v>50005</v>
      </c>
      <c r="D23" s="2">
        <v>8</v>
      </c>
      <c r="E23" s="2">
        <v>10</v>
      </c>
      <c r="F23" s="2">
        <v>15</v>
      </c>
      <c r="G23" s="2">
        <v>14</v>
      </c>
      <c r="H23" s="2">
        <v>4</v>
      </c>
      <c r="I23" s="111">
        <f>D23*HLOOKUP($D$3,MASTER_Data_1!$A$3:$F$5,2,0)+E23*HLOOKUP($E$3,MASTER_Data_1!$A$3:$F$5,2,0)+F23*HLOOKUP($F$3,MASTER_Data_1!$A$3:$F$5,2,0)+G23*HLOOKUP($G$3,MASTER_Data_1!$A$3:$F$5,2,0)+H23*HLOOKUP($H$3,MASTER_Data_1!$A$3:$F$5,2,0)</f>
        <v>149.89999999999998</v>
      </c>
      <c r="J23" s="111">
        <f>IF(AND(I23&gt;100,C23=50001),HLOOKUP(C23,MASTER_Data_2!$A$7:$G$17,MATCH(Datset_1!I23,MASTER_Data_2!$B$8:$B$17,1)+2,1),IF(AND(I23&gt;100,C23=50002),HLOOKUP(C23,MASTER_Data_2!$A$7:$G$17,MATCH(Datset_1!I23,MASTER_Data_2!$B$8:$B$17,1)+2,1),IF(AND(I23&gt;100,C23=50003),HLOOKUP(C23,MASTER_Data_2!$A$7:$G$17,MATCH(Datset_1!I23,MASTER_Data_2!$B$8:$B$17,1)+2,1),IF(AND(I23&gt;100,C23=50004),HLOOKUP(C23,MASTER_Data_2!$A$7:$G$17,MATCH(Datset_1!I23,MASTER_Data_2!$B$8:$B$17,1)+2,1),IF(AND(I23&gt;100,C23=50005),HLOOKUP(C23,MASTER_Data_2!$A$7:$G$17,MATCH(Datset_1!I23,MASTER_Data_2!$B$8:$B$17,1)+2,1),HLOOKUP(C23,MASTER_Data_2!$A$7:$G$17,2,1))))))</f>
        <v>0.33</v>
      </c>
      <c r="K23" s="4">
        <f t="shared" si="1"/>
        <v>49.466999999999992</v>
      </c>
      <c r="L23" s="112">
        <f>IF(AND(I19&gt;100,C19=50001),HLOOKUP(C19,MASTER_Data_4!$A$6:$G$16,MATCH(Datset_1!I19,MASTER_Data_4!$B$7:$B$16,1)+2,1),IF(AND(I19&gt;100,C19=50002),HLOOKUP(C19,MASTER_Data_4!$A$6:$G$16,MATCH(Datset_1!I19,MASTER_Data_4!$B$7:$B$16,1)+2,1),IF(AND(I19&gt;100,C19=50003),HLOOKUP(C19,MASTER_Data_4!$A$6:$G$16,MATCH(Datset_1!I19,MASTER_Data_4!$B$7:$B$16,1)+2,1),IF(AND(I19&gt;100,C19=50004),HLOOKUP(C19,MASTER_Data_4!$A$6:$G$16,MATCH(Datset_1!I19,MASTER_Data_4!$B$7:$B$16,1)+2,1),IF(AND(I19&gt;100,C19=50005),HLOOKUP(C19,MASTER_Data_4!$A$6:$G$16,MATCH(Datset_1!I19,MASTER_Data_4!$B$7:$B$16,1)+2,1),HLOOKUP(C19,MASTER_Data_4!$A$6:$G$16,2,1))))))</f>
        <v>0.30199999999999999</v>
      </c>
      <c r="M23" s="4">
        <f t="shared" si="0"/>
        <v>45.269799999999989</v>
      </c>
      <c r="N23" s="112">
        <f>VLOOKUP(C23,MASTER_Data_7!$A$2:$C$7,3,0)</f>
        <v>2</v>
      </c>
      <c r="O23" s="112">
        <f>VLOOKUP(C23,MASTER_Data_7!$K$2:$M$12,3,0)</f>
        <v>1</v>
      </c>
      <c r="P23" s="3">
        <f>VLOOKUP(C23,MASTER_Data_8!$A$2:$C$7,3,0)</f>
        <v>787</v>
      </c>
      <c r="Q23" s="3">
        <f>Datset_1!I23*MASTER_Data_5!$B$9*P23</f>
        <v>6429.4358499999989</v>
      </c>
      <c r="R23" s="3">
        <f>VLOOKUP(C23,MASTER_Data_8!$K$2:$M$12,3,0)</f>
        <v>40</v>
      </c>
      <c r="S23" s="3">
        <f>Datset_1!I23*MASTER_Data_5!$B$9*R23</f>
        <v>326.78199999999998</v>
      </c>
    </row>
    <row r="24" spans="1:19" x14ac:dyDescent="0.25">
      <c r="A24" s="2" t="s">
        <v>34</v>
      </c>
      <c r="B24" s="22">
        <v>39467</v>
      </c>
      <c r="C24" s="2">
        <v>50003</v>
      </c>
      <c r="D24" s="2">
        <v>8</v>
      </c>
      <c r="E24" s="2">
        <v>10</v>
      </c>
      <c r="F24" s="2">
        <v>15</v>
      </c>
      <c r="G24" s="2">
        <v>11</v>
      </c>
      <c r="H24" s="2">
        <v>9</v>
      </c>
      <c r="I24" s="111">
        <f>D24*HLOOKUP($D$3,MASTER_Data_1!$A$3:$F$5,2,0)+E24*HLOOKUP($E$3,MASTER_Data_1!$A$3:$F$5,2,0)+F24*HLOOKUP($F$3,MASTER_Data_1!$A$3:$F$5,2,0)+G24*HLOOKUP($G$3,MASTER_Data_1!$A$3:$F$5,2,0)+H24*HLOOKUP($H$3,MASTER_Data_1!$A$3:$F$5,2,0)</f>
        <v>146.79999999999998</v>
      </c>
      <c r="J24" s="111">
        <f>IF(AND(I24&gt;100,C24=50001),HLOOKUP(C24,MASTER_Data_2!$A$7:$G$17,MATCH(Datset_1!I24,MASTER_Data_2!$B$8:$B$17,1)+2,1),IF(AND(I24&gt;100,C24=50002),HLOOKUP(C24,MASTER_Data_2!$A$7:$G$17,MATCH(Datset_1!I24,MASTER_Data_2!$B$8:$B$17,1)+2,1),IF(AND(I24&gt;100,C24=50003),HLOOKUP(C24,MASTER_Data_2!$A$7:$G$17,MATCH(Datset_1!I24,MASTER_Data_2!$B$8:$B$17,1)+2,1),IF(AND(I24&gt;100,C24=50004),HLOOKUP(C24,MASTER_Data_2!$A$7:$G$17,MATCH(Datset_1!I24,MASTER_Data_2!$B$8:$B$17,1)+2,1),IF(AND(I24&gt;100,C24=50005),HLOOKUP(C24,MASTER_Data_2!$A$7:$G$17,MATCH(Datset_1!I24,MASTER_Data_2!$B$8:$B$17,1)+2,1),HLOOKUP(C24,MASTER_Data_2!$A$7:$G$17,2,1))))))</f>
        <v>0.26</v>
      </c>
      <c r="K24" s="4">
        <f t="shared" si="1"/>
        <v>38.167999999999999</v>
      </c>
      <c r="L24" s="112">
        <f>IF(AND(I20&gt;100,C20=50001),HLOOKUP(C20,MASTER_Data_4!$A$6:$G$16,MATCH(Datset_1!I20,MASTER_Data_4!$B$7:$B$16,1)+2,1),IF(AND(I20&gt;100,C20=50002),HLOOKUP(C20,MASTER_Data_4!$A$6:$G$16,MATCH(Datset_1!I20,MASTER_Data_4!$B$7:$B$16,1)+2,1),IF(AND(I20&gt;100,C20=50003),HLOOKUP(C20,MASTER_Data_4!$A$6:$G$16,MATCH(Datset_1!I20,MASTER_Data_4!$B$7:$B$16,1)+2,1),IF(AND(I20&gt;100,C20=50004),HLOOKUP(C20,MASTER_Data_4!$A$6:$G$16,MATCH(Datset_1!I20,MASTER_Data_4!$B$7:$B$16,1)+2,1),IF(AND(I20&gt;100,C20=50005),HLOOKUP(C20,MASTER_Data_4!$A$6:$G$16,MATCH(Datset_1!I20,MASTER_Data_4!$B$7:$B$16,1)+2,1),HLOOKUP(C20,MASTER_Data_4!$A$6:$G$16,2,1))))))</f>
        <v>0.37</v>
      </c>
      <c r="M24" s="4">
        <f t="shared" si="0"/>
        <v>54.315999999999995</v>
      </c>
      <c r="N24" s="112">
        <f>VLOOKUP(C24,MASTER_Data_7!$A$2:$C$7,3,0)</f>
        <v>1</v>
      </c>
      <c r="O24" s="112">
        <f>VLOOKUP(C24,MASTER_Data_7!$K$2:$M$12,3,0)</f>
        <v>2</v>
      </c>
      <c r="P24" s="3">
        <f>VLOOKUP(C24,MASTER_Data_8!$A$2:$C$7,3,0)</f>
        <v>407</v>
      </c>
      <c r="Q24" s="3">
        <f>Datset_1!I24*MASTER_Data_5!$B$9*P24</f>
        <v>3256.2441999999996</v>
      </c>
      <c r="R24" s="3">
        <f>VLOOKUP(C24,MASTER_Data_8!$K$2:$M$12,3,0)</f>
        <v>1048</v>
      </c>
      <c r="S24" s="3">
        <f>Datset_1!I24*MASTER_Data_5!$B$9*R24</f>
        <v>8384.6287999999986</v>
      </c>
    </row>
    <row r="25" spans="1:19" x14ac:dyDescent="0.25">
      <c r="A25" s="2" t="s">
        <v>35</v>
      </c>
      <c r="B25" s="22">
        <v>39467</v>
      </c>
      <c r="C25" s="2">
        <v>50004</v>
      </c>
      <c r="D25" s="2">
        <v>8</v>
      </c>
      <c r="E25" s="2">
        <v>10</v>
      </c>
      <c r="F25" s="2">
        <v>15</v>
      </c>
      <c r="G25" s="2">
        <v>15</v>
      </c>
      <c r="H25" s="2">
        <v>12</v>
      </c>
      <c r="I25" s="111">
        <f>D25*HLOOKUP($D$3,MASTER_Data_1!$A$3:$F$5,2,0)+E25*HLOOKUP($E$3,MASTER_Data_1!$A$3:$F$5,2,0)+F25*HLOOKUP($F$3,MASTER_Data_1!$A$3:$F$5,2,0)+G25*HLOOKUP($G$3,MASTER_Data_1!$A$3:$F$5,2,0)+H25*HLOOKUP($H$3,MASTER_Data_1!$A$3:$F$5,2,0)</f>
        <v>178</v>
      </c>
      <c r="J25" s="111">
        <f>IF(AND(I25&gt;100,C25=50001),HLOOKUP(C25,MASTER_Data_2!$A$7:$G$17,MATCH(Datset_1!I25,MASTER_Data_2!$B$8:$B$17,1)+2,1),IF(AND(I25&gt;100,C25=50002),HLOOKUP(C25,MASTER_Data_2!$A$7:$G$17,MATCH(Datset_1!I25,MASTER_Data_2!$B$8:$B$17,1)+2,1),IF(AND(I25&gt;100,C25=50003),HLOOKUP(C25,MASTER_Data_2!$A$7:$G$17,MATCH(Datset_1!I25,MASTER_Data_2!$B$8:$B$17,1)+2,1),IF(AND(I25&gt;100,C25=50004),HLOOKUP(C25,MASTER_Data_2!$A$7:$G$17,MATCH(Datset_1!I25,MASTER_Data_2!$B$8:$B$17,1)+2,1),IF(AND(I25&gt;100,C25=50005),HLOOKUP(C25,MASTER_Data_2!$A$7:$G$17,MATCH(Datset_1!I25,MASTER_Data_2!$B$8:$B$17,1)+2,1),HLOOKUP(C25,MASTER_Data_2!$A$7:$G$17,2,1))))))</f>
        <v>0.27</v>
      </c>
      <c r="K25" s="4">
        <f t="shared" si="1"/>
        <v>48.06</v>
      </c>
      <c r="L25" s="112">
        <f>IF(AND(I21&gt;100,C21=50001),HLOOKUP(C21,MASTER_Data_4!$A$6:$G$16,MATCH(Datset_1!I21,MASTER_Data_4!$B$7:$B$16,1)+2,1),IF(AND(I21&gt;100,C21=50002),HLOOKUP(C21,MASTER_Data_4!$A$6:$G$16,MATCH(Datset_1!I21,MASTER_Data_4!$B$7:$B$16,1)+2,1),IF(AND(I21&gt;100,C21=50003),HLOOKUP(C21,MASTER_Data_4!$A$6:$G$16,MATCH(Datset_1!I21,MASTER_Data_4!$B$7:$B$16,1)+2,1),IF(AND(I21&gt;100,C21=50004),HLOOKUP(C21,MASTER_Data_4!$A$6:$G$16,MATCH(Datset_1!I21,MASTER_Data_4!$B$7:$B$16,1)+2,1),IF(AND(I21&gt;100,C21=50005),HLOOKUP(C21,MASTER_Data_4!$A$6:$G$16,MATCH(Datset_1!I21,MASTER_Data_4!$B$7:$B$16,1)+2,1),HLOOKUP(C21,MASTER_Data_4!$A$6:$G$16,2,1))))))</f>
        <v>0.30599999999999999</v>
      </c>
      <c r="M25" s="4">
        <f t="shared" si="0"/>
        <v>54.467999999999996</v>
      </c>
      <c r="N25" s="112">
        <f>VLOOKUP(C25,MASTER_Data_7!$A$2:$C$7,3,0)</f>
        <v>1</v>
      </c>
      <c r="O25" s="112">
        <f>VLOOKUP(C25,MASTER_Data_7!$K$2:$M$12,3,0)</f>
        <v>2</v>
      </c>
      <c r="P25" s="3">
        <f>VLOOKUP(C25,MASTER_Data_8!$A$2:$C$7,3,0)</f>
        <v>768</v>
      </c>
      <c r="Q25" s="3">
        <f>Datset_1!I25*MASTER_Data_5!$B$9*P25</f>
        <v>7450.3680000000004</v>
      </c>
      <c r="R25" s="3">
        <f>VLOOKUP(C25,MASTER_Data_8!$K$2:$M$12,3,0)</f>
        <v>841</v>
      </c>
      <c r="S25" s="3">
        <f>Datset_1!I25*MASTER_Data_5!$B$9*R25</f>
        <v>8158.5410000000002</v>
      </c>
    </row>
    <row r="26" spans="1:19" x14ac:dyDescent="0.25">
      <c r="A26" s="2" t="s">
        <v>36</v>
      </c>
      <c r="B26" s="22">
        <v>39467</v>
      </c>
      <c r="C26" s="2">
        <v>50001</v>
      </c>
      <c r="D26" s="56">
        <v>5</v>
      </c>
      <c r="E26" s="56">
        <v>7</v>
      </c>
      <c r="F26" s="56">
        <v>4</v>
      </c>
      <c r="G26" s="56">
        <v>6</v>
      </c>
      <c r="H26" s="56">
        <v>4</v>
      </c>
      <c r="I26" s="111">
        <f>D26*HLOOKUP($D$3,MASTER_Data_1!$A$3:$F$5,2,0)+E26*HLOOKUP($E$3,MASTER_Data_1!$A$3:$F$5,2,0)+F26*HLOOKUP($F$3,MASTER_Data_1!$A$3:$F$5,2,0)+G26*HLOOKUP($G$3,MASTER_Data_1!$A$3:$F$5,2,0)+H26*HLOOKUP($H$3,MASTER_Data_1!$A$3:$F$5,2,0)</f>
        <v>75.500000000000014</v>
      </c>
      <c r="J26" s="111">
        <f>IF(AND(I26&gt;100,C26=50001),HLOOKUP(C26,MASTER_Data_2!$A$7:$G$17,MATCH(Datset_1!I26,MASTER_Data_2!$B$8:$B$17,1)+2,1),IF(AND(I26&gt;100,C26=50002),HLOOKUP(C26,MASTER_Data_2!$A$7:$G$17,MATCH(Datset_1!I26,MASTER_Data_2!$B$8:$B$17,1)+2,1),IF(AND(I26&gt;100,C26=50003),HLOOKUP(C26,MASTER_Data_2!$A$7:$G$17,MATCH(Datset_1!I26,MASTER_Data_2!$B$8:$B$17,1)+2,1),IF(AND(I26&gt;100,C26=50004),HLOOKUP(C26,MASTER_Data_2!$A$7:$G$17,MATCH(Datset_1!I26,MASTER_Data_2!$B$8:$B$17,1)+2,1),IF(AND(I26&gt;100,C26=50005),HLOOKUP(C26,MASTER_Data_2!$A$7:$G$17,MATCH(Datset_1!I26,MASTER_Data_2!$B$8:$B$17,1)+2,1),HLOOKUP(C26,MASTER_Data_2!$A$7:$G$17,2,1))))))</f>
        <v>12.3</v>
      </c>
      <c r="K26" s="4">
        <f t="shared" si="1"/>
        <v>12.3</v>
      </c>
      <c r="L26" s="112">
        <f>IF(AND(I22&gt;100,C22=50001),HLOOKUP(C22,MASTER_Data_4!$A$6:$G$16,MATCH(Datset_1!I22,MASTER_Data_4!$B$7:$B$16,1)+2,1),IF(AND(I22&gt;100,C22=50002),HLOOKUP(C22,MASTER_Data_4!$A$6:$G$16,MATCH(Datset_1!I22,MASTER_Data_4!$B$7:$B$16,1)+2,1),IF(AND(I22&gt;100,C22=50003),HLOOKUP(C22,MASTER_Data_4!$A$6:$G$16,MATCH(Datset_1!I22,MASTER_Data_4!$B$7:$B$16,1)+2,1),IF(AND(I22&gt;100,C22=50004),HLOOKUP(C22,MASTER_Data_4!$A$6:$G$16,MATCH(Datset_1!I22,MASTER_Data_4!$B$7:$B$16,1)+2,1),IF(AND(I22&gt;100,C22=50005),HLOOKUP(C22,MASTER_Data_4!$A$6:$G$16,MATCH(Datset_1!I22,MASTER_Data_4!$B$7:$B$16,1)+2,1),HLOOKUP(C22,MASTER_Data_4!$A$6:$G$16,2,1))))))</f>
        <v>0.30199999999999999</v>
      </c>
      <c r="M26" s="4">
        <f t="shared" si="0"/>
        <v>22.801000000000002</v>
      </c>
      <c r="N26" s="112">
        <f>VLOOKUP(C26,MASTER_Data_7!$A$2:$C$7,3,0)</f>
        <v>1</v>
      </c>
      <c r="O26" s="112">
        <f>VLOOKUP(C26,MASTER_Data_7!$K$2:$M$12,3,0)</f>
        <v>2</v>
      </c>
      <c r="P26" s="3">
        <f>VLOOKUP(C26,MASTER_Data_8!$A$2:$C$7,3,0)</f>
        <v>40</v>
      </c>
      <c r="Q26" s="3">
        <f>Datset_1!I26*MASTER_Data_5!$B$9*P26</f>
        <v>164.59000000000003</v>
      </c>
      <c r="R26" s="3">
        <f>VLOOKUP(C26,MASTER_Data_8!$K$2:$M$12,3,0)</f>
        <v>787</v>
      </c>
      <c r="S26" s="3">
        <f>Datset_1!I26*MASTER_Data_5!$B$9*R26</f>
        <v>3238.3082500000005</v>
      </c>
    </row>
    <row r="27" spans="1:19" x14ac:dyDescent="0.25">
      <c r="A27" s="2" t="s">
        <v>37</v>
      </c>
      <c r="B27" s="22">
        <v>39467</v>
      </c>
      <c r="C27" s="2">
        <v>50005</v>
      </c>
      <c r="D27" s="71">
        <v>8</v>
      </c>
      <c r="E27" s="71">
        <v>12</v>
      </c>
      <c r="F27" s="71">
        <v>15</v>
      </c>
      <c r="G27" s="71">
        <v>16</v>
      </c>
      <c r="H27" s="71">
        <v>19</v>
      </c>
      <c r="I27" s="111">
        <f>D27*HLOOKUP($D$3,MASTER_Data_1!$A$3:$F$5,2,0)+E27*HLOOKUP($E$3,MASTER_Data_1!$A$3:$F$5,2,0)+F27*HLOOKUP($F$3,MASTER_Data_1!$A$3:$F$5,2,0)+G27*HLOOKUP($G$3,MASTER_Data_1!$A$3:$F$5,2,0)+H27*HLOOKUP($H$3,MASTER_Data_1!$A$3:$F$5,2,0)</f>
        <v>206.89999999999998</v>
      </c>
      <c r="J27" s="111">
        <f>IF(AND(I27&gt;100,C27=50001),HLOOKUP(C27,MASTER_Data_2!$A$7:$G$17,MATCH(Datset_1!I27,MASTER_Data_2!$B$8:$B$17,1)+2,1),IF(AND(I27&gt;100,C27=50002),HLOOKUP(C27,MASTER_Data_2!$A$7:$G$17,MATCH(Datset_1!I27,MASTER_Data_2!$B$8:$B$17,1)+2,1),IF(AND(I27&gt;100,C27=50003),HLOOKUP(C27,MASTER_Data_2!$A$7:$G$17,MATCH(Datset_1!I27,MASTER_Data_2!$B$8:$B$17,1)+2,1),IF(AND(I27&gt;100,C27=50004),HLOOKUP(C27,MASTER_Data_2!$A$7:$G$17,MATCH(Datset_1!I27,MASTER_Data_2!$B$8:$B$17,1)+2,1),IF(AND(I27&gt;100,C27=50005),HLOOKUP(C27,MASTER_Data_2!$A$7:$G$17,MATCH(Datset_1!I27,MASTER_Data_2!$B$8:$B$17,1)+2,1),HLOOKUP(C27,MASTER_Data_2!$A$7:$G$17,2,1))))))</f>
        <v>0.33</v>
      </c>
      <c r="K27" s="4">
        <f t="shared" si="1"/>
        <v>68.277000000000001</v>
      </c>
      <c r="L27" s="112">
        <f>IF(AND(I23&gt;100,C23=50001),HLOOKUP(C23,MASTER_Data_4!$A$6:$G$16,MATCH(Datset_1!I23,MASTER_Data_4!$B$7:$B$16,1)+2,1),IF(AND(I23&gt;100,C23=50002),HLOOKUP(C23,MASTER_Data_4!$A$6:$G$16,MATCH(Datset_1!I23,MASTER_Data_4!$B$7:$B$16,1)+2,1),IF(AND(I23&gt;100,C23=50003),HLOOKUP(C23,MASTER_Data_4!$A$6:$G$16,MATCH(Datset_1!I23,MASTER_Data_4!$B$7:$B$16,1)+2,1),IF(AND(I23&gt;100,C23=50004),HLOOKUP(C23,MASTER_Data_4!$A$6:$G$16,MATCH(Datset_1!I23,MASTER_Data_4!$B$7:$B$16,1)+2,1),IF(AND(I23&gt;100,C23=50005),HLOOKUP(C23,MASTER_Data_4!$A$6:$G$16,MATCH(Datset_1!I23,MASTER_Data_4!$B$7:$B$16,1)+2,1),HLOOKUP(C23,MASTER_Data_4!$A$6:$G$16,2,1))))))</f>
        <v>0.20399999999999999</v>
      </c>
      <c r="M27" s="4">
        <f t="shared" si="0"/>
        <v>42.207599999999992</v>
      </c>
      <c r="N27" s="112">
        <f>VLOOKUP(C27,MASTER_Data_7!$A$2:$C$7,3,0)</f>
        <v>2</v>
      </c>
      <c r="O27" s="112">
        <f>VLOOKUP(C27,MASTER_Data_7!$K$2:$M$12,3,0)</f>
        <v>1</v>
      </c>
      <c r="P27" s="3">
        <f>VLOOKUP(C27,MASTER_Data_8!$A$2:$C$7,3,0)</f>
        <v>787</v>
      </c>
      <c r="Q27" s="3">
        <f>Datset_1!I27*MASTER_Data_5!$B$9*P27</f>
        <v>8874.2513499999986</v>
      </c>
      <c r="R27" s="3">
        <f>VLOOKUP(C27,MASTER_Data_8!$K$2:$M$12,3,0)</f>
        <v>40</v>
      </c>
      <c r="S27" s="3">
        <f>Datset_1!I27*MASTER_Data_5!$B$9*R27</f>
        <v>451.04199999999992</v>
      </c>
    </row>
    <row r="28" spans="1:19" x14ac:dyDescent="0.25">
      <c r="A28" s="2" t="s">
        <v>38</v>
      </c>
      <c r="B28" s="22">
        <v>39468</v>
      </c>
      <c r="C28" s="2">
        <v>50003</v>
      </c>
      <c r="D28" s="2">
        <v>8</v>
      </c>
      <c r="E28" s="2">
        <v>10</v>
      </c>
      <c r="F28" s="2">
        <v>15</v>
      </c>
      <c r="G28" s="2">
        <v>11</v>
      </c>
      <c r="H28" s="2">
        <v>9</v>
      </c>
      <c r="I28" s="111">
        <f>D28*HLOOKUP($D$3,MASTER_Data_1!$A$3:$F$5,2,0)+E28*HLOOKUP($E$3,MASTER_Data_1!$A$3:$F$5,2,0)+F28*HLOOKUP($F$3,MASTER_Data_1!$A$3:$F$5,2,0)+G28*HLOOKUP($G$3,MASTER_Data_1!$A$3:$F$5,2,0)+H28*HLOOKUP($H$3,MASTER_Data_1!$A$3:$F$5,2,0)</f>
        <v>146.79999999999998</v>
      </c>
      <c r="J28" s="111">
        <f>IF(AND(I28&gt;100,C28=50001),HLOOKUP(C28,MASTER_Data_2!$A$7:$G$17,MATCH(Datset_1!I28,MASTER_Data_2!$B$8:$B$17,1)+2,1),IF(AND(I28&gt;100,C28=50002),HLOOKUP(C28,MASTER_Data_2!$A$7:$G$17,MATCH(Datset_1!I28,MASTER_Data_2!$B$8:$B$17,1)+2,1),IF(AND(I28&gt;100,C28=50003),HLOOKUP(C28,MASTER_Data_2!$A$7:$G$17,MATCH(Datset_1!I28,MASTER_Data_2!$B$8:$B$17,1)+2,1),IF(AND(I28&gt;100,C28=50004),HLOOKUP(C28,MASTER_Data_2!$A$7:$G$17,MATCH(Datset_1!I28,MASTER_Data_2!$B$8:$B$17,1)+2,1),IF(AND(I28&gt;100,C28=50005),HLOOKUP(C28,MASTER_Data_2!$A$7:$G$17,MATCH(Datset_1!I28,MASTER_Data_2!$B$8:$B$17,1)+2,1),HLOOKUP(C28,MASTER_Data_2!$A$7:$G$17,2,1))))))</f>
        <v>0.26</v>
      </c>
      <c r="K28" s="4">
        <f t="shared" si="1"/>
        <v>38.167999999999999</v>
      </c>
      <c r="L28" s="112">
        <f>IF(AND(I24&gt;100,C24=50001),HLOOKUP(C24,MASTER_Data_4!$A$6:$G$16,MATCH(Datset_1!I24,MASTER_Data_4!$B$7:$B$16,1)+2,1),IF(AND(I24&gt;100,C24=50002),HLOOKUP(C24,MASTER_Data_4!$A$6:$G$16,MATCH(Datset_1!I24,MASTER_Data_4!$B$7:$B$16,1)+2,1),IF(AND(I24&gt;100,C24=50003),HLOOKUP(C24,MASTER_Data_4!$A$6:$G$16,MATCH(Datset_1!I24,MASTER_Data_4!$B$7:$B$16,1)+2,1),IF(AND(I24&gt;100,C24=50004),HLOOKUP(C24,MASTER_Data_4!$A$6:$G$16,MATCH(Datset_1!I24,MASTER_Data_4!$B$7:$B$16,1)+2,1),IF(AND(I24&gt;100,C24=50005),HLOOKUP(C24,MASTER_Data_4!$A$6:$G$16,MATCH(Datset_1!I24,MASTER_Data_4!$B$7:$B$16,1)+2,1),HLOOKUP(C24,MASTER_Data_4!$A$6:$G$16,2,1))))))</f>
        <v>0.37</v>
      </c>
      <c r="M28" s="4">
        <f t="shared" si="0"/>
        <v>54.315999999999995</v>
      </c>
      <c r="N28" s="112">
        <f>VLOOKUP(C28,MASTER_Data_7!$A$2:$C$7,3,0)</f>
        <v>1</v>
      </c>
      <c r="O28" s="112">
        <f>VLOOKUP(C28,MASTER_Data_7!$K$2:$M$12,3,0)</f>
        <v>2</v>
      </c>
      <c r="P28" s="3">
        <f>VLOOKUP(C28,MASTER_Data_8!$A$2:$C$7,3,0)</f>
        <v>407</v>
      </c>
      <c r="Q28" s="3">
        <f>Datset_1!I28*MASTER_Data_5!$B$9*P28</f>
        <v>3256.2441999999996</v>
      </c>
      <c r="R28" s="3">
        <f>VLOOKUP(C28,MASTER_Data_8!$K$2:$M$12,3,0)</f>
        <v>1048</v>
      </c>
      <c r="S28" s="3">
        <f>Datset_1!I28*MASTER_Data_5!$B$9*R28</f>
        <v>8384.6287999999986</v>
      </c>
    </row>
    <row r="29" spans="1:19" x14ac:dyDescent="0.25">
      <c r="A29" s="2" t="s">
        <v>39</v>
      </c>
      <c r="B29" s="22">
        <v>39471</v>
      </c>
      <c r="C29" s="2">
        <v>50002</v>
      </c>
      <c r="D29" s="2">
        <v>3</v>
      </c>
      <c r="E29" s="2">
        <v>10</v>
      </c>
      <c r="F29" s="2">
        <v>15</v>
      </c>
      <c r="G29" s="2">
        <v>5</v>
      </c>
      <c r="H29" s="2">
        <v>4</v>
      </c>
      <c r="I29" s="111">
        <f>D29*HLOOKUP($D$3,MASTER_Data_1!$A$3:$F$5,2,0)+E29*HLOOKUP($E$3,MASTER_Data_1!$A$3:$F$5,2,0)+F29*HLOOKUP($F$3,MASTER_Data_1!$A$3:$F$5,2,0)+G29*HLOOKUP($G$3,MASTER_Data_1!$A$3:$F$5,2,0)+H29*HLOOKUP($H$3,MASTER_Data_1!$A$3:$F$5,2,0)</f>
        <v>87.100000000000009</v>
      </c>
      <c r="J29" s="111">
        <f>IF(AND(I29&gt;100,C29=50001),HLOOKUP(C29,MASTER_Data_2!$A$7:$G$17,MATCH(Datset_1!I29,MASTER_Data_2!$B$8:$B$17,1)+2,1),IF(AND(I29&gt;100,C29=50002),HLOOKUP(C29,MASTER_Data_2!$A$7:$G$17,MATCH(Datset_1!I29,MASTER_Data_2!$B$8:$B$17,1)+2,1),IF(AND(I29&gt;100,C29=50003),HLOOKUP(C29,MASTER_Data_2!$A$7:$G$17,MATCH(Datset_1!I29,MASTER_Data_2!$B$8:$B$17,1)+2,1),IF(AND(I29&gt;100,C29=50004),HLOOKUP(C29,MASTER_Data_2!$A$7:$G$17,MATCH(Datset_1!I29,MASTER_Data_2!$B$8:$B$17,1)+2,1),IF(AND(I29&gt;100,C29=50005),HLOOKUP(C29,MASTER_Data_2!$A$7:$G$17,MATCH(Datset_1!I29,MASTER_Data_2!$B$8:$B$17,1)+2,1),HLOOKUP(C29,MASTER_Data_2!$A$7:$G$17,2,1))))))</f>
        <v>16.59</v>
      </c>
      <c r="K29" s="4">
        <f t="shared" si="1"/>
        <v>16.59</v>
      </c>
      <c r="L29" s="112">
        <f>IF(AND(I25&gt;100,C25=50001),HLOOKUP(C25,MASTER_Data_4!$A$6:$G$16,MATCH(Datset_1!I25,MASTER_Data_4!$B$7:$B$16,1)+2,1),IF(AND(I25&gt;100,C25=50002),HLOOKUP(C25,MASTER_Data_4!$A$6:$G$16,MATCH(Datset_1!I25,MASTER_Data_4!$B$7:$B$16,1)+2,1),IF(AND(I25&gt;100,C25=50003),HLOOKUP(C25,MASTER_Data_4!$A$6:$G$16,MATCH(Datset_1!I25,MASTER_Data_4!$B$7:$B$16,1)+2,1),IF(AND(I25&gt;100,C25=50004),HLOOKUP(C25,MASTER_Data_4!$A$6:$G$16,MATCH(Datset_1!I25,MASTER_Data_4!$B$7:$B$16,1)+2,1),IF(AND(I25&gt;100,C25=50005),HLOOKUP(C25,MASTER_Data_4!$A$6:$G$16,MATCH(Datset_1!I25,MASTER_Data_4!$B$7:$B$16,1)+2,1),HLOOKUP(C25,MASTER_Data_4!$A$6:$G$16,2,1))))))</f>
        <v>0.34100000000000003</v>
      </c>
      <c r="M29" s="4">
        <f t="shared" si="0"/>
        <v>29.701100000000004</v>
      </c>
      <c r="N29" s="112">
        <f>VLOOKUP(C29,MASTER_Data_7!$A$2:$C$7,3,0)</f>
        <v>1</v>
      </c>
      <c r="O29" s="112">
        <f>VLOOKUP(C29,MASTER_Data_7!$K$2:$M$12,3,0)</f>
        <v>2</v>
      </c>
      <c r="P29" s="3">
        <f>VLOOKUP(C29,MASTER_Data_8!$A$2:$C$7,3,0)</f>
        <v>122</v>
      </c>
      <c r="Q29" s="3">
        <f>Datset_1!I29*MASTER_Data_5!$B$9*P29</f>
        <v>579.12790000000007</v>
      </c>
      <c r="R29" s="3">
        <f>VLOOKUP(C29,MASTER_Data_8!$K$2:$M$12,3,0)</f>
        <v>901</v>
      </c>
      <c r="S29" s="3">
        <f>Datset_1!I29*MASTER_Data_5!$B$9*R29</f>
        <v>4277.0019500000008</v>
      </c>
    </row>
    <row r="30" spans="1:19" x14ac:dyDescent="0.25">
      <c r="A30" s="2" t="s">
        <v>40</v>
      </c>
      <c r="B30" s="22">
        <v>39471</v>
      </c>
      <c r="C30" s="2">
        <v>50001</v>
      </c>
      <c r="D30" s="2">
        <v>8</v>
      </c>
      <c r="E30" s="2">
        <v>10</v>
      </c>
      <c r="F30" s="2">
        <v>15</v>
      </c>
      <c r="G30" s="2">
        <v>11</v>
      </c>
      <c r="H30" s="2">
        <v>9</v>
      </c>
      <c r="I30" s="111">
        <f>D30*HLOOKUP($D$3,MASTER_Data_1!$A$3:$F$5,2,0)+E30*HLOOKUP($E$3,MASTER_Data_1!$A$3:$F$5,2,0)+F30*HLOOKUP($F$3,MASTER_Data_1!$A$3:$F$5,2,0)+G30*HLOOKUP($G$3,MASTER_Data_1!$A$3:$F$5,2,0)+H30*HLOOKUP($H$3,MASTER_Data_1!$A$3:$F$5,2,0)</f>
        <v>146.79999999999998</v>
      </c>
      <c r="J30" s="111">
        <f>IF(AND(I30&gt;100,C30=50001),HLOOKUP(C30,MASTER_Data_2!$A$7:$G$17,MATCH(Datset_1!I30,MASTER_Data_2!$B$8:$B$17,1)+2,1),IF(AND(I30&gt;100,C30=50002),HLOOKUP(C30,MASTER_Data_2!$A$7:$G$17,MATCH(Datset_1!I30,MASTER_Data_2!$B$8:$B$17,1)+2,1),IF(AND(I30&gt;100,C30=50003),HLOOKUP(C30,MASTER_Data_2!$A$7:$G$17,MATCH(Datset_1!I30,MASTER_Data_2!$B$8:$B$17,1)+2,1),IF(AND(I30&gt;100,C30=50004),HLOOKUP(C30,MASTER_Data_2!$A$7:$G$17,MATCH(Datset_1!I30,MASTER_Data_2!$B$8:$B$17,1)+2,1),IF(AND(I30&gt;100,C30=50005),HLOOKUP(C30,MASTER_Data_2!$A$7:$G$17,MATCH(Datset_1!I30,MASTER_Data_2!$B$8:$B$17,1)+2,1),HLOOKUP(C30,MASTER_Data_2!$A$7:$G$17,2,1))))))</f>
        <v>0.2</v>
      </c>
      <c r="K30" s="4">
        <f t="shared" si="1"/>
        <v>29.36</v>
      </c>
      <c r="L30" s="112">
        <f>IF(AND(I26&gt;100,C26=50001),HLOOKUP(C26,MASTER_Data_4!$A$6:$G$16,MATCH(Datset_1!I26,MASTER_Data_4!$B$7:$B$16,1)+2,1),IF(AND(I26&gt;100,C26=50002),HLOOKUP(C26,MASTER_Data_4!$A$6:$G$16,MATCH(Datset_1!I26,MASTER_Data_4!$B$7:$B$16,1)+2,1),IF(AND(I26&gt;100,C26=50003),HLOOKUP(C26,MASTER_Data_4!$A$6:$G$16,MATCH(Datset_1!I26,MASTER_Data_4!$B$7:$B$16,1)+2,1),IF(AND(I26&gt;100,C26=50004),HLOOKUP(C26,MASTER_Data_4!$A$6:$G$16,MATCH(Datset_1!I26,MASTER_Data_4!$B$7:$B$16,1)+2,1),IF(AND(I26&gt;100,C26=50005),HLOOKUP(C26,MASTER_Data_4!$A$6:$G$16,MATCH(Datset_1!I26,MASTER_Data_4!$B$7:$B$16,1)+2,1),HLOOKUP(C26,MASTER_Data_4!$A$6:$G$16,2,1))))))</f>
        <v>18.100000000000001</v>
      </c>
      <c r="M30" s="4">
        <f t="shared" si="0"/>
        <v>18.100000000000001</v>
      </c>
      <c r="N30" s="112">
        <f>VLOOKUP(C30,MASTER_Data_7!$A$2:$C$7,3,0)</f>
        <v>1</v>
      </c>
      <c r="O30" s="112">
        <f>VLOOKUP(C30,MASTER_Data_7!$K$2:$M$12,3,0)</f>
        <v>2</v>
      </c>
      <c r="P30" s="3">
        <f>VLOOKUP(C30,MASTER_Data_8!$A$2:$C$7,3,0)</f>
        <v>40</v>
      </c>
      <c r="Q30" s="3">
        <f>Datset_1!I30*MASTER_Data_5!$B$9*P30</f>
        <v>320.02399999999994</v>
      </c>
      <c r="R30" s="3">
        <f>VLOOKUP(C30,MASTER_Data_8!$K$2:$M$12,3,0)</f>
        <v>787</v>
      </c>
      <c r="S30" s="3">
        <f>Datset_1!I30*MASTER_Data_5!$B$9*R30</f>
        <v>6296.4721999999992</v>
      </c>
    </row>
    <row r="31" spans="1:19" x14ac:dyDescent="0.25">
      <c r="A31" s="2" t="s">
        <v>41</v>
      </c>
      <c r="B31" s="22">
        <v>39473</v>
      </c>
      <c r="C31" s="2">
        <v>50003</v>
      </c>
      <c r="D31" s="2">
        <v>15</v>
      </c>
      <c r="E31" s="2">
        <v>10</v>
      </c>
      <c r="F31" s="2">
        <v>15</v>
      </c>
      <c r="G31" s="2">
        <v>11</v>
      </c>
      <c r="H31" s="2">
        <v>9</v>
      </c>
      <c r="I31" s="111">
        <f>D31*HLOOKUP($D$3,MASTER_Data_1!$A$3:$F$5,2,0)+E31*HLOOKUP($E$3,MASTER_Data_1!$A$3:$F$5,2,0)+F31*HLOOKUP($F$3,MASTER_Data_1!$A$3:$F$5,2,0)+G31*HLOOKUP($G$3,MASTER_Data_1!$A$3:$F$5,2,0)+H31*HLOOKUP($H$3,MASTER_Data_1!$A$3:$F$5,2,0)</f>
        <v>162.89999999999998</v>
      </c>
      <c r="J31" s="111">
        <f>IF(AND(I31&gt;100,C31=50001),HLOOKUP(C31,MASTER_Data_2!$A$7:$G$17,MATCH(Datset_1!I31,MASTER_Data_2!$B$8:$B$17,1)+2,1),IF(AND(I31&gt;100,C31=50002),HLOOKUP(C31,MASTER_Data_2!$A$7:$G$17,MATCH(Datset_1!I31,MASTER_Data_2!$B$8:$B$17,1)+2,1),IF(AND(I31&gt;100,C31=50003),HLOOKUP(C31,MASTER_Data_2!$A$7:$G$17,MATCH(Datset_1!I31,MASTER_Data_2!$B$8:$B$17,1)+2,1),IF(AND(I31&gt;100,C31=50004),HLOOKUP(C31,MASTER_Data_2!$A$7:$G$17,MATCH(Datset_1!I31,MASTER_Data_2!$B$8:$B$17,1)+2,1),IF(AND(I31&gt;100,C31=50005),HLOOKUP(C31,MASTER_Data_2!$A$7:$G$17,MATCH(Datset_1!I31,MASTER_Data_2!$B$8:$B$17,1)+2,1),HLOOKUP(C31,MASTER_Data_2!$A$7:$G$17,2,1))))))</f>
        <v>0.26</v>
      </c>
      <c r="K31" s="4">
        <f t="shared" si="1"/>
        <v>42.353999999999992</v>
      </c>
      <c r="L31" s="112">
        <f>IF(AND(I27&gt;100,C27=50001),HLOOKUP(C27,MASTER_Data_4!$A$6:$G$16,MATCH(Datset_1!I27,MASTER_Data_4!$B$7:$B$16,1)+2,1),IF(AND(I27&gt;100,C27=50002),HLOOKUP(C27,MASTER_Data_4!$A$6:$G$16,MATCH(Datset_1!I27,MASTER_Data_4!$B$7:$B$16,1)+2,1),IF(AND(I27&gt;100,C27=50003),HLOOKUP(C27,MASTER_Data_4!$A$6:$G$16,MATCH(Datset_1!I27,MASTER_Data_4!$B$7:$B$16,1)+2,1),IF(AND(I27&gt;100,C27=50004),HLOOKUP(C27,MASTER_Data_4!$A$6:$G$16,MATCH(Datset_1!I27,MASTER_Data_4!$B$7:$B$16,1)+2,1),IF(AND(I27&gt;100,C27=50005),HLOOKUP(C27,MASTER_Data_4!$A$6:$G$16,MATCH(Datset_1!I27,MASTER_Data_4!$B$7:$B$16,1)+2,1),HLOOKUP(C27,MASTER_Data_4!$A$6:$G$16,2,1))))))</f>
        <v>0.20399999999999999</v>
      </c>
      <c r="M31" s="4">
        <f t="shared" si="0"/>
        <v>33.231599999999993</v>
      </c>
      <c r="N31" s="112">
        <f>VLOOKUP(C31,MASTER_Data_7!$A$2:$C$7,3,0)</f>
        <v>1</v>
      </c>
      <c r="O31" s="112">
        <f>VLOOKUP(C31,MASTER_Data_7!$K$2:$M$12,3,0)</f>
        <v>2</v>
      </c>
      <c r="P31" s="3">
        <f>VLOOKUP(C31,MASTER_Data_8!$A$2:$C$7,3,0)</f>
        <v>407</v>
      </c>
      <c r="Q31" s="3">
        <f>Datset_1!I31*MASTER_Data_5!$B$9*P31</f>
        <v>3613.3663499999993</v>
      </c>
      <c r="R31" s="3">
        <f>VLOOKUP(C31,MASTER_Data_8!$K$2:$M$12,3,0)</f>
        <v>1048</v>
      </c>
      <c r="S31" s="3">
        <f>Datset_1!I31*MASTER_Data_5!$B$9*R31</f>
        <v>9304.1963999999989</v>
      </c>
    </row>
    <row r="32" spans="1:19" x14ac:dyDescent="0.25">
      <c r="A32" s="2" t="s">
        <v>42</v>
      </c>
      <c r="B32" s="22">
        <v>39473</v>
      </c>
      <c r="C32" s="2">
        <v>50004</v>
      </c>
      <c r="D32" s="2">
        <v>5</v>
      </c>
      <c r="E32" s="2">
        <v>21</v>
      </c>
      <c r="F32" s="2">
        <v>8</v>
      </c>
      <c r="G32" s="2">
        <v>4</v>
      </c>
      <c r="H32" s="2">
        <v>0</v>
      </c>
      <c r="I32" s="111">
        <f>D32*HLOOKUP($D$3,MASTER_Data_1!$A$3:$F$5,2,0)+E32*HLOOKUP($E$3,MASTER_Data_1!$A$3:$F$5,2,0)+F32*HLOOKUP($F$3,MASTER_Data_1!$A$3:$F$5,2,0)+G32*HLOOKUP($G$3,MASTER_Data_1!$A$3:$F$5,2,0)+H32*HLOOKUP($H$3,MASTER_Data_1!$A$3:$F$5,2,0)</f>
        <v>84.100000000000009</v>
      </c>
      <c r="J32" s="111">
        <f>IF(AND(I32&gt;100,C32=50001),HLOOKUP(C32,MASTER_Data_2!$A$7:$G$17,MATCH(Datset_1!I32,MASTER_Data_2!$B$8:$B$17,1)+2,1),IF(AND(I32&gt;100,C32=50002),HLOOKUP(C32,MASTER_Data_2!$A$7:$G$17,MATCH(Datset_1!I32,MASTER_Data_2!$B$8:$B$17,1)+2,1),IF(AND(I32&gt;100,C32=50003),HLOOKUP(C32,MASTER_Data_2!$A$7:$G$17,MATCH(Datset_1!I32,MASTER_Data_2!$B$8:$B$17,1)+2,1),IF(AND(I32&gt;100,C32=50004),HLOOKUP(C32,MASTER_Data_2!$A$7:$G$17,MATCH(Datset_1!I32,MASTER_Data_2!$B$8:$B$17,1)+2,1),IF(AND(I32&gt;100,C32=50005),HLOOKUP(C32,MASTER_Data_2!$A$7:$G$17,MATCH(Datset_1!I32,MASTER_Data_2!$B$8:$B$17,1)+2,1),HLOOKUP(C32,MASTER_Data_2!$A$7:$G$17,2,1))))))</f>
        <v>18.7</v>
      </c>
      <c r="K32" s="4">
        <f t="shared" si="1"/>
        <v>18.7</v>
      </c>
      <c r="L32" s="112">
        <f>IF(AND(I28&gt;100,C28=50001),HLOOKUP(C28,MASTER_Data_4!$A$6:$G$16,MATCH(Datset_1!I28,MASTER_Data_4!$B$7:$B$16,1)+2,1),IF(AND(I28&gt;100,C28=50002),HLOOKUP(C28,MASTER_Data_4!$A$6:$G$16,MATCH(Datset_1!I28,MASTER_Data_4!$B$7:$B$16,1)+2,1),IF(AND(I28&gt;100,C28=50003),HLOOKUP(C28,MASTER_Data_4!$A$6:$G$16,MATCH(Datset_1!I28,MASTER_Data_4!$B$7:$B$16,1)+2,1),IF(AND(I28&gt;100,C28=50004),HLOOKUP(C28,MASTER_Data_4!$A$6:$G$16,MATCH(Datset_1!I28,MASTER_Data_4!$B$7:$B$16,1)+2,1),IF(AND(I28&gt;100,C28=50005),HLOOKUP(C28,MASTER_Data_4!$A$6:$G$16,MATCH(Datset_1!I28,MASTER_Data_4!$B$7:$B$16,1)+2,1),HLOOKUP(C28,MASTER_Data_4!$A$6:$G$16,2,1))))))</f>
        <v>0.37</v>
      </c>
      <c r="M32" s="4">
        <f t="shared" si="0"/>
        <v>31.117000000000004</v>
      </c>
      <c r="N32" s="112">
        <f>VLOOKUP(C32,MASTER_Data_7!$A$2:$C$7,3,0)</f>
        <v>1</v>
      </c>
      <c r="O32" s="112">
        <f>VLOOKUP(C32,MASTER_Data_7!$K$2:$M$12,3,0)</f>
        <v>2</v>
      </c>
      <c r="P32" s="3">
        <f>VLOOKUP(C32,MASTER_Data_8!$A$2:$C$7,3,0)</f>
        <v>768</v>
      </c>
      <c r="Q32" s="3">
        <f>Datset_1!I32*MASTER_Data_5!$B$9*P32</f>
        <v>3520.0896000000002</v>
      </c>
      <c r="R32" s="3">
        <f>VLOOKUP(C32,MASTER_Data_8!$K$2:$M$12,3,0)</f>
        <v>841</v>
      </c>
      <c r="S32" s="3">
        <f>Datset_1!I32*MASTER_Data_5!$B$9*R32</f>
        <v>3854.68145</v>
      </c>
    </row>
    <row r="33" spans="1:19" x14ac:dyDescent="0.25">
      <c r="A33" s="2" t="s">
        <v>43</v>
      </c>
      <c r="B33" s="22">
        <v>39474</v>
      </c>
      <c r="C33" s="2">
        <v>50005</v>
      </c>
      <c r="D33" s="2">
        <v>3</v>
      </c>
      <c r="E33" s="2">
        <v>8</v>
      </c>
      <c r="F33" s="2">
        <v>8</v>
      </c>
      <c r="G33" s="2">
        <v>12</v>
      </c>
      <c r="H33" s="2">
        <v>19</v>
      </c>
      <c r="I33" s="111">
        <f>D33*HLOOKUP($D$3,MASTER_Data_1!$A$3:$F$5,2,0)+E33*HLOOKUP($E$3,MASTER_Data_1!$A$3:$F$5,2,0)+F33*HLOOKUP($F$3,MASTER_Data_1!$A$3:$F$5,2,0)+G33*HLOOKUP($G$3,MASTER_Data_1!$A$3:$F$5,2,0)+H33*HLOOKUP($H$3,MASTER_Data_1!$A$3:$F$5,2,0)</f>
        <v>154.9</v>
      </c>
      <c r="J33" s="111">
        <f>IF(AND(I33&gt;100,C33=50001),HLOOKUP(C33,MASTER_Data_2!$A$7:$G$17,MATCH(Datset_1!I33,MASTER_Data_2!$B$8:$B$17,1)+2,1),IF(AND(I33&gt;100,C33=50002),HLOOKUP(C33,MASTER_Data_2!$A$7:$G$17,MATCH(Datset_1!I33,MASTER_Data_2!$B$8:$B$17,1)+2,1),IF(AND(I33&gt;100,C33=50003),HLOOKUP(C33,MASTER_Data_2!$A$7:$G$17,MATCH(Datset_1!I33,MASTER_Data_2!$B$8:$B$17,1)+2,1),IF(AND(I33&gt;100,C33=50004),HLOOKUP(C33,MASTER_Data_2!$A$7:$G$17,MATCH(Datset_1!I33,MASTER_Data_2!$B$8:$B$17,1)+2,1),IF(AND(I33&gt;100,C33=50005),HLOOKUP(C33,MASTER_Data_2!$A$7:$G$17,MATCH(Datset_1!I33,MASTER_Data_2!$B$8:$B$17,1)+2,1),HLOOKUP(C33,MASTER_Data_2!$A$7:$G$17,2,1))))))</f>
        <v>0.33</v>
      </c>
      <c r="K33" s="4">
        <f t="shared" si="1"/>
        <v>51.117000000000004</v>
      </c>
      <c r="L33" s="112">
        <f>IF(AND(I29&gt;100,C29=50001),HLOOKUP(C29,MASTER_Data_4!$A$6:$G$16,MATCH(Datset_1!I29,MASTER_Data_4!$B$7:$B$16,1)+2,1),IF(AND(I29&gt;100,C29=50002),HLOOKUP(C29,MASTER_Data_4!$A$6:$G$16,MATCH(Datset_1!I29,MASTER_Data_4!$B$7:$B$16,1)+2,1),IF(AND(I29&gt;100,C29=50003),HLOOKUP(C29,MASTER_Data_4!$A$6:$G$16,MATCH(Datset_1!I29,MASTER_Data_4!$B$7:$B$16,1)+2,1),IF(AND(I29&gt;100,C29=50004),HLOOKUP(C29,MASTER_Data_4!$A$6:$G$16,MATCH(Datset_1!I29,MASTER_Data_4!$B$7:$B$16,1)+2,1),IF(AND(I29&gt;100,C29=50005),HLOOKUP(C29,MASTER_Data_4!$A$6:$G$16,MATCH(Datset_1!I29,MASTER_Data_4!$B$7:$B$16,1)+2,1),HLOOKUP(C29,MASTER_Data_4!$A$6:$G$16,2,1))))))</f>
        <v>18.3</v>
      </c>
      <c r="M33" s="4">
        <f t="shared" si="0"/>
        <v>18.3</v>
      </c>
      <c r="N33" s="112">
        <f>VLOOKUP(C33,MASTER_Data_7!$A$2:$C$7,3,0)</f>
        <v>2</v>
      </c>
      <c r="O33" s="112">
        <f>VLOOKUP(C33,MASTER_Data_7!$K$2:$M$12,3,0)</f>
        <v>1</v>
      </c>
      <c r="P33" s="3">
        <f>VLOOKUP(C33,MASTER_Data_8!$A$2:$C$7,3,0)</f>
        <v>787</v>
      </c>
      <c r="Q33" s="3">
        <f>Datset_1!I33*MASTER_Data_5!$B$9*P33</f>
        <v>6643.8933500000003</v>
      </c>
      <c r="R33" s="3">
        <f>VLOOKUP(C33,MASTER_Data_8!$K$2:$M$12,3,0)</f>
        <v>40</v>
      </c>
      <c r="S33" s="3">
        <f>Datset_1!I33*MASTER_Data_5!$B$9*R33</f>
        <v>337.68200000000002</v>
      </c>
    </row>
    <row r="34" spans="1:19" x14ac:dyDescent="0.25">
      <c r="A34" s="2" t="s">
        <v>44</v>
      </c>
      <c r="B34" s="22">
        <v>39475</v>
      </c>
      <c r="C34" s="2">
        <v>50002</v>
      </c>
      <c r="D34" s="2">
        <v>8</v>
      </c>
      <c r="E34" s="2">
        <v>8</v>
      </c>
      <c r="F34" s="2">
        <v>11</v>
      </c>
      <c r="G34" s="2">
        <v>13</v>
      </c>
      <c r="H34" s="2">
        <v>14</v>
      </c>
      <c r="I34" s="111">
        <f>D34*HLOOKUP($D$3,MASTER_Data_1!$A$3:$F$5,2,0)+E34*HLOOKUP($E$3,MASTER_Data_1!$A$3:$F$5,2,0)+F34*HLOOKUP($F$3,MASTER_Data_1!$A$3:$F$5,2,0)+G34*HLOOKUP($G$3,MASTER_Data_1!$A$3:$F$5,2,0)+H34*HLOOKUP($H$3,MASTER_Data_1!$A$3:$F$5,2,0)</f>
        <v>162.6</v>
      </c>
      <c r="J34" s="111">
        <f>IF(AND(I34&gt;100,C34=50001),HLOOKUP(C34,MASTER_Data_2!$A$7:$G$17,MATCH(Datset_1!I34,MASTER_Data_2!$B$8:$B$17,1)+2,1),IF(AND(I34&gt;100,C34=50002),HLOOKUP(C34,MASTER_Data_2!$A$7:$G$17,MATCH(Datset_1!I34,MASTER_Data_2!$B$8:$B$17,1)+2,1),IF(AND(I34&gt;100,C34=50003),HLOOKUP(C34,MASTER_Data_2!$A$7:$G$17,MATCH(Datset_1!I34,MASTER_Data_2!$B$8:$B$17,1)+2,1),IF(AND(I34&gt;100,C34=50004),HLOOKUP(C34,MASTER_Data_2!$A$7:$G$17,MATCH(Datset_1!I34,MASTER_Data_2!$B$8:$B$17,1)+2,1),IF(AND(I34&gt;100,C34=50005),HLOOKUP(C34,MASTER_Data_2!$A$7:$G$17,MATCH(Datset_1!I34,MASTER_Data_2!$B$8:$B$17,1)+2,1),HLOOKUP(C34,MASTER_Data_2!$A$7:$G$17,2,1))))))</f>
        <v>0.24</v>
      </c>
      <c r="K34" s="4">
        <f t="shared" si="1"/>
        <v>39.023999999999994</v>
      </c>
      <c r="L34" s="112">
        <f>IF(AND(I30&gt;100,C30=50001),HLOOKUP(C30,MASTER_Data_4!$A$6:$G$16,MATCH(Datset_1!I30,MASTER_Data_4!$B$7:$B$16,1)+2,1),IF(AND(I30&gt;100,C30=50002),HLOOKUP(C30,MASTER_Data_4!$A$6:$G$16,MATCH(Datset_1!I30,MASTER_Data_4!$B$7:$B$16,1)+2,1),IF(AND(I30&gt;100,C30=50003),HLOOKUP(C30,MASTER_Data_4!$A$6:$G$16,MATCH(Datset_1!I30,MASTER_Data_4!$B$7:$B$16,1)+2,1),IF(AND(I30&gt;100,C30=50004),HLOOKUP(C30,MASTER_Data_4!$A$6:$G$16,MATCH(Datset_1!I30,MASTER_Data_4!$B$7:$B$16,1)+2,1),IF(AND(I30&gt;100,C30=50005),HLOOKUP(C30,MASTER_Data_4!$A$6:$G$16,MATCH(Datset_1!I30,MASTER_Data_4!$B$7:$B$16,1)+2,1),HLOOKUP(C30,MASTER_Data_4!$A$6:$G$16,2,1))))))</f>
        <v>0.30199999999999999</v>
      </c>
      <c r="M34" s="4">
        <f t="shared" si="0"/>
        <v>49.105199999999996</v>
      </c>
      <c r="N34" s="112">
        <f>VLOOKUP(C34,MASTER_Data_7!$A$2:$C$7,3,0)</f>
        <v>1</v>
      </c>
      <c r="O34" s="112">
        <f>VLOOKUP(C34,MASTER_Data_7!$K$2:$M$12,3,0)</f>
        <v>2</v>
      </c>
      <c r="P34" s="3">
        <f>VLOOKUP(C34,MASTER_Data_8!$A$2:$C$7,3,0)</f>
        <v>122</v>
      </c>
      <c r="Q34" s="3">
        <f>Datset_1!I34*MASTER_Data_5!$B$9*P34</f>
        <v>1081.1273999999999</v>
      </c>
      <c r="R34" s="3">
        <f>VLOOKUP(C34,MASTER_Data_8!$K$2:$M$12,3,0)</f>
        <v>901</v>
      </c>
      <c r="S34" s="3">
        <f>Datset_1!I34*MASTER_Data_5!$B$9*R34</f>
        <v>7984.3916999999992</v>
      </c>
    </row>
    <row r="35" spans="1:19" x14ac:dyDescent="0.25">
      <c r="A35" s="2" t="s">
        <v>45</v>
      </c>
      <c r="B35" s="22">
        <v>39475</v>
      </c>
      <c r="C35" s="2">
        <v>50001</v>
      </c>
      <c r="D35" s="2">
        <v>8</v>
      </c>
      <c r="E35" s="2">
        <v>8</v>
      </c>
      <c r="F35" s="2">
        <v>8</v>
      </c>
      <c r="G35" s="2">
        <v>11</v>
      </c>
      <c r="H35" s="2">
        <v>12</v>
      </c>
      <c r="I35" s="111">
        <f>D35*HLOOKUP($D$3,MASTER_Data_1!$A$3:$F$5,2,0)+E35*HLOOKUP($E$3,MASTER_Data_1!$A$3:$F$5,2,0)+F35*HLOOKUP($F$3,MASTER_Data_1!$A$3:$F$5,2,0)+G35*HLOOKUP($G$3,MASTER_Data_1!$A$3:$F$5,2,0)+H35*HLOOKUP($H$3,MASTER_Data_1!$A$3:$F$5,2,0)</f>
        <v>141.1</v>
      </c>
      <c r="J35" s="111">
        <f>IF(AND(I35&gt;100,C35=50001),HLOOKUP(C35,MASTER_Data_2!$A$7:$G$17,MATCH(Datset_1!I35,MASTER_Data_2!$B$8:$B$17,1)+2,1),IF(AND(I35&gt;100,C35=50002),HLOOKUP(C35,MASTER_Data_2!$A$7:$G$17,MATCH(Datset_1!I35,MASTER_Data_2!$B$8:$B$17,1)+2,1),IF(AND(I35&gt;100,C35=50003),HLOOKUP(C35,MASTER_Data_2!$A$7:$G$17,MATCH(Datset_1!I35,MASTER_Data_2!$B$8:$B$17,1)+2,1),IF(AND(I35&gt;100,C35=50004),HLOOKUP(C35,MASTER_Data_2!$A$7:$G$17,MATCH(Datset_1!I35,MASTER_Data_2!$B$8:$B$17,1)+2,1),IF(AND(I35&gt;100,C35=50005),HLOOKUP(C35,MASTER_Data_2!$A$7:$G$17,MATCH(Datset_1!I35,MASTER_Data_2!$B$8:$B$17,1)+2,1),HLOOKUP(C35,MASTER_Data_2!$A$7:$G$17,2,1))))))</f>
        <v>0.2</v>
      </c>
      <c r="K35" s="4">
        <f t="shared" si="1"/>
        <v>28.22</v>
      </c>
      <c r="L35" s="112">
        <f>IF(AND(I31&gt;100,C31=50001),HLOOKUP(C31,MASTER_Data_4!$A$6:$G$16,MATCH(Datset_1!I31,MASTER_Data_4!$B$7:$B$16,1)+2,1),IF(AND(I31&gt;100,C31=50002),HLOOKUP(C31,MASTER_Data_4!$A$6:$G$16,MATCH(Datset_1!I31,MASTER_Data_4!$B$7:$B$16,1)+2,1),IF(AND(I31&gt;100,C31=50003),HLOOKUP(C31,MASTER_Data_4!$A$6:$G$16,MATCH(Datset_1!I31,MASTER_Data_4!$B$7:$B$16,1)+2,1),IF(AND(I31&gt;100,C31=50004),HLOOKUP(C31,MASTER_Data_4!$A$6:$G$16,MATCH(Datset_1!I31,MASTER_Data_4!$B$7:$B$16,1)+2,1),IF(AND(I31&gt;100,C31=50005),HLOOKUP(C31,MASTER_Data_4!$A$6:$G$16,MATCH(Datset_1!I31,MASTER_Data_4!$B$7:$B$16,1)+2,1),HLOOKUP(C31,MASTER_Data_4!$A$6:$G$16,2,1))))))</f>
        <v>0.37</v>
      </c>
      <c r="M35" s="4">
        <f t="shared" si="0"/>
        <v>52.207000000000001</v>
      </c>
      <c r="N35" s="112">
        <f>VLOOKUP(C35,MASTER_Data_7!$A$2:$C$7,3,0)</f>
        <v>1</v>
      </c>
      <c r="O35" s="112">
        <f>VLOOKUP(C35,MASTER_Data_7!$K$2:$M$12,3,0)</f>
        <v>2</v>
      </c>
      <c r="P35" s="3">
        <f>VLOOKUP(C35,MASTER_Data_8!$A$2:$C$7,3,0)</f>
        <v>40</v>
      </c>
      <c r="Q35" s="3">
        <f>Datset_1!I35*MASTER_Data_5!$B$9*P35</f>
        <v>307.59799999999996</v>
      </c>
      <c r="R35" s="3">
        <f>VLOOKUP(C35,MASTER_Data_8!$K$2:$M$12,3,0)</f>
        <v>787</v>
      </c>
      <c r="S35" s="3">
        <f>Datset_1!I35*MASTER_Data_5!$B$9*R35</f>
        <v>6051.9906499999997</v>
      </c>
    </row>
    <row r="36" spans="1:19" x14ac:dyDescent="0.25">
      <c r="A36" s="2" t="s">
        <v>46</v>
      </c>
      <c r="B36" s="22">
        <v>39476</v>
      </c>
      <c r="C36" s="2">
        <v>50002</v>
      </c>
      <c r="D36" s="2">
        <v>8</v>
      </c>
      <c r="E36" s="2">
        <v>10</v>
      </c>
      <c r="F36" s="2">
        <v>15</v>
      </c>
      <c r="G36" s="2">
        <v>11</v>
      </c>
      <c r="H36" s="2">
        <v>9</v>
      </c>
      <c r="I36" s="111">
        <f>D36*HLOOKUP($D$3,MASTER_Data_1!$A$3:$F$5,2,0)+E36*HLOOKUP($E$3,MASTER_Data_1!$A$3:$F$5,2,0)+F36*HLOOKUP($F$3,MASTER_Data_1!$A$3:$F$5,2,0)+G36*HLOOKUP($G$3,MASTER_Data_1!$A$3:$F$5,2,0)+H36*HLOOKUP($H$3,MASTER_Data_1!$A$3:$F$5,2,0)</f>
        <v>146.79999999999998</v>
      </c>
      <c r="J36" s="111">
        <f>IF(AND(I36&gt;100,C36=50001),HLOOKUP(C36,MASTER_Data_2!$A$7:$G$17,MATCH(Datset_1!I36,MASTER_Data_2!$B$8:$B$17,1)+2,1),IF(AND(I36&gt;100,C36=50002),HLOOKUP(C36,MASTER_Data_2!$A$7:$G$17,MATCH(Datset_1!I36,MASTER_Data_2!$B$8:$B$17,1)+2,1),IF(AND(I36&gt;100,C36=50003),HLOOKUP(C36,MASTER_Data_2!$A$7:$G$17,MATCH(Datset_1!I36,MASTER_Data_2!$B$8:$B$17,1)+2,1),IF(AND(I36&gt;100,C36=50004),HLOOKUP(C36,MASTER_Data_2!$A$7:$G$17,MATCH(Datset_1!I36,MASTER_Data_2!$B$8:$B$17,1)+2,1),IF(AND(I36&gt;100,C36=50005),HLOOKUP(C36,MASTER_Data_2!$A$7:$G$17,MATCH(Datset_1!I36,MASTER_Data_2!$B$8:$B$17,1)+2,1),HLOOKUP(C36,MASTER_Data_2!$A$7:$G$17,2,1))))))</f>
        <v>0.24</v>
      </c>
      <c r="K36" s="4">
        <f t="shared" si="1"/>
        <v>35.231999999999992</v>
      </c>
      <c r="L36" s="112">
        <f>IF(AND(I32&gt;100,C32=50001),HLOOKUP(C32,MASTER_Data_4!$A$6:$G$16,MATCH(Datset_1!I32,MASTER_Data_4!$B$7:$B$16,1)+2,1),IF(AND(I32&gt;100,C32=50002),HLOOKUP(C32,MASTER_Data_4!$A$6:$G$16,MATCH(Datset_1!I32,MASTER_Data_4!$B$7:$B$16,1)+2,1),IF(AND(I32&gt;100,C32=50003),HLOOKUP(C32,MASTER_Data_4!$A$6:$G$16,MATCH(Datset_1!I32,MASTER_Data_4!$B$7:$B$16,1)+2,1),IF(AND(I32&gt;100,C32=50004),HLOOKUP(C32,MASTER_Data_4!$A$6:$G$16,MATCH(Datset_1!I32,MASTER_Data_4!$B$7:$B$16,1)+2,1),IF(AND(I32&gt;100,C32=50005),HLOOKUP(C32,MASTER_Data_4!$A$6:$G$16,MATCH(Datset_1!I32,MASTER_Data_4!$B$7:$B$16,1)+2,1),HLOOKUP(C32,MASTER_Data_4!$A$6:$G$16,2,1))))))</f>
        <v>17</v>
      </c>
      <c r="M36" s="4">
        <f t="shared" si="0"/>
        <v>17</v>
      </c>
      <c r="N36" s="112">
        <f>VLOOKUP(C36,MASTER_Data_7!$A$2:$C$7,3,0)</f>
        <v>1</v>
      </c>
      <c r="O36" s="112">
        <f>VLOOKUP(C36,MASTER_Data_7!$K$2:$M$12,3,0)</f>
        <v>2</v>
      </c>
      <c r="P36" s="3">
        <f>VLOOKUP(C36,MASTER_Data_8!$A$2:$C$7,3,0)</f>
        <v>122</v>
      </c>
      <c r="Q36" s="3">
        <f>Datset_1!I36*MASTER_Data_5!$B$9*P36</f>
        <v>976.07319999999982</v>
      </c>
      <c r="R36" s="3">
        <f>VLOOKUP(C36,MASTER_Data_8!$K$2:$M$12,3,0)</f>
        <v>901</v>
      </c>
      <c r="S36" s="3">
        <f>Datset_1!I36*MASTER_Data_5!$B$9*R36</f>
        <v>7208.5405999999984</v>
      </c>
    </row>
    <row r="37" spans="1:19" x14ac:dyDescent="0.25">
      <c r="A37" s="2" t="s">
        <v>11</v>
      </c>
      <c r="B37" s="22">
        <v>39479</v>
      </c>
      <c r="C37" s="2">
        <v>50001</v>
      </c>
      <c r="D37" s="2">
        <v>4</v>
      </c>
      <c r="E37" s="2">
        <v>10</v>
      </c>
      <c r="F37" s="2">
        <v>15</v>
      </c>
      <c r="G37" s="2">
        <v>11</v>
      </c>
      <c r="H37" s="2">
        <v>9</v>
      </c>
      <c r="I37" s="111">
        <f>D37*HLOOKUP($D$3,MASTER_Data_1!$A$3:$F$5,2,0)+E37*HLOOKUP($E$3,MASTER_Data_1!$A$3:$F$5,2,0)+F37*HLOOKUP($F$3,MASTER_Data_1!$A$3:$F$5,2,0)+G37*HLOOKUP($G$3,MASTER_Data_1!$A$3:$F$5,2,0)+H37*HLOOKUP($H$3,MASTER_Data_1!$A$3:$F$5,2,0)</f>
        <v>137.6</v>
      </c>
      <c r="J37" s="111">
        <f>IF(AND(I37&gt;100,C37=50001),HLOOKUP(C37,MASTER_Data_2!$A$7:$G$17,MATCH(Datset_1!I37,MASTER_Data_2!$B$8:$B$17,1)+2,1),IF(AND(I37&gt;100,C37=50002),HLOOKUP(C37,MASTER_Data_2!$A$7:$G$17,MATCH(Datset_1!I37,MASTER_Data_2!$B$8:$B$17,1)+2,1),IF(AND(I37&gt;100,C37=50003),HLOOKUP(C37,MASTER_Data_2!$A$7:$G$17,MATCH(Datset_1!I37,MASTER_Data_2!$B$8:$B$17,1)+2,1),IF(AND(I37&gt;100,C37=50004),HLOOKUP(C37,MASTER_Data_2!$A$7:$G$17,MATCH(Datset_1!I37,MASTER_Data_2!$B$8:$B$17,1)+2,1),IF(AND(I37&gt;100,C37=50005),HLOOKUP(C37,MASTER_Data_2!$A$7:$G$17,MATCH(Datset_1!I37,MASTER_Data_2!$B$8:$B$17,1)+2,1),HLOOKUP(C37,MASTER_Data_2!$A$7:$G$17,2,1))))))</f>
        <v>0.2</v>
      </c>
      <c r="K37" s="4">
        <f t="shared" si="1"/>
        <v>27.52</v>
      </c>
      <c r="L37" s="112">
        <f>IF(AND(I33&gt;100,C33=50001),HLOOKUP(C33,MASTER_Data_4!$A$6:$G$16,MATCH(Datset_1!I33,MASTER_Data_4!$B$7:$B$16,1)+2,1),IF(AND(I33&gt;100,C33=50002),HLOOKUP(C33,MASTER_Data_4!$A$6:$G$16,MATCH(Datset_1!I33,MASTER_Data_4!$B$7:$B$16,1)+2,1),IF(AND(I33&gt;100,C33=50003),HLOOKUP(C33,MASTER_Data_4!$A$6:$G$16,MATCH(Datset_1!I33,MASTER_Data_4!$B$7:$B$16,1)+2,1),IF(AND(I33&gt;100,C33=50004),HLOOKUP(C33,MASTER_Data_4!$A$6:$G$16,MATCH(Datset_1!I33,MASTER_Data_4!$B$7:$B$16,1)+2,1),IF(AND(I33&gt;100,C33=50005),HLOOKUP(C33,MASTER_Data_4!$A$6:$G$16,MATCH(Datset_1!I33,MASTER_Data_4!$B$7:$B$16,1)+2,1),HLOOKUP(C33,MASTER_Data_4!$A$6:$G$16,2,1))))))</f>
        <v>0.20399999999999999</v>
      </c>
      <c r="M37" s="4">
        <f t="shared" si="0"/>
        <v>28.070399999999996</v>
      </c>
      <c r="N37" s="112">
        <f>VLOOKUP(C37,MASTER_Data_7!$A$2:$C$7,3,0)</f>
        <v>1</v>
      </c>
      <c r="O37" s="112">
        <f>VLOOKUP(C37,MASTER_Data_7!$K$2:$M$12,3,0)</f>
        <v>2</v>
      </c>
      <c r="P37" s="3">
        <f>VLOOKUP(C37,MASTER_Data_8!$A$2:$C$7,3,0)</f>
        <v>40</v>
      </c>
      <c r="Q37" s="3">
        <f>Datset_1!I37*MASTER_Data_5!$B$9*P37</f>
        <v>299.96800000000002</v>
      </c>
      <c r="R37" s="3">
        <f>VLOOKUP(C37,MASTER_Data_8!$K$2:$M$12,3,0)</f>
        <v>787</v>
      </c>
      <c r="S37" s="3">
        <f>Datset_1!I37*MASTER_Data_5!$B$9*R37</f>
        <v>5901.8703999999998</v>
      </c>
    </row>
    <row r="38" spans="1:19" x14ac:dyDescent="0.25">
      <c r="A38" s="2" t="s">
        <v>12</v>
      </c>
      <c r="B38" s="22">
        <v>39479</v>
      </c>
      <c r="C38" s="2">
        <v>50003</v>
      </c>
      <c r="D38" s="2">
        <v>8</v>
      </c>
      <c r="E38" s="2">
        <v>10</v>
      </c>
      <c r="F38" s="2">
        <v>15</v>
      </c>
      <c r="G38" s="2">
        <v>11</v>
      </c>
      <c r="H38" s="2">
        <v>9</v>
      </c>
      <c r="I38" s="111">
        <f>D38*HLOOKUP($D$3,MASTER_Data_1!$A$3:$F$5,2,0)+E38*HLOOKUP($E$3,MASTER_Data_1!$A$3:$F$5,2,0)+F38*HLOOKUP($F$3,MASTER_Data_1!$A$3:$F$5,2,0)+G38*HLOOKUP($G$3,MASTER_Data_1!$A$3:$F$5,2,0)+H38*HLOOKUP($H$3,MASTER_Data_1!$A$3:$F$5,2,0)</f>
        <v>146.79999999999998</v>
      </c>
      <c r="J38" s="111">
        <f>IF(AND(I38&gt;100,C38=50001),HLOOKUP(C38,MASTER_Data_2!$A$7:$G$17,MATCH(Datset_1!I38,MASTER_Data_2!$B$8:$B$17,1)+2,1),IF(AND(I38&gt;100,C38=50002),HLOOKUP(C38,MASTER_Data_2!$A$7:$G$17,MATCH(Datset_1!I38,MASTER_Data_2!$B$8:$B$17,1)+2,1),IF(AND(I38&gt;100,C38=50003),HLOOKUP(C38,MASTER_Data_2!$A$7:$G$17,MATCH(Datset_1!I38,MASTER_Data_2!$B$8:$B$17,1)+2,1),IF(AND(I38&gt;100,C38=50004),HLOOKUP(C38,MASTER_Data_2!$A$7:$G$17,MATCH(Datset_1!I38,MASTER_Data_2!$B$8:$B$17,1)+2,1),IF(AND(I38&gt;100,C38=50005),HLOOKUP(C38,MASTER_Data_2!$A$7:$G$17,MATCH(Datset_1!I38,MASTER_Data_2!$B$8:$B$17,1)+2,1),HLOOKUP(C38,MASTER_Data_2!$A$7:$G$17,2,1))))))</f>
        <v>0.26</v>
      </c>
      <c r="K38" s="4">
        <f t="shared" si="1"/>
        <v>38.167999999999999</v>
      </c>
      <c r="L38" s="112">
        <f>IF(AND(I34&gt;100,C34=50001),HLOOKUP(C34,MASTER_Data_4!$A$6:$G$16,MATCH(Datset_1!I34,MASTER_Data_4!$B$7:$B$16,1)+2,1),IF(AND(I34&gt;100,C34=50002),HLOOKUP(C34,MASTER_Data_4!$A$6:$G$16,MATCH(Datset_1!I34,MASTER_Data_4!$B$7:$B$16,1)+2,1),IF(AND(I34&gt;100,C34=50003),HLOOKUP(C34,MASTER_Data_4!$A$6:$G$16,MATCH(Datset_1!I34,MASTER_Data_4!$B$7:$B$16,1)+2,1),IF(AND(I34&gt;100,C34=50004),HLOOKUP(C34,MASTER_Data_4!$A$6:$G$16,MATCH(Datset_1!I34,MASTER_Data_4!$B$7:$B$16,1)+2,1),IF(AND(I34&gt;100,C34=50005),HLOOKUP(C34,MASTER_Data_4!$A$6:$G$16,MATCH(Datset_1!I34,MASTER_Data_4!$B$7:$B$16,1)+2,1),HLOOKUP(C34,MASTER_Data_4!$A$6:$G$16,2,1))))))</f>
        <v>0.30599999999999999</v>
      </c>
      <c r="M38" s="4">
        <f t="shared" si="0"/>
        <v>44.920799999999993</v>
      </c>
      <c r="N38" s="112">
        <f>VLOOKUP(C38,MASTER_Data_7!$A$2:$C$7,3,0)</f>
        <v>1</v>
      </c>
      <c r="O38" s="112">
        <f>VLOOKUP(C38,MASTER_Data_7!$K$2:$M$12,3,0)</f>
        <v>2</v>
      </c>
      <c r="P38" s="3">
        <f>VLOOKUP(C38,MASTER_Data_8!$A$2:$C$7,3,0)</f>
        <v>407</v>
      </c>
      <c r="Q38" s="3">
        <f>Datset_1!I38*MASTER_Data_5!$B$9*P38</f>
        <v>3256.2441999999996</v>
      </c>
      <c r="R38" s="3">
        <f>VLOOKUP(C38,MASTER_Data_8!$K$2:$M$12,3,0)</f>
        <v>1048</v>
      </c>
      <c r="S38" s="3">
        <f>Datset_1!I38*MASTER_Data_5!$B$9*R38</f>
        <v>8384.6287999999986</v>
      </c>
    </row>
    <row r="39" spans="1:19" x14ac:dyDescent="0.25">
      <c r="A39" s="2" t="s">
        <v>48</v>
      </c>
      <c r="B39" s="22">
        <v>39480</v>
      </c>
      <c r="C39" s="2">
        <v>50003</v>
      </c>
      <c r="D39" s="2">
        <v>7</v>
      </c>
      <c r="E39" s="2">
        <v>10</v>
      </c>
      <c r="F39" s="2">
        <v>15</v>
      </c>
      <c r="G39" s="2">
        <v>11</v>
      </c>
      <c r="H39" s="2">
        <v>9</v>
      </c>
      <c r="I39" s="111">
        <f>D39*HLOOKUP($D$3,MASTER_Data_1!$A$3:$F$5,2,0)+E39*HLOOKUP($E$3,MASTER_Data_1!$A$3:$F$5,2,0)+F39*HLOOKUP($F$3,MASTER_Data_1!$A$3:$F$5,2,0)+G39*HLOOKUP($G$3,MASTER_Data_1!$A$3:$F$5,2,0)+H39*HLOOKUP($H$3,MASTER_Data_1!$A$3:$F$5,2,0)</f>
        <v>144.5</v>
      </c>
      <c r="J39" s="111">
        <f>IF(AND(I39&gt;100,C39=50001),HLOOKUP(C39,MASTER_Data_2!$A$7:$G$17,MATCH(Datset_1!I39,MASTER_Data_2!$B$8:$B$17,1)+2,1),IF(AND(I39&gt;100,C39=50002),HLOOKUP(C39,MASTER_Data_2!$A$7:$G$17,MATCH(Datset_1!I39,MASTER_Data_2!$B$8:$B$17,1)+2,1),IF(AND(I39&gt;100,C39=50003),HLOOKUP(C39,MASTER_Data_2!$A$7:$G$17,MATCH(Datset_1!I39,MASTER_Data_2!$B$8:$B$17,1)+2,1),IF(AND(I39&gt;100,C39=50004),HLOOKUP(C39,MASTER_Data_2!$A$7:$G$17,MATCH(Datset_1!I39,MASTER_Data_2!$B$8:$B$17,1)+2,1),IF(AND(I39&gt;100,C39=50005),HLOOKUP(C39,MASTER_Data_2!$A$7:$G$17,MATCH(Datset_1!I39,MASTER_Data_2!$B$8:$B$17,1)+2,1),HLOOKUP(C39,MASTER_Data_2!$A$7:$G$17,2,1))))))</f>
        <v>0.26</v>
      </c>
      <c r="K39" s="4">
        <f t="shared" si="1"/>
        <v>37.57</v>
      </c>
      <c r="L39" s="112">
        <f>IF(AND(I35&gt;100,C35=50001),HLOOKUP(C35,MASTER_Data_4!$A$6:$G$16,MATCH(Datset_1!I35,MASTER_Data_4!$B$7:$B$16,1)+2,1),IF(AND(I35&gt;100,C35=50002),HLOOKUP(C35,MASTER_Data_4!$A$6:$G$16,MATCH(Datset_1!I35,MASTER_Data_4!$B$7:$B$16,1)+2,1),IF(AND(I35&gt;100,C35=50003),HLOOKUP(C35,MASTER_Data_4!$A$6:$G$16,MATCH(Datset_1!I35,MASTER_Data_4!$B$7:$B$16,1)+2,1),IF(AND(I35&gt;100,C35=50004),HLOOKUP(C35,MASTER_Data_4!$A$6:$G$16,MATCH(Datset_1!I35,MASTER_Data_4!$B$7:$B$16,1)+2,1),IF(AND(I35&gt;100,C35=50005),HLOOKUP(C35,MASTER_Data_4!$A$6:$G$16,MATCH(Datset_1!I35,MASTER_Data_4!$B$7:$B$16,1)+2,1),HLOOKUP(C35,MASTER_Data_4!$A$6:$G$16,2,1))))))</f>
        <v>0.30199999999999999</v>
      </c>
      <c r="M39" s="4">
        <f t="shared" si="0"/>
        <v>43.638999999999996</v>
      </c>
      <c r="N39" s="112">
        <f>VLOOKUP(C39,MASTER_Data_7!$A$2:$C$7,3,0)</f>
        <v>1</v>
      </c>
      <c r="O39" s="112">
        <f>VLOOKUP(C39,MASTER_Data_7!$K$2:$M$12,3,0)</f>
        <v>2</v>
      </c>
      <c r="P39" s="3">
        <f>VLOOKUP(C39,MASTER_Data_8!$A$2:$C$7,3,0)</f>
        <v>407</v>
      </c>
      <c r="Q39" s="3">
        <f>Datset_1!I39*MASTER_Data_5!$B$9*P39</f>
        <v>3205.2267500000003</v>
      </c>
      <c r="R39" s="3">
        <f>VLOOKUP(C39,MASTER_Data_8!$K$2:$M$12,3,0)</f>
        <v>1048</v>
      </c>
      <c r="S39" s="3">
        <f>Datset_1!I39*MASTER_Data_5!$B$9*R39</f>
        <v>8253.2620000000006</v>
      </c>
    </row>
    <row r="40" spans="1:19" x14ac:dyDescent="0.25">
      <c r="A40" s="2" t="s">
        <v>88</v>
      </c>
      <c r="B40" s="22">
        <v>39481</v>
      </c>
      <c r="C40" s="2">
        <v>50003</v>
      </c>
      <c r="D40" s="2">
        <v>8</v>
      </c>
      <c r="E40" s="2">
        <v>10</v>
      </c>
      <c r="F40" s="2">
        <v>15</v>
      </c>
      <c r="G40" s="2">
        <v>11</v>
      </c>
      <c r="H40" s="2">
        <v>9</v>
      </c>
      <c r="I40" s="111">
        <f>D40*HLOOKUP($D$3,MASTER_Data_1!$A$3:$F$5,2,0)+E40*HLOOKUP($E$3,MASTER_Data_1!$A$3:$F$5,2,0)+F40*HLOOKUP($F$3,MASTER_Data_1!$A$3:$F$5,2,0)+G40*HLOOKUP($G$3,MASTER_Data_1!$A$3:$F$5,2,0)+H40*HLOOKUP($H$3,MASTER_Data_1!$A$3:$F$5,2,0)</f>
        <v>146.79999999999998</v>
      </c>
      <c r="J40" s="111">
        <f>IF(AND(I40&gt;100,C40=50001),HLOOKUP(C40,MASTER_Data_2!$A$7:$G$17,MATCH(Datset_1!I40,MASTER_Data_2!$B$8:$B$17,1)+2,1),IF(AND(I40&gt;100,C40=50002),HLOOKUP(C40,MASTER_Data_2!$A$7:$G$17,MATCH(Datset_1!I40,MASTER_Data_2!$B$8:$B$17,1)+2,1),IF(AND(I40&gt;100,C40=50003),HLOOKUP(C40,MASTER_Data_2!$A$7:$G$17,MATCH(Datset_1!I40,MASTER_Data_2!$B$8:$B$17,1)+2,1),IF(AND(I40&gt;100,C40=50004),HLOOKUP(C40,MASTER_Data_2!$A$7:$G$17,MATCH(Datset_1!I40,MASTER_Data_2!$B$8:$B$17,1)+2,1),IF(AND(I40&gt;100,C40=50005),HLOOKUP(C40,MASTER_Data_2!$A$7:$G$17,MATCH(Datset_1!I40,MASTER_Data_2!$B$8:$B$17,1)+2,1),HLOOKUP(C40,MASTER_Data_2!$A$7:$G$17,2,1))))))</f>
        <v>0.26</v>
      </c>
      <c r="K40" s="4">
        <f t="shared" si="1"/>
        <v>38.167999999999999</v>
      </c>
      <c r="L40" s="112">
        <f>IF(AND(I36&gt;100,C36=50001),HLOOKUP(C36,MASTER_Data_4!$A$6:$G$16,MATCH(Datset_1!I36,MASTER_Data_4!$B$7:$B$16,1)+2,1),IF(AND(I36&gt;100,C36=50002),HLOOKUP(C36,MASTER_Data_4!$A$6:$G$16,MATCH(Datset_1!I36,MASTER_Data_4!$B$7:$B$16,1)+2,1),IF(AND(I36&gt;100,C36=50003),HLOOKUP(C36,MASTER_Data_4!$A$6:$G$16,MATCH(Datset_1!I36,MASTER_Data_4!$B$7:$B$16,1)+2,1),IF(AND(I36&gt;100,C36=50004),HLOOKUP(C36,MASTER_Data_4!$A$6:$G$16,MATCH(Datset_1!I36,MASTER_Data_4!$B$7:$B$16,1)+2,1),IF(AND(I36&gt;100,C36=50005),HLOOKUP(C36,MASTER_Data_4!$A$6:$G$16,MATCH(Datset_1!I36,MASTER_Data_4!$B$7:$B$16,1)+2,1),HLOOKUP(C36,MASTER_Data_4!$A$6:$G$16,2,1))))))</f>
        <v>0.30599999999999999</v>
      </c>
      <c r="M40" s="4">
        <f t="shared" si="0"/>
        <v>44.920799999999993</v>
      </c>
      <c r="N40" s="112">
        <f>VLOOKUP(C40,MASTER_Data_7!$A$2:$C$7,3,0)</f>
        <v>1</v>
      </c>
      <c r="O40" s="112">
        <f>VLOOKUP(C40,MASTER_Data_7!$K$2:$M$12,3,0)</f>
        <v>2</v>
      </c>
      <c r="P40" s="3">
        <f>VLOOKUP(C40,MASTER_Data_8!$A$2:$C$7,3,0)</f>
        <v>407</v>
      </c>
      <c r="Q40" s="3">
        <f>Datset_1!I40*MASTER_Data_5!$B$9*P40</f>
        <v>3256.2441999999996</v>
      </c>
      <c r="R40" s="3">
        <f>VLOOKUP(C40,MASTER_Data_8!$K$2:$M$12,3,0)</f>
        <v>1048</v>
      </c>
      <c r="S40" s="3">
        <f>Datset_1!I40*MASTER_Data_5!$B$9*R40</f>
        <v>8384.6287999999986</v>
      </c>
    </row>
    <row r="41" spans="1:19" x14ac:dyDescent="0.25">
      <c r="A41" s="2" t="s">
        <v>128</v>
      </c>
      <c r="B41" s="22">
        <v>39482</v>
      </c>
      <c r="C41" s="2">
        <v>50003</v>
      </c>
      <c r="D41" s="2">
        <v>8</v>
      </c>
      <c r="E41" s="2">
        <v>10</v>
      </c>
      <c r="F41" s="2">
        <v>15</v>
      </c>
      <c r="G41" s="2">
        <v>11</v>
      </c>
      <c r="H41" s="2">
        <v>9</v>
      </c>
      <c r="I41" s="111">
        <f>D41*HLOOKUP($D$3,MASTER_Data_1!$A$3:$F$5,2,0)+E41*HLOOKUP($E$3,MASTER_Data_1!$A$3:$F$5,2,0)+F41*HLOOKUP($F$3,MASTER_Data_1!$A$3:$F$5,2,0)+G41*HLOOKUP($G$3,MASTER_Data_1!$A$3:$F$5,2,0)+H41*HLOOKUP($H$3,MASTER_Data_1!$A$3:$F$5,2,0)</f>
        <v>146.79999999999998</v>
      </c>
      <c r="J41" s="111">
        <f>IF(AND(I41&gt;100,C41=50001),HLOOKUP(C41,MASTER_Data_2!$A$7:$G$17,MATCH(Datset_1!I41,MASTER_Data_2!$B$8:$B$17,1)+2,1),IF(AND(I41&gt;100,C41=50002),HLOOKUP(C41,MASTER_Data_2!$A$7:$G$17,MATCH(Datset_1!I41,MASTER_Data_2!$B$8:$B$17,1)+2,1),IF(AND(I41&gt;100,C41=50003),HLOOKUP(C41,MASTER_Data_2!$A$7:$G$17,MATCH(Datset_1!I41,MASTER_Data_2!$B$8:$B$17,1)+2,1),IF(AND(I41&gt;100,C41=50004),HLOOKUP(C41,MASTER_Data_2!$A$7:$G$17,MATCH(Datset_1!I41,MASTER_Data_2!$B$8:$B$17,1)+2,1),IF(AND(I41&gt;100,C41=50005),HLOOKUP(C41,MASTER_Data_2!$A$7:$G$17,MATCH(Datset_1!I41,MASTER_Data_2!$B$8:$B$17,1)+2,1),HLOOKUP(C41,MASTER_Data_2!$A$7:$G$17,2,1))))))</f>
        <v>0.26</v>
      </c>
      <c r="K41" s="4">
        <f t="shared" si="1"/>
        <v>38.167999999999999</v>
      </c>
      <c r="L41" s="112">
        <f>IF(AND(I37&gt;100,C37=50001),HLOOKUP(C37,MASTER_Data_4!$A$6:$G$16,MATCH(Datset_1!I37,MASTER_Data_4!$B$7:$B$16,1)+2,1),IF(AND(I37&gt;100,C37=50002),HLOOKUP(C37,MASTER_Data_4!$A$6:$G$16,MATCH(Datset_1!I37,MASTER_Data_4!$B$7:$B$16,1)+2,1),IF(AND(I37&gt;100,C37=50003),HLOOKUP(C37,MASTER_Data_4!$A$6:$G$16,MATCH(Datset_1!I37,MASTER_Data_4!$B$7:$B$16,1)+2,1),IF(AND(I37&gt;100,C37=50004),HLOOKUP(C37,MASTER_Data_4!$A$6:$G$16,MATCH(Datset_1!I37,MASTER_Data_4!$B$7:$B$16,1)+2,1),IF(AND(I37&gt;100,C37=50005),HLOOKUP(C37,MASTER_Data_4!$A$6:$G$16,MATCH(Datset_1!I37,MASTER_Data_4!$B$7:$B$16,1)+2,1),HLOOKUP(C37,MASTER_Data_4!$A$6:$G$16,2,1))))))</f>
        <v>0.30199999999999999</v>
      </c>
      <c r="M41" s="4">
        <f t="shared" si="0"/>
        <v>44.333599999999997</v>
      </c>
      <c r="N41" s="112">
        <f>VLOOKUP(C41,MASTER_Data_7!$A$2:$C$7,3,0)</f>
        <v>1</v>
      </c>
      <c r="O41" s="112">
        <f>VLOOKUP(C41,MASTER_Data_7!$K$2:$M$12,3,0)</f>
        <v>2</v>
      </c>
      <c r="P41" s="3">
        <f>VLOOKUP(C41,MASTER_Data_8!$A$2:$C$7,3,0)</f>
        <v>407</v>
      </c>
      <c r="Q41" s="3">
        <f>Datset_1!I41*MASTER_Data_5!$B$9*P41</f>
        <v>3256.2441999999996</v>
      </c>
      <c r="R41" s="3">
        <f>VLOOKUP(C41,MASTER_Data_8!$K$2:$M$12,3,0)</f>
        <v>1048</v>
      </c>
      <c r="S41" s="3">
        <f>Datset_1!I41*MASTER_Data_5!$B$9*R41</f>
        <v>8384.6287999999986</v>
      </c>
    </row>
    <row r="42" spans="1:19" x14ac:dyDescent="0.25">
      <c r="A42" s="2" t="s">
        <v>168</v>
      </c>
      <c r="B42" s="22">
        <v>39483</v>
      </c>
      <c r="C42" s="2">
        <v>50002</v>
      </c>
      <c r="D42" s="2">
        <v>8</v>
      </c>
      <c r="E42" s="2">
        <v>10</v>
      </c>
      <c r="F42" s="2">
        <v>15</v>
      </c>
      <c r="G42" s="2">
        <v>11</v>
      </c>
      <c r="H42" s="2">
        <v>9</v>
      </c>
      <c r="I42" s="111">
        <f>D42*HLOOKUP($D$3,MASTER_Data_1!$A$3:$F$5,2,0)+E42*HLOOKUP($E$3,MASTER_Data_1!$A$3:$F$5,2,0)+F42*HLOOKUP($F$3,MASTER_Data_1!$A$3:$F$5,2,0)+G42*HLOOKUP($G$3,MASTER_Data_1!$A$3:$F$5,2,0)+H42*HLOOKUP($H$3,MASTER_Data_1!$A$3:$F$5,2,0)</f>
        <v>146.79999999999998</v>
      </c>
      <c r="J42" s="111">
        <f>IF(AND(I42&gt;100,C42=50001),HLOOKUP(C42,MASTER_Data_2!$A$7:$G$17,MATCH(Datset_1!I42,MASTER_Data_2!$B$8:$B$17,1)+2,1),IF(AND(I42&gt;100,C42=50002),HLOOKUP(C42,MASTER_Data_2!$A$7:$G$17,MATCH(Datset_1!I42,MASTER_Data_2!$B$8:$B$17,1)+2,1),IF(AND(I42&gt;100,C42=50003),HLOOKUP(C42,MASTER_Data_2!$A$7:$G$17,MATCH(Datset_1!I42,MASTER_Data_2!$B$8:$B$17,1)+2,1),IF(AND(I42&gt;100,C42=50004),HLOOKUP(C42,MASTER_Data_2!$A$7:$G$17,MATCH(Datset_1!I42,MASTER_Data_2!$B$8:$B$17,1)+2,1),IF(AND(I42&gt;100,C42=50005),HLOOKUP(C42,MASTER_Data_2!$A$7:$G$17,MATCH(Datset_1!I42,MASTER_Data_2!$B$8:$B$17,1)+2,1),HLOOKUP(C42,MASTER_Data_2!$A$7:$G$17,2,1))))))</f>
        <v>0.24</v>
      </c>
      <c r="K42" s="4">
        <f t="shared" si="1"/>
        <v>35.231999999999992</v>
      </c>
      <c r="L42" s="112">
        <f>IF(AND(I38&gt;100,C38=50001),HLOOKUP(C38,MASTER_Data_4!$A$6:$G$16,MATCH(Datset_1!I38,MASTER_Data_4!$B$7:$B$16,1)+2,1),IF(AND(I38&gt;100,C38=50002),HLOOKUP(C38,MASTER_Data_4!$A$6:$G$16,MATCH(Datset_1!I38,MASTER_Data_4!$B$7:$B$16,1)+2,1),IF(AND(I38&gt;100,C38=50003),HLOOKUP(C38,MASTER_Data_4!$A$6:$G$16,MATCH(Datset_1!I38,MASTER_Data_4!$B$7:$B$16,1)+2,1),IF(AND(I38&gt;100,C38=50004),HLOOKUP(C38,MASTER_Data_4!$A$6:$G$16,MATCH(Datset_1!I38,MASTER_Data_4!$B$7:$B$16,1)+2,1),IF(AND(I38&gt;100,C38=50005),HLOOKUP(C38,MASTER_Data_4!$A$6:$G$16,MATCH(Datset_1!I38,MASTER_Data_4!$B$7:$B$16,1)+2,1),HLOOKUP(C38,MASTER_Data_4!$A$6:$G$16,2,1))))))</f>
        <v>0.37</v>
      </c>
      <c r="M42" s="4">
        <f t="shared" si="0"/>
        <v>54.315999999999995</v>
      </c>
      <c r="N42" s="112">
        <f>VLOOKUP(C42,MASTER_Data_7!$A$2:$C$7,3,0)</f>
        <v>1</v>
      </c>
      <c r="O42" s="112">
        <f>VLOOKUP(C42,MASTER_Data_7!$K$2:$M$12,3,0)</f>
        <v>2</v>
      </c>
      <c r="P42" s="3">
        <f>VLOOKUP(C42,MASTER_Data_8!$A$2:$C$7,3,0)</f>
        <v>122</v>
      </c>
      <c r="Q42" s="3">
        <f>Datset_1!I42*MASTER_Data_5!$B$9*P42</f>
        <v>976.07319999999982</v>
      </c>
      <c r="R42" s="3">
        <f>VLOOKUP(C42,MASTER_Data_8!$K$2:$M$12,3,0)</f>
        <v>901</v>
      </c>
      <c r="S42" s="3">
        <f>Datset_1!I42*MASTER_Data_5!$B$9*R42</f>
        <v>7208.5405999999984</v>
      </c>
    </row>
    <row r="43" spans="1:19" x14ac:dyDescent="0.25">
      <c r="A43" s="2" t="s">
        <v>169</v>
      </c>
      <c r="B43" s="22">
        <v>39483</v>
      </c>
      <c r="C43" s="2">
        <v>50005</v>
      </c>
      <c r="D43" s="2">
        <v>8</v>
      </c>
      <c r="E43" s="2">
        <v>10</v>
      </c>
      <c r="F43" s="2">
        <v>15</v>
      </c>
      <c r="G43" s="2">
        <v>11</v>
      </c>
      <c r="H43" s="2">
        <v>9</v>
      </c>
      <c r="I43" s="111">
        <f>D43*HLOOKUP($D$3,MASTER_Data_1!$A$3:$F$5,2,0)+E43*HLOOKUP($E$3,MASTER_Data_1!$A$3:$F$5,2,0)+F43*HLOOKUP($F$3,MASTER_Data_1!$A$3:$F$5,2,0)+G43*HLOOKUP($G$3,MASTER_Data_1!$A$3:$F$5,2,0)+H43*HLOOKUP($H$3,MASTER_Data_1!$A$3:$F$5,2,0)</f>
        <v>146.79999999999998</v>
      </c>
      <c r="J43" s="111">
        <f>IF(AND(I43&gt;100,C43=50001),HLOOKUP(C43,MASTER_Data_2!$A$7:$G$17,MATCH(Datset_1!I43,MASTER_Data_2!$B$8:$B$17,1)+2,1),IF(AND(I43&gt;100,C43=50002),HLOOKUP(C43,MASTER_Data_2!$A$7:$G$17,MATCH(Datset_1!I43,MASTER_Data_2!$B$8:$B$17,1)+2,1),IF(AND(I43&gt;100,C43=50003),HLOOKUP(C43,MASTER_Data_2!$A$7:$G$17,MATCH(Datset_1!I43,MASTER_Data_2!$B$8:$B$17,1)+2,1),IF(AND(I43&gt;100,C43=50004),HLOOKUP(C43,MASTER_Data_2!$A$7:$G$17,MATCH(Datset_1!I43,MASTER_Data_2!$B$8:$B$17,1)+2,1),IF(AND(I43&gt;100,C43=50005),HLOOKUP(C43,MASTER_Data_2!$A$7:$G$17,MATCH(Datset_1!I43,MASTER_Data_2!$B$8:$B$17,1)+2,1),HLOOKUP(C43,MASTER_Data_2!$A$7:$G$17,2,1))))))</f>
        <v>0.33</v>
      </c>
      <c r="K43" s="4">
        <f t="shared" si="1"/>
        <v>48.443999999999996</v>
      </c>
      <c r="L43" s="112">
        <f>IF(AND(I39&gt;100,C39=50001),HLOOKUP(C39,MASTER_Data_4!$A$6:$G$16,MATCH(Datset_1!I39,MASTER_Data_4!$B$7:$B$16,1)+2,1),IF(AND(I39&gt;100,C39=50002),HLOOKUP(C39,MASTER_Data_4!$A$6:$G$16,MATCH(Datset_1!I39,MASTER_Data_4!$B$7:$B$16,1)+2,1),IF(AND(I39&gt;100,C39=50003),HLOOKUP(C39,MASTER_Data_4!$A$6:$G$16,MATCH(Datset_1!I39,MASTER_Data_4!$B$7:$B$16,1)+2,1),IF(AND(I39&gt;100,C39=50004),HLOOKUP(C39,MASTER_Data_4!$A$6:$G$16,MATCH(Datset_1!I39,MASTER_Data_4!$B$7:$B$16,1)+2,1),IF(AND(I39&gt;100,C39=50005),HLOOKUP(C39,MASTER_Data_4!$A$6:$G$16,MATCH(Datset_1!I39,MASTER_Data_4!$B$7:$B$16,1)+2,1),HLOOKUP(C39,MASTER_Data_4!$A$6:$G$16,2,1))))))</f>
        <v>0.37</v>
      </c>
      <c r="M43" s="4">
        <f t="shared" si="0"/>
        <v>54.315999999999995</v>
      </c>
      <c r="N43" s="112">
        <f>VLOOKUP(C43,MASTER_Data_7!$A$2:$C$7,3,0)</f>
        <v>2</v>
      </c>
      <c r="O43" s="112">
        <f>VLOOKUP(C43,MASTER_Data_7!$K$2:$M$12,3,0)</f>
        <v>1</v>
      </c>
      <c r="P43" s="3">
        <f>VLOOKUP(C43,MASTER_Data_8!$A$2:$C$7,3,0)</f>
        <v>787</v>
      </c>
      <c r="Q43" s="3">
        <f>Datset_1!I43*MASTER_Data_5!$B$9*P43</f>
        <v>6296.4721999999992</v>
      </c>
      <c r="R43" s="3">
        <f>VLOOKUP(C43,MASTER_Data_8!$K$2:$M$12,3,0)</f>
        <v>40</v>
      </c>
      <c r="S43" s="3">
        <f>Datset_1!I43*MASTER_Data_5!$B$9*R43</f>
        <v>320.02399999999994</v>
      </c>
    </row>
    <row r="44" spans="1:19" x14ac:dyDescent="0.25">
      <c r="A44" s="2" t="s">
        <v>207</v>
      </c>
      <c r="B44" s="22">
        <v>39484</v>
      </c>
      <c r="C44" s="2">
        <v>50002</v>
      </c>
      <c r="D44" s="2">
        <v>8</v>
      </c>
      <c r="E44" s="2">
        <v>10</v>
      </c>
      <c r="F44" s="2">
        <v>15</v>
      </c>
      <c r="G44" s="2">
        <v>11</v>
      </c>
      <c r="H44" s="2">
        <v>9</v>
      </c>
      <c r="I44" s="111">
        <f>D44*HLOOKUP($D$3,MASTER_Data_1!$A$3:$F$5,2,0)+E44*HLOOKUP($E$3,MASTER_Data_1!$A$3:$F$5,2,0)+F44*HLOOKUP($F$3,MASTER_Data_1!$A$3:$F$5,2,0)+G44*HLOOKUP($G$3,MASTER_Data_1!$A$3:$F$5,2,0)+H44*HLOOKUP($H$3,MASTER_Data_1!$A$3:$F$5,2,0)</f>
        <v>146.79999999999998</v>
      </c>
      <c r="J44" s="111">
        <f>IF(AND(I44&gt;100,C44=50001),HLOOKUP(C44,MASTER_Data_2!$A$7:$G$17,MATCH(Datset_1!I44,MASTER_Data_2!$B$8:$B$17,1)+2,1),IF(AND(I44&gt;100,C44=50002),HLOOKUP(C44,MASTER_Data_2!$A$7:$G$17,MATCH(Datset_1!I44,MASTER_Data_2!$B$8:$B$17,1)+2,1),IF(AND(I44&gt;100,C44=50003),HLOOKUP(C44,MASTER_Data_2!$A$7:$G$17,MATCH(Datset_1!I44,MASTER_Data_2!$B$8:$B$17,1)+2,1),IF(AND(I44&gt;100,C44=50004),HLOOKUP(C44,MASTER_Data_2!$A$7:$G$17,MATCH(Datset_1!I44,MASTER_Data_2!$B$8:$B$17,1)+2,1),IF(AND(I44&gt;100,C44=50005),HLOOKUP(C44,MASTER_Data_2!$A$7:$G$17,MATCH(Datset_1!I44,MASTER_Data_2!$B$8:$B$17,1)+2,1),HLOOKUP(C44,MASTER_Data_2!$A$7:$G$17,2,1))))))</f>
        <v>0.24</v>
      </c>
      <c r="K44" s="4">
        <f t="shared" si="1"/>
        <v>35.231999999999992</v>
      </c>
      <c r="L44" s="112">
        <f>IF(AND(I40&gt;100,C40=50001),HLOOKUP(C40,MASTER_Data_4!$A$6:$G$16,MATCH(Datset_1!I40,MASTER_Data_4!$B$7:$B$16,1)+2,1),IF(AND(I40&gt;100,C40=50002),HLOOKUP(C40,MASTER_Data_4!$A$6:$G$16,MATCH(Datset_1!I40,MASTER_Data_4!$B$7:$B$16,1)+2,1),IF(AND(I40&gt;100,C40=50003),HLOOKUP(C40,MASTER_Data_4!$A$6:$G$16,MATCH(Datset_1!I40,MASTER_Data_4!$B$7:$B$16,1)+2,1),IF(AND(I40&gt;100,C40=50004),HLOOKUP(C40,MASTER_Data_4!$A$6:$G$16,MATCH(Datset_1!I40,MASTER_Data_4!$B$7:$B$16,1)+2,1),IF(AND(I40&gt;100,C40=50005),HLOOKUP(C40,MASTER_Data_4!$A$6:$G$16,MATCH(Datset_1!I40,MASTER_Data_4!$B$7:$B$16,1)+2,1),HLOOKUP(C40,MASTER_Data_4!$A$6:$G$16,2,1))))))</f>
        <v>0.37</v>
      </c>
      <c r="M44" s="4">
        <f t="shared" si="0"/>
        <v>54.315999999999995</v>
      </c>
      <c r="N44" s="112">
        <f>VLOOKUP(C44,MASTER_Data_7!$A$2:$C$7,3,0)</f>
        <v>1</v>
      </c>
      <c r="O44" s="112">
        <f>VLOOKUP(C44,MASTER_Data_7!$K$2:$M$12,3,0)</f>
        <v>2</v>
      </c>
      <c r="P44" s="3">
        <f>VLOOKUP(C44,MASTER_Data_8!$A$2:$C$7,3,0)</f>
        <v>122</v>
      </c>
      <c r="Q44" s="3">
        <f>Datset_1!I44*MASTER_Data_5!$B$9*P44</f>
        <v>976.07319999999982</v>
      </c>
      <c r="R44" s="3">
        <f>VLOOKUP(C44,MASTER_Data_8!$K$2:$M$12,3,0)</f>
        <v>901</v>
      </c>
      <c r="S44" s="3">
        <f>Datset_1!I44*MASTER_Data_5!$B$9*R44</f>
        <v>7208.5405999999984</v>
      </c>
    </row>
    <row r="45" spans="1:19" x14ac:dyDescent="0.25">
      <c r="A45" s="2" t="s">
        <v>208</v>
      </c>
      <c r="B45" s="22">
        <v>39484</v>
      </c>
      <c r="C45" s="2">
        <v>50005</v>
      </c>
      <c r="D45" s="56">
        <v>7</v>
      </c>
      <c r="E45" s="56">
        <v>5</v>
      </c>
      <c r="F45" s="56">
        <v>6</v>
      </c>
      <c r="G45" s="56">
        <v>6</v>
      </c>
      <c r="H45" s="56">
        <v>4</v>
      </c>
      <c r="I45" s="111">
        <f>D45*HLOOKUP($D$3,MASTER_Data_1!$A$3:$F$5,2,0)+E45*HLOOKUP($E$3,MASTER_Data_1!$A$3:$F$5,2,0)+F45*HLOOKUP($F$3,MASTER_Data_1!$A$3:$F$5,2,0)+G45*HLOOKUP($G$3,MASTER_Data_1!$A$3:$F$5,2,0)+H45*HLOOKUP($H$3,MASTER_Data_1!$A$3:$F$5,2,0)</f>
        <v>79.5</v>
      </c>
      <c r="J45" s="111">
        <f>IF(AND(I45&gt;100,C45=50001),HLOOKUP(C45,MASTER_Data_2!$A$7:$G$17,MATCH(Datset_1!I45,MASTER_Data_2!$B$8:$B$17,1)+2,1),IF(AND(I45&gt;100,C45=50002),HLOOKUP(C45,MASTER_Data_2!$A$7:$G$17,MATCH(Datset_1!I45,MASTER_Data_2!$B$8:$B$17,1)+2,1),IF(AND(I45&gt;100,C45=50003),HLOOKUP(C45,MASTER_Data_2!$A$7:$G$17,MATCH(Datset_1!I45,MASTER_Data_2!$B$8:$B$17,1)+2,1),IF(AND(I45&gt;100,C45=50004),HLOOKUP(C45,MASTER_Data_2!$A$7:$G$17,MATCH(Datset_1!I45,MASTER_Data_2!$B$8:$B$17,1)+2,1),IF(AND(I45&gt;100,C45=50005),HLOOKUP(C45,MASTER_Data_2!$A$7:$G$17,MATCH(Datset_1!I45,MASTER_Data_2!$B$8:$B$17,1)+2,1),HLOOKUP(C45,MASTER_Data_2!$A$7:$G$17,2,1))))))</f>
        <v>22.45</v>
      </c>
      <c r="K45" s="4">
        <f t="shared" si="1"/>
        <v>22.45</v>
      </c>
      <c r="L45" s="112">
        <f>IF(AND(I41&gt;100,C41=50001),HLOOKUP(C41,MASTER_Data_4!$A$6:$G$16,MATCH(Datset_1!I41,MASTER_Data_4!$B$7:$B$16,1)+2,1),IF(AND(I41&gt;100,C41=50002),HLOOKUP(C41,MASTER_Data_4!$A$6:$G$16,MATCH(Datset_1!I41,MASTER_Data_4!$B$7:$B$16,1)+2,1),IF(AND(I41&gt;100,C41=50003),HLOOKUP(C41,MASTER_Data_4!$A$6:$G$16,MATCH(Datset_1!I41,MASTER_Data_4!$B$7:$B$16,1)+2,1),IF(AND(I41&gt;100,C41=50004),HLOOKUP(C41,MASTER_Data_4!$A$6:$G$16,MATCH(Datset_1!I41,MASTER_Data_4!$B$7:$B$16,1)+2,1),IF(AND(I41&gt;100,C41=50005),HLOOKUP(C41,MASTER_Data_4!$A$6:$G$16,MATCH(Datset_1!I41,MASTER_Data_4!$B$7:$B$16,1)+2,1),HLOOKUP(C41,MASTER_Data_4!$A$6:$G$16,2,1))))))</f>
        <v>0.37</v>
      </c>
      <c r="M45" s="4">
        <f t="shared" si="0"/>
        <v>29.414999999999999</v>
      </c>
      <c r="N45" s="112">
        <f>VLOOKUP(C45,MASTER_Data_7!$A$2:$C$7,3,0)</f>
        <v>2</v>
      </c>
      <c r="O45" s="112">
        <f>VLOOKUP(C45,MASTER_Data_7!$K$2:$M$12,3,0)</f>
        <v>1</v>
      </c>
      <c r="P45" s="3">
        <f>VLOOKUP(C45,MASTER_Data_8!$A$2:$C$7,3,0)</f>
        <v>787</v>
      </c>
      <c r="Q45" s="3">
        <f>Datset_1!I45*MASTER_Data_5!$B$9*P45</f>
        <v>3409.8742499999998</v>
      </c>
      <c r="R45" s="3">
        <f>VLOOKUP(C45,MASTER_Data_8!$K$2:$M$12,3,0)</f>
        <v>40</v>
      </c>
      <c r="S45" s="3">
        <f>Datset_1!I45*MASTER_Data_5!$B$9*R45</f>
        <v>173.31</v>
      </c>
    </row>
    <row r="46" spans="1:19" x14ac:dyDescent="0.25">
      <c r="A46" s="2" t="s">
        <v>248</v>
      </c>
      <c r="B46" s="22">
        <v>39485</v>
      </c>
      <c r="C46" s="2">
        <v>50004</v>
      </c>
      <c r="D46" s="2">
        <v>8</v>
      </c>
      <c r="E46" s="2">
        <v>10</v>
      </c>
      <c r="F46" s="2">
        <v>15</v>
      </c>
      <c r="G46" s="2">
        <v>11</v>
      </c>
      <c r="H46" s="2">
        <v>9</v>
      </c>
      <c r="I46" s="111">
        <f>D46*HLOOKUP($D$3,MASTER_Data_1!$A$3:$F$5,2,0)+E46*HLOOKUP($E$3,MASTER_Data_1!$A$3:$F$5,2,0)+F46*HLOOKUP($F$3,MASTER_Data_1!$A$3:$F$5,2,0)+G46*HLOOKUP($G$3,MASTER_Data_1!$A$3:$F$5,2,0)+H46*HLOOKUP($H$3,MASTER_Data_1!$A$3:$F$5,2,0)</f>
        <v>146.79999999999998</v>
      </c>
      <c r="J46" s="111">
        <f>IF(AND(I46&gt;100,C46=50001),HLOOKUP(C46,MASTER_Data_2!$A$7:$G$17,MATCH(Datset_1!I46,MASTER_Data_2!$B$8:$B$17,1)+2,1),IF(AND(I46&gt;100,C46=50002),HLOOKUP(C46,MASTER_Data_2!$A$7:$G$17,MATCH(Datset_1!I46,MASTER_Data_2!$B$8:$B$17,1)+2,1),IF(AND(I46&gt;100,C46=50003),HLOOKUP(C46,MASTER_Data_2!$A$7:$G$17,MATCH(Datset_1!I46,MASTER_Data_2!$B$8:$B$17,1)+2,1),IF(AND(I46&gt;100,C46=50004),HLOOKUP(C46,MASTER_Data_2!$A$7:$G$17,MATCH(Datset_1!I46,MASTER_Data_2!$B$8:$B$17,1)+2,1),IF(AND(I46&gt;100,C46=50005),HLOOKUP(C46,MASTER_Data_2!$A$7:$G$17,MATCH(Datset_1!I46,MASTER_Data_2!$B$8:$B$17,1)+2,1),HLOOKUP(C46,MASTER_Data_2!$A$7:$G$17,2,1))))))</f>
        <v>0.27</v>
      </c>
      <c r="K46" s="4">
        <f t="shared" si="1"/>
        <v>39.635999999999996</v>
      </c>
      <c r="L46" s="112">
        <f>IF(AND(I42&gt;100,C42=50001),HLOOKUP(C42,MASTER_Data_4!$A$6:$G$16,MATCH(Datset_1!I42,MASTER_Data_4!$B$7:$B$16,1)+2,1),IF(AND(I42&gt;100,C42=50002),HLOOKUP(C42,MASTER_Data_4!$A$6:$G$16,MATCH(Datset_1!I42,MASTER_Data_4!$B$7:$B$16,1)+2,1),IF(AND(I42&gt;100,C42=50003),HLOOKUP(C42,MASTER_Data_4!$A$6:$G$16,MATCH(Datset_1!I42,MASTER_Data_4!$B$7:$B$16,1)+2,1),IF(AND(I42&gt;100,C42=50004),HLOOKUP(C42,MASTER_Data_4!$A$6:$G$16,MATCH(Datset_1!I42,MASTER_Data_4!$B$7:$B$16,1)+2,1),IF(AND(I42&gt;100,C42=50005),HLOOKUP(C42,MASTER_Data_4!$A$6:$G$16,MATCH(Datset_1!I42,MASTER_Data_4!$B$7:$B$16,1)+2,1),HLOOKUP(C42,MASTER_Data_4!$A$6:$G$16,2,1))))))</f>
        <v>0.30599999999999999</v>
      </c>
      <c r="M46" s="4">
        <f t="shared" si="0"/>
        <v>44.920799999999993</v>
      </c>
      <c r="N46" s="112">
        <f>VLOOKUP(C46,MASTER_Data_7!$A$2:$C$7,3,0)</f>
        <v>1</v>
      </c>
      <c r="O46" s="112">
        <f>VLOOKUP(C46,MASTER_Data_7!$K$2:$M$12,3,0)</f>
        <v>2</v>
      </c>
      <c r="P46" s="3">
        <f>VLOOKUP(C46,MASTER_Data_8!$A$2:$C$7,3,0)</f>
        <v>768</v>
      </c>
      <c r="Q46" s="3">
        <f>Datset_1!I46*MASTER_Data_5!$B$9*P46</f>
        <v>6144.4607999999989</v>
      </c>
      <c r="R46" s="3">
        <f>VLOOKUP(C46,MASTER_Data_8!$K$2:$M$12,3,0)</f>
        <v>841</v>
      </c>
      <c r="S46" s="3">
        <f>Datset_1!I46*MASTER_Data_5!$B$9*R46</f>
        <v>6728.5045999999984</v>
      </c>
    </row>
    <row r="47" spans="1:19" x14ac:dyDescent="0.25">
      <c r="A47" s="2" t="s">
        <v>249</v>
      </c>
      <c r="B47" s="22">
        <v>39485</v>
      </c>
      <c r="C47" s="2">
        <v>50003</v>
      </c>
      <c r="D47" s="2">
        <v>9</v>
      </c>
      <c r="E47" s="2">
        <v>10</v>
      </c>
      <c r="F47" s="2">
        <v>15</v>
      </c>
      <c r="G47" s="2">
        <v>11</v>
      </c>
      <c r="H47" s="2">
        <v>9</v>
      </c>
      <c r="I47" s="111">
        <f>D47*HLOOKUP($D$3,MASTER_Data_1!$A$3:$F$5,2,0)+E47*HLOOKUP($E$3,MASTER_Data_1!$A$3:$F$5,2,0)+F47*HLOOKUP($F$3,MASTER_Data_1!$A$3:$F$5,2,0)+G47*HLOOKUP($G$3,MASTER_Data_1!$A$3:$F$5,2,0)+H47*HLOOKUP($H$3,MASTER_Data_1!$A$3:$F$5,2,0)</f>
        <v>149.1</v>
      </c>
      <c r="J47" s="111">
        <f>IF(AND(I47&gt;100,C47=50001),HLOOKUP(C47,MASTER_Data_2!$A$7:$G$17,MATCH(Datset_1!I47,MASTER_Data_2!$B$8:$B$17,1)+2,1),IF(AND(I47&gt;100,C47=50002),HLOOKUP(C47,MASTER_Data_2!$A$7:$G$17,MATCH(Datset_1!I47,MASTER_Data_2!$B$8:$B$17,1)+2,1),IF(AND(I47&gt;100,C47=50003),HLOOKUP(C47,MASTER_Data_2!$A$7:$G$17,MATCH(Datset_1!I47,MASTER_Data_2!$B$8:$B$17,1)+2,1),IF(AND(I47&gt;100,C47=50004),HLOOKUP(C47,MASTER_Data_2!$A$7:$G$17,MATCH(Datset_1!I47,MASTER_Data_2!$B$8:$B$17,1)+2,1),IF(AND(I47&gt;100,C47=50005),HLOOKUP(C47,MASTER_Data_2!$A$7:$G$17,MATCH(Datset_1!I47,MASTER_Data_2!$B$8:$B$17,1)+2,1),HLOOKUP(C47,MASTER_Data_2!$A$7:$G$17,2,1))))))</f>
        <v>0.26</v>
      </c>
      <c r="K47" s="4">
        <f t="shared" si="1"/>
        <v>38.765999999999998</v>
      </c>
      <c r="L47" s="112">
        <f>IF(AND(I43&gt;100,C43=50001),HLOOKUP(C43,MASTER_Data_4!$A$6:$G$16,MATCH(Datset_1!I43,MASTER_Data_4!$B$7:$B$16,1)+2,1),IF(AND(I43&gt;100,C43=50002),HLOOKUP(C43,MASTER_Data_4!$A$6:$G$16,MATCH(Datset_1!I43,MASTER_Data_4!$B$7:$B$16,1)+2,1),IF(AND(I43&gt;100,C43=50003),HLOOKUP(C43,MASTER_Data_4!$A$6:$G$16,MATCH(Datset_1!I43,MASTER_Data_4!$B$7:$B$16,1)+2,1),IF(AND(I43&gt;100,C43=50004),HLOOKUP(C43,MASTER_Data_4!$A$6:$G$16,MATCH(Datset_1!I43,MASTER_Data_4!$B$7:$B$16,1)+2,1),IF(AND(I43&gt;100,C43=50005),HLOOKUP(C43,MASTER_Data_4!$A$6:$G$16,MATCH(Datset_1!I43,MASTER_Data_4!$B$7:$B$16,1)+2,1),HLOOKUP(C43,MASTER_Data_4!$A$6:$G$16,2,1))))))</f>
        <v>0.20399999999999999</v>
      </c>
      <c r="M47" s="4">
        <f t="shared" si="0"/>
        <v>30.416399999999996</v>
      </c>
      <c r="N47" s="112">
        <f>VLOOKUP(C47,MASTER_Data_7!$A$2:$C$7,3,0)</f>
        <v>1</v>
      </c>
      <c r="O47" s="112">
        <f>VLOOKUP(C47,MASTER_Data_7!$K$2:$M$12,3,0)</f>
        <v>2</v>
      </c>
      <c r="P47" s="3">
        <f>VLOOKUP(C47,MASTER_Data_8!$A$2:$C$7,3,0)</f>
        <v>407</v>
      </c>
      <c r="Q47" s="3">
        <f>Datset_1!I47*MASTER_Data_5!$B$9*P47</f>
        <v>3307.2616499999999</v>
      </c>
      <c r="R47" s="3">
        <f>VLOOKUP(C47,MASTER_Data_8!$K$2:$M$12,3,0)</f>
        <v>1048</v>
      </c>
      <c r="S47" s="3">
        <f>Datset_1!I47*MASTER_Data_5!$B$9*R47</f>
        <v>8515.9956000000002</v>
      </c>
    </row>
    <row r="48" spans="1:19" x14ac:dyDescent="0.25">
      <c r="A48" s="2" t="s">
        <v>290</v>
      </c>
      <c r="B48" s="22">
        <v>39486</v>
      </c>
      <c r="C48" s="2">
        <v>50002</v>
      </c>
      <c r="D48" s="2">
        <v>15</v>
      </c>
      <c r="E48" s="2">
        <v>10</v>
      </c>
      <c r="F48" s="2">
        <v>15</v>
      </c>
      <c r="G48" s="2">
        <v>11</v>
      </c>
      <c r="H48" s="2">
        <v>9</v>
      </c>
      <c r="I48" s="111">
        <f>D48*HLOOKUP($D$3,MASTER_Data_1!$A$3:$F$5,2,0)+E48*HLOOKUP($E$3,MASTER_Data_1!$A$3:$F$5,2,0)+F48*HLOOKUP($F$3,MASTER_Data_1!$A$3:$F$5,2,0)+G48*HLOOKUP($G$3,MASTER_Data_1!$A$3:$F$5,2,0)+H48*HLOOKUP($H$3,MASTER_Data_1!$A$3:$F$5,2,0)</f>
        <v>162.89999999999998</v>
      </c>
      <c r="J48" s="111">
        <f>IF(AND(I48&gt;100,C48=50001),HLOOKUP(C48,MASTER_Data_2!$A$7:$G$17,MATCH(Datset_1!I48,MASTER_Data_2!$B$8:$B$17,1)+2,1),IF(AND(I48&gt;100,C48=50002),HLOOKUP(C48,MASTER_Data_2!$A$7:$G$17,MATCH(Datset_1!I48,MASTER_Data_2!$B$8:$B$17,1)+2,1),IF(AND(I48&gt;100,C48=50003),HLOOKUP(C48,MASTER_Data_2!$A$7:$G$17,MATCH(Datset_1!I48,MASTER_Data_2!$B$8:$B$17,1)+2,1),IF(AND(I48&gt;100,C48=50004),HLOOKUP(C48,MASTER_Data_2!$A$7:$G$17,MATCH(Datset_1!I48,MASTER_Data_2!$B$8:$B$17,1)+2,1),IF(AND(I48&gt;100,C48=50005),HLOOKUP(C48,MASTER_Data_2!$A$7:$G$17,MATCH(Datset_1!I48,MASTER_Data_2!$B$8:$B$17,1)+2,1),HLOOKUP(C48,MASTER_Data_2!$A$7:$G$17,2,1))))))</f>
        <v>0.24</v>
      </c>
      <c r="K48" s="4">
        <f t="shared" si="1"/>
        <v>39.095999999999997</v>
      </c>
      <c r="L48" s="112">
        <f>IF(AND(I44&gt;100,C44=50001),HLOOKUP(C44,MASTER_Data_4!$A$6:$G$16,MATCH(Datset_1!I44,MASTER_Data_4!$B$7:$B$16,1)+2,1),IF(AND(I44&gt;100,C44=50002),HLOOKUP(C44,MASTER_Data_4!$A$6:$G$16,MATCH(Datset_1!I44,MASTER_Data_4!$B$7:$B$16,1)+2,1),IF(AND(I44&gt;100,C44=50003),HLOOKUP(C44,MASTER_Data_4!$A$6:$G$16,MATCH(Datset_1!I44,MASTER_Data_4!$B$7:$B$16,1)+2,1),IF(AND(I44&gt;100,C44=50004),HLOOKUP(C44,MASTER_Data_4!$A$6:$G$16,MATCH(Datset_1!I44,MASTER_Data_4!$B$7:$B$16,1)+2,1),IF(AND(I44&gt;100,C44=50005),HLOOKUP(C44,MASTER_Data_4!$A$6:$G$16,MATCH(Datset_1!I44,MASTER_Data_4!$B$7:$B$16,1)+2,1),HLOOKUP(C44,MASTER_Data_4!$A$6:$G$16,2,1))))))</f>
        <v>0.30599999999999999</v>
      </c>
      <c r="M48" s="4">
        <f t="shared" si="0"/>
        <v>49.847399999999993</v>
      </c>
      <c r="N48" s="112">
        <f>VLOOKUP(C48,MASTER_Data_7!$A$2:$C$7,3,0)</f>
        <v>1</v>
      </c>
      <c r="O48" s="112">
        <f>VLOOKUP(C48,MASTER_Data_7!$K$2:$M$12,3,0)</f>
        <v>2</v>
      </c>
      <c r="P48" s="3">
        <f>VLOOKUP(C48,MASTER_Data_8!$A$2:$C$7,3,0)</f>
        <v>122</v>
      </c>
      <c r="Q48" s="3">
        <f>Datset_1!I48*MASTER_Data_5!$B$9*P48</f>
        <v>1083.1220999999998</v>
      </c>
      <c r="R48" s="3">
        <f>VLOOKUP(C48,MASTER_Data_8!$K$2:$M$12,3,0)</f>
        <v>901</v>
      </c>
      <c r="S48" s="3">
        <f>Datset_1!I48*MASTER_Data_5!$B$9*R48</f>
        <v>7999.1230499999983</v>
      </c>
    </row>
    <row r="49" spans="1:19" x14ac:dyDescent="0.25">
      <c r="A49" s="2" t="s">
        <v>291</v>
      </c>
      <c r="B49" s="22">
        <v>39486</v>
      </c>
      <c r="C49" s="2">
        <v>50004</v>
      </c>
      <c r="D49" s="2">
        <v>8</v>
      </c>
      <c r="E49" s="2">
        <v>10</v>
      </c>
      <c r="F49" s="2">
        <v>15</v>
      </c>
      <c r="G49" s="2">
        <v>11</v>
      </c>
      <c r="H49" s="2">
        <v>9</v>
      </c>
      <c r="I49" s="111">
        <f>D49*HLOOKUP($D$3,MASTER_Data_1!$A$3:$F$5,2,0)+E49*HLOOKUP($E$3,MASTER_Data_1!$A$3:$F$5,2,0)+F49*HLOOKUP($F$3,MASTER_Data_1!$A$3:$F$5,2,0)+G49*HLOOKUP($G$3,MASTER_Data_1!$A$3:$F$5,2,0)+H49*HLOOKUP($H$3,MASTER_Data_1!$A$3:$F$5,2,0)</f>
        <v>146.79999999999998</v>
      </c>
      <c r="J49" s="111">
        <f>IF(AND(I49&gt;100,C49=50001),HLOOKUP(C49,MASTER_Data_2!$A$7:$G$17,MATCH(Datset_1!I49,MASTER_Data_2!$B$8:$B$17,1)+2,1),IF(AND(I49&gt;100,C49=50002),HLOOKUP(C49,MASTER_Data_2!$A$7:$G$17,MATCH(Datset_1!I49,MASTER_Data_2!$B$8:$B$17,1)+2,1),IF(AND(I49&gt;100,C49=50003),HLOOKUP(C49,MASTER_Data_2!$A$7:$G$17,MATCH(Datset_1!I49,MASTER_Data_2!$B$8:$B$17,1)+2,1),IF(AND(I49&gt;100,C49=50004),HLOOKUP(C49,MASTER_Data_2!$A$7:$G$17,MATCH(Datset_1!I49,MASTER_Data_2!$B$8:$B$17,1)+2,1),IF(AND(I49&gt;100,C49=50005),HLOOKUP(C49,MASTER_Data_2!$A$7:$G$17,MATCH(Datset_1!I49,MASTER_Data_2!$B$8:$B$17,1)+2,1),HLOOKUP(C49,MASTER_Data_2!$A$7:$G$17,2,1))))))</f>
        <v>0.27</v>
      </c>
      <c r="K49" s="4">
        <f t="shared" si="1"/>
        <v>39.635999999999996</v>
      </c>
      <c r="L49" s="112">
        <f>IF(AND(I45&gt;100,C45=50001),HLOOKUP(C45,MASTER_Data_4!$A$6:$G$16,MATCH(Datset_1!I45,MASTER_Data_4!$B$7:$B$16,1)+2,1),IF(AND(I45&gt;100,C45=50002),HLOOKUP(C45,MASTER_Data_4!$A$6:$G$16,MATCH(Datset_1!I45,MASTER_Data_4!$B$7:$B$16,1)+2,1),IF(AND(I45&gt;100,C45=50003),HLOOKUP(C45,MASTER_Data_4!$A$6:$G$16,MATCH(Datset_1!I45,MASTER_Data_4!$B$7:$B$16,1)+2,1),IF(AND(I45&gt;100,C45=50004),HLOOKUP(C45,MASTER_Data_4!$A$6:$G$16,MATCH(Datset_1!I45,MASTER_Data_4!$B$7:$B$16,1)+2,1),IF(AND(I45&gt;100,C45=50005),HLOOKUP(C45,MASTER_Data_4!$A$6:$G$16,MATCH(Datset_1!I45,MASTER_Data_4!$B$7:$B$16,1)+2,1),HLOOKUP(C45,MASTER_Data_4!$A$6:$G$16,2,1))))))</f>
        <v>11.2</v>
      </c>
      <c r="M49" s="4">
        <f t="shared" si="0"/>
        <v>11.2</v>
      </c>
      <c r="N49" s="112">
        <f>VLOOKUP(C49,MASTER_Data_7!$A$2:$C$7,3,0)</f>
        <v>1</v>
      </c>
      <c r="O49" s="112">
        <f>VLOOKUP(C49,MASTER_Data_7!$K$2:$M$12,3,0)</f>
        <v>2</v>
      </c>
      <c r="P49" s="3">
        <f>VLOOKUP(C49,MASTER_Data_8!$A$2:$C$7,3,0)</f>
        <v>768</v>
      </c>
      <c r="Q49" s="3">
        <f>Datset_1!I49*MASTER_Data_5!$B$9*P49</f>
        <v>6144.4607999999989</v>
      </c>
      <c r="R49" s="3">
        <f>VLOOKUP(C49,MASTER_Data_8!$K$2:$M$12,3,0)</f>
        <v>841</v>
      </c>
      <c r="S49" s="3">
        <f>Datset_1!I49*MASTER_Data_5!$B$9*R49</f>
        <v>6728.5045999999984</v>
      </c>
    </row>
    <row r="50" spans="1:19" x14ac:dyDescent="0.25">
      <c r="A50" s="2" t="s">
        <v>332</v>
      </c>
      <c r="B50" s="22">
        <v>39487</v>
      </c>
      <c r="C50" s="2">
        <v>50003</v>
      </c>
      <c r="D50" s="2">
        <v>8</v>
      </c>
      <c r="E50" s="2">
        <v>10</v>
      </c>
      <c r="F50" s="2">
        <v>15</v>
      </c>
      <c r="G50" s="2">
        <v>11</v>
      </c>
      <c r="H50" s="2">
        <v>9</v>
      </c>
      <c r="I50" s="111">
        <f>D50*HLOOKUP($D$3,MASTER_Data_1!$A$3:$F$5,2,0)+E50*HLOOKUP($E$3,MASTER_Data_1!$A$3:$F$5,2,0)+F50*HLOOKUP($F$3,MASTER_Data_1!$A$3:$F$5,2,0)+G50*HLOOKUP($G$3,MASTER_Data_1!$A$3:$F$5,2,0)+H50*HLOOKUP($H$3,MASTER_Data_1!$A$3:$F$5,2,0)</f>
        <v>146.79999999999998</v>
      </c>
      <c r="J50" s="111">
        <f>IF(AND(I50&gt;100,C50=50001),HLOOKUP(C50,MASTER_Data_2!$A$7:$G$17,MATCH(Datset_1!I50,MASTER_Data_2!$B$8:$B$17,1)+2,1),IF(AND(I50&gt;100,C50=50002),HLOOKUP(C50,MASTER_Data_2!$A$7:$G$17,MATCH(Datset_1!I50,MASTER_Data_2!$B$8:$B$17,1)+2,1),IF(AND(I50&gt;100,C50=50003),HLOOKUP(C50,MASTER_Data_2!$A$7:$G$17,MATCH(Datset_1!I50,MASTER_Data_2!$B$8:$B$17,1)+2,1),IF(AND(I50&gt;100,C50=50004),HLOOKUP(C50,MASTER_Data_2!$A$7:$G$17,MATCH(Datset_1!I50,MASTER_Data_2!$B$8:$B$17,1)+2,1),IF(AND(I50&gt;100,C50=50005),HLOOKUP(C50,MASTER_Data_2!$A$7:$G$17,MATCH(Datset_1!I50,MASTER_Data_2!$B$8:$B$17,1)+2,1),HLOOKUP(C50,MASTER_Data_2!$A$7:$G$17,2,1))))))</f>
        <v>0.26</v>
      </c>
      <c r="K50" s="4">
        <f t="shared" si="1"/>
        <v>38.167999999999999</v>
      </c>
      <c r="L50" s="112">
        <f>IF(AND(I46&gt;100,C46=50001),HLOOKUP(C46,MASTER_Data_4!$A$6:$G$16,MATCH(Datset_1!I46,MASTER_Data_4!$B$7:$B$16,1)+2,1),IF(AND(I46&gt;100,C46=50002),HLOOKUP(C46,MASTER_Data_4!$A$6:$G$16,MATCH(Datset_1!I46,MASTER_Data_4!$B$7:$B$16,1)+2,1),IF(AND(I46&gt;100,C46=50003),HLOOKUP(C46,MASTER_Data_4!$A$6:$G$16,MATCH(Datset_1!I46,MASTER_Data_4!$B$7:$B$16,1)+2,1),IF(AND(I46&gt;100,C46=50004),HLOOKUP(C46,MASTER_Data_4!$A$6:$G$16,MATCH(Datset_1!I46,MASTER_Data_4!$B$7:$B$16,1)+2,1),IF(AND(I46&gt;100,C46=50005),HLOOKUP(C46,MASTER_Data_4!$A$6:$G$16,MATCH(Datset_1!I46,MASTER_Data_4!$B$7:$B$16,1)+2,1),HLOOKUP(C46,MASTER_Data_4!$A$6:$G$16,2,1))))))</f>
        <v>0.34100000000000003</v>
      </c>
      <c r="M50" s="4">
        <f t="shared" si="0"/>
        <v>50.058799999999998</v>
      </c>
      <c r="N50" s="112">
        <f>VLOOKUP(C50,MASTER_Data_7!$A$2:$C$7,3,0)</f>
        <v>1</v>
      </c>
      <c r="O50" s="112">
        <f>VLOOKUP(C50,MASTER_Data_7!$K$2:$M$12,3,0)</f>
        <v>2</v>
      </c>
      <c r="P50" s="3">
        <f>VLOOKUP(C50,MASTER_Data_8!$A$2:$C$7,3,0)</f>
        <v>407</v>
      </c>
      <c r="Q50" s="3">
        <f>Datset_1!I50*MASTER_Data_5!$B$9*P50</f>
        <v>3256.2441999999996</v>
      </c>
      <c r="R50" s="3">
        <f>VLOOKUP(C50,MASTER_Data_8!$K$2:$M$12,3,0)</f>
        <v>1048</v>
      </c>
      <c r="S50" s="3">
        <f>Datset_1!I50*MASTER_Data_5!$B$9*R50</f>
        <v>8384.6287999999986</v>
      </c>
    </row>
    <row r="51" spans="1:19" x14ac:dyDescent="0.25">
      <c r="A51" s="2" t="s">
        <v>67</v>
      </c>
      <c r="B51" s="22">
        <v>39491</v>
      </c>
      <c r="C51" s="2">
        <v>50001</v>
      </c>
      <c r="D51" s="2">
        <v>2</v>
      </c>
      <c r="E51" s="2">
        <v>10</v>
      </c>
      <c r="F51" s="2">
        <v>15</v>
      </c>
      <c r="G51" s="2">
        <v>11</v>
      </c>
      <c r="H51" s="2">
        <v>9</v>
      </c>
      <c r="I51" s="111">
        <f>D51*HLOOKUP($D$3,MASTER_Data_1!$A$3:$F$5,2,0)+E51*HLOOKUP($E$3,MASTER_Data_1!$A$3:$F$5,2,0)+F51*HLOOKUP($F$3,MASTER_Data_1!$A$3:$F$5,2,0)+G51*HLOOKUP($G$3,MASTER_Data_1!$A$3:$F$5,2,0)+H51*HLOOKUP($H$3,MASTER_Data_1!$A$3:$F$5,2,0)</f>
        <v>133</v>
      </c>
      <c r="J51" s="111">
        <f>IF(AND(I51&gt;100,C51=50001),HLOOKUP(C51,MASTER_Data_2!$A$7:$G$17,MATCH(Datset_1!I51,MASTER_Data_2!$B$8:$B$17,1)+2,1),IF(AND(I51&gt;100,C51=50002),HLOOKUP(C51,MASTER_Data_2!$A$7:$G$17,MATCH(Datset_1!I51,MASTER_Data_2!$B$8:$B$17,1)+2,1),IF(AND(I51&gt;100,C51=50003),HLOOKUP(C51,MASTER_Data_2!$A$7:$G$17,MATCH(Datset_1!I51,MASTER_Data_2!$B$8:$B$17,1)+2,1),IF(AND(I51&gt;100,C51=50004),HLOOKUP(C51,MASTER_Data_2!$A$7:$G$17,MATCH(Datset_1!I51,MASTER_Data_2!$B$8:$B$17,1)+2,1),IF(AND(I51&gt;100,C51=50005),HLOOKUP(C51,MASTER_Data_2!$A$7:$G$17,MATCH(Datset_1!I51,MASTER_Data_2!$B$8:$B$17,1)+2,1),HLOOKUP(C51,MASTER_Data_2!$A$7:$G$17,2,1))))))</f>
        <v>0.2</v>
      </c>
      <c r="K51" s="4">
        <f t="shared" si="1"/>
        <v>26.6</v>
      </c>
      <c r="L51" s="112">
        <f>IF(AND(I47&gt;100,C47=50001),HLOOKUP(C47,MASTER_Data_4!$A$6:$G$16,MATCH(Datset_1!I47,MASTER_Data_4!$B$7:$B$16,1)+2,1),IF(AND(I47&gt;100,C47=50002),HLOOKUP(C47,MASTER_Data_4!$A$6:$G$16,MATCH(Datset_1!I47,MASTER_Data_4!$B$7:$B$16,1)+2,1),IF(AND(I47&gt;100,C47=50003),HLOOKUP(C47,MASTER_Data_4!$A$6:$G$16,MATCH(Datset_1!I47,MASTER_Data_4!$B$7:$B$16,1)+2,1),IF(AND(I47&gt;100,C47=50004),HLOOKUP(C47,MASTER_Data_4!$A$6:$G$16,MATCH(Datset_1!I47,MASTER_Data_4!$B$7:$B$16,1)+2,1),IF(AND(I47&gt;100,C47=50005),HLOOKUP(C47,MASTER_Data_4!$A$6:$G$16,MATCH(Datset_1!I47,MASTER_Data_4!$B$7:$B$16,1)+2,1),HLOOKUP(C47,MASTER_Data_4!$A$6:$G$16,2,1))))))</f>
        <v>0.37</v>
      </c>
      <c r="M51" s="4">
        <f t="shared" si="0"/>
        <v>49.21</v>
      </c>
      <c r="N51" s="112">
        <f>VLOOKUP(C51,MASTER_Data_7!$A$2:$C$7,3,0)</f>
        <v>1</v>
      </c>
      <c r="O51" s="112">
        <f>VLOOKUP(C51,MASTER_Data_7!$K$2:$M$12,3,0)</f>
        <v>2</v>
      </c>
      <c r="P51" s="3">
        <f>VLOOKUP(C51,MASTER_Data_8!$A$2:$C$7,3,0)</f>
        <v>40</v>
      </c>
      <c r="Q51" s="3">
        <f>Datset_1!I51*MASTER_Data_5!$B$9*P51</f>
        <v>289.94</v>
      </c>
      <c r="R51" s="3">
        <f>VLOOKUP(C51,MASTER_Data_8!$K$2:$M$12,3,0)</f>
        <v>787</v>
      </c>
      <c r="S51" s="3">
        <f>Datset_1!I51*MASTER_Data_5!$B$9*R51</f>
        <v>5704.5694999999996</v>
      </c>
    </row>
    <row r="52" spans="1:19" x14ac:dyDescent="0.25">
      <c r="A52" s="2" t="s">
        <v>68</v>
      </c>
      <c r="B52" s="22">
        <v>39493</v>
      </c>
      <c r="C52" s="2">
        <v>50001</v>
      </c>
      <c r="D52" s="2">
        <v>2</v>
      </c>
      <c r="E52" s="2">
        <v>10</v>
      </c>
      <c r="F52" s="2">
        <v>15</v>
      </c>
      <c r="G52" s="2">
        <v>11</v>
      </c>
      <c r="H52" s="2">
        <v>9</v>
      </c>
      <c r="I52" s="111">
        <f>D52*HLOOKUP($D$3,MASTER_Data_1!$A$3:$F$5,2,0)+E52*HLOOKUP($E$3,MASTER_Data_1!$A$3:$F$5,2,0)+F52*HLOOKUP($F$3,MASTER_Data_1!$A$3:$F$5,2,0)+G52*HLOOKUP($G$3,MASTER_Data_1!$A$3:$F$5,2,0)+H52*HLOOKUP($H$3,MASTER_Data_1!$A$3:$F$5,2,0)</f>
        <v>133</v>
      </c>
      <c r="J52" s="111">
        <f>IF(AND(I52&gt;100,C52=50001),HLOOKUP(C52,MASTER_Data_2!$A$7:$G$17,MATCH(Datset_1!I52,MASTER_Data_2!$B$8:$B$17,1)+2,1),IF(AND(I52&gt;100,C52=50002),HLOOKUP(C52,MASTER_Data_2!$A$7:$G$17,MATCH(Datset_1!I52,MASTER_Data_2!$B$8:$B$17,1)+2,1),IF(AND(I52&gt;100,C52=50003),HLOOKUP(C52,MASTER_Data_2!$A$7:$G$17,MATCH(Datset_1!I52,MASTER_Data_2!$B$8:$B$17,1)+2,1),IF(AND(I52&gt;100,C52=50004),HLOOKUP(C52,MASTER_Data_2!$A$7:$G$17,MATCH(Datset_1!I52,MASTER_Data_2!$B$8:$B$17,1)+2,1),IF(AND(I52&gt;100,C52=50005),HLOOKUP(C52,MASTER_Data_2!$A$7:$G$17,MATCH(Datset_1!I52,MASTER_Data_2!$B$8:$B$17,1)+2,1),HLOOKUP(C52,MASTER_Data_2!$A$7:$G$17,2,1))))))</f>
        <v>0.2</v>
      </c>
      <c r="K52" s="4">
        <f t="shared" si="1"/>
        <v>26.6</v>
      </c>
      <c r="L52" s="112">
        <f>IF(AND(I48&gt;100,C48=50001),HLOOKUP(C48,MASTER_Data_4!$A$6:$G$16,MATCH(Datset_1!I48,MASTER_Data_4!$B$7:$B$16,1)+2,1),IF(AND(I48&gt;100,C48=50002),HLOOKUP(C48,MASTER_Data_4!$A$6:$G$16,MATCH(Datset_1!I48,MASTER_Data_4!$B$7:$B$16,1)+2,1),IF(AND(I48&gt;100,C48=50003),HLOOKUP(C48,MASTER_Data_4!$A$6:$G$16,MATCH(Datset_1!I48,MASTER_Data_4!$B$7:$B$16,1)+2,1),IF(AND(I48&gt;100,C48=50004),HLOOKUP(C48,MASTER_Data_4!$A$6:$G$16,MATCH(Datset_1!I48,MASTER_Data_4!$B$7:$B$16,1)+2,1),IF(AND(I48&gt;100,C48=50005),HLOOKUP(C48,MASTER_Data_4!$A$6:$G$16,MATCH(Datset_1!I48,MASTER_Data_4!$B$7:$B$16,1)+2,1),HLOOKUP(C48,MASTER_Data_4!$A$6:$G$16,2,1))))))</f>
        <v>0.30599999999999999</v>
      </c>
      <c r="M52" s="4">
        <f t="shared" si="0"/>
        <v>40.698</v>
      </c>
      <c r="N52" s="112">
        <f>VLOOKUP(C52,MASTER_Data_7!$A$2:$C$7,3,0)</f>
        <v>1</v>
      </c>
      <c r="O52" s="112">
        <f>VLOOKUP(C52,MASTER_Data_7!$K$2:$M$12,3,0)</f>
        <v>2</v>
      </c>
      <c r="P52" s="3">
        <f>VLOOKUP(C52,MASTER_Data_8!$A$2:$C$7,3,0)</f>
        <v>40</v>
      </c>
      <c r="Q52" s="3">
        <f>Datset_1!I52*MASTER_Data_5!$B$9*P52</f>
        <v>289.94</v>
      </c>
      <c r="R52" s="3">
        <f>VLOOKUP(C52,MASTER_Data_8!$K$2:$M$12,3,0)</f>
        <v>787</v>
      </c>
      <c r="S52" s="3">
        <f>Datset_1!I52*MASTER_Data_5!$B$9*R52</f>
        <v>5704.5694999999996</v>
      </c>
    </row>
    <row r="53" spans="1:19" x14ac:dyDescent="0.25">
      <c r="A53" s="2" t="s">
        <v>69</v>
      </c>
      <c r="B53" s="22">
        <v>39493</v>
      </c>
      <c r="C53" s="2">
        <v>50005</v>
      </c>
      <c r="D53" s="2">
        <v>8</v>
      </c>
      <c r="E53" s="2">
        <v>10</v>
      </c>
      <c r="F53" s="2">
        <v>15</v>
      </c>
      <c r="G53" s="2">
        <v>11</v>
      </c>
      <c r="H53" s="2">
        <v>9</v>
      </c>
      <c r="I53" s="111">
        <f>D53*HLOOKUP($D$3,MASTER_Data_1!$A$3:$F$5,2,0)+E53*HLOOKUP($E$3,MASTER_Data_1!$A$3:$F$5,2,0)+F53*HLOOKUP($F$3,MASTER_Data_1!$A$3:$F$5,2,0)+G53*HLOOKUP($G$3,MASTER_Data_1!$A$3:$F$5,2,0)+H53*HLOOKUP($H$3,MASTER_Data_1!$A$3:$F$5,2,0)</f>
        <v>146.79999999999998</v>
      </c>
      <c r="J53" s="111">
        <f>IF(AND(I53&gt;100,C53=50001),HLOOKUP(C53,MASTER_Data_2!$A$7:$G$17,MATCH(Datset_1!I53,MASTER_Data_2!$B$8:$B$17,1)+2,1),IF(AND(I53&gt;100,C53=50002),HLOOKUP(C53,MASTER_Data_2!$A$7:$G$17,MATCH(Datset_1!I53,MASTER_Data_2!$B$8:$B$17,1)+2,1),IF(AND(I53&gt;100,C53=50003),HLOOKUP(C53,MASTER_Data_2!$A$7:$G$17,MATCH(Datset_1!I53,MASTER_Data_2!$B$8:$B$17,1)+2,1),IF(AND(I53&gt;100,C53=50004),HLOOKUP(C53,MASTER_Data_2!$A$7:$G$17,MATCH(Datset_1!I53,MASTER_Data_2!$B$8:$B$17,1)+2,1),IF(AND(I53&gt;100,C53=50005),HLOOKUP(C53,MASTER_Data_2!$A$7:$G$17,MATCH(Datset_1!I53,MASTER_Data_2!$B$8:$B$17,1)+2,1),HLOOKUP(C53,MASTER_Data_2!$A$7:$G$17,2,1))))))</f>
        <v>0.33</v>
      </c>
      <c r="K53" s="4">
        <f t="shared" si="1"/>
        <v>48.443999999999996</v>
      </c>
      <c r="L53" s="112">
        <f>IF(AND(I49&gt;100,C49=50001),HLOOKUP(C49,MASTER_Data_4!$A$6:$G$16,MATCH(Datset_1!I49,MASTER_Data_4!$B$7:$B$16,1)+2,1),IF(AND(I49&gt;100,C49=50002),HLOOKUP(C49,MASTER_Data_4!$A$6:$G$16,MATCH(Datset_1!I49,MASTER_Data_4!$B$7:$B$16,1)+2,1),IF(AND(I49&gt;100,C49=50003),HLOOKUP(C49,MASTER_Data_4!$A$6:$G$16,MATCH(Datset_1!I49,MASTER_Data_4!$B$7:$B$16,1)+2,1),IF(AND(I49&gt;100,C49=50004),HLOOKUP(C49,MASTER_Data_4!$A$6:$G$16,MATCH(Datset_1!I49,MASTER_Data_4!$B$7:$B$16,1)+2,1),IF(AND(I49&gt;100,C49=50005),HLOOKUP(C49,MASTER_Data_4!$A$6:$G$16,MATCH(Datset_1!I49,MASTER_Data_4!$B$7:$B$16,1)+2,1),HLOOKUP(C49,MASTER_Data_4!$A$6:$G$16,2,1))))))</f>
        <v>0.34100000000000003</v>
      </c>
      <c r="M53" s="4">
        <f t="shared" si="0"/>
        <v>50.058799999999998</v>
      </c>
      <c r="N53" s="112">
        <f>VLOOKUP(C53,MASTER_Data_7!$A$2:$C$7,3,0)</f>
        <v>2</v>
      </c>
      <c r="O53" s="112">
        <f>VLOOKUP(C53,MASTER_Data_7!$K$2:$M$12,3,0)</f>
        <v>1</v>
      </c>
      <c r="P53" s="3">
        <f>VLOOKUP(C53,MASTER_Data_8!$A$2:$C$7,3,0)</f>
        <v>787</v>
      </c>
      <c r="Q53" s="3">
        <f>Datset_1!I53*MASTER_Data_5!$B$9*P53</f>
        <v>6296.4721999999992</v>
      </c>
      <c r="R53" s="3">
        <f>VLOOKUP(C53,MASTER_Data_8!$K$2:$M$12,3,0)</f>
        <v>40</v>
      </c>
      <c r="S53" s="3">
        <f>Datset_1!I53*MASTER_Data_5!$B$9*R53</f>
        <v>320.02399999999994</v>
      </c>
    </row>
    <row r="54" spans="1:19" x14ac:dyDescent="0.25">
      <c r="A54" s="2" t="s">
        <v>70</v>
      </c>
      <c r="B54" s="22">
        <v>39493</v>
      </c>
      <c r="C54" s="2">
        <v>50005</v>
      </c>
      <c r="D54" s="2">
        <v>13</v>
      </c>
      <c r="E54" s="2">
        <v>10</v>
      </c>
      <c r="F54" s="2">
        <v>15</v>
      </c>
      <c r="G54" s="2">
        <v>11</v>
      </c>
      <c r="H54" s="2">
        <v>9</v>
      </c>
      <c r="I54" s="111">
        <f>D54*HLOOKUP($D$3,MASTER_Data_1!$A$3:$F$5,2,0)+E54*HLOOKUP($E$3,MASTER_Data_1!$A$3:$F$5,2,0)+F54*HLOOKUP($F$3,MASTER_Data_1!$A$3:$F$5,2,0)+G54*HLOOKUP($G$3,MASTER_Data_1!$A$3:$F$5,2,0)+H54*HLOOKUP($H$3,MASTER_Data_1!$A$3:$F$5,2,0)</f>
        <v>158.30000000000001</v>
      </c>
      <c r="J54" s="111">
        <f>IF(AND(I54&gt;100,C54=50001),HLOOKUP(C54,MASTER_Data_2!$A$7:$G$17,MATCH(Datset_1!I54,MASTER_Data_2!$B$8:$B$17,1)+2,1),IF(AND(I54&gt;100,C54=50002),HLOOKUP(C54,MASTER_Data_2!$A$7:$G$17,MATCH(Datset_1!I54,MASTER_Data_2!$B$8:$B$17,1)+2,1),IF(AND(I54&gt;100,C54=50003),HLOOKUP(C54,MASTER_Data_2!$A$7:$G$17,MATCH(Datset_1!I54,MASTER_Data_2!$B$8:$B$17,1)+2,1),IF(AND(I54&gt;100,C54=50004),HLOOKUP(C54,MASTER_Data_2!$A$7:$G$17,MATCH(Datset_1!I54,MASTER_Data_2!$B$8:$B$17,1)+2,1),IF(AND(I54&gt;100,C54=50005),HLOOKUP(C54,MASTER_Data_2!$A$7:$G$17,MATCH(Datset_1!I54,MASTER_Data_2!$B$8:$B$17,1)+2,1),HLOOKUP(C54,MASTER_Data_2!$A$7:$G$17,2,1))))))</f>
        <v>0.33</v>
      </c>
      <c r="K54" s="4">
        <f t="shared" si="1"/>
        <v>52.239000000000004</v>
      </c>
      <c r="L54" s="112">
        <f>IF(AND(I50&gt;100,C50=50001),HLOOKUP(C50,MASTER_Data_4!$A$6:$G$16,MATCH(Datset_1!I50,MASTER_Data_4!$B$7:$B$16,1)+2,1),IF(AND(I50&gt;100,C50=50002),HLOOKUP(C50,MASTER_Data_4!$A$6:$G$16,MATCH(Datset_1!I50,MASTER_Data_4!$B$7:$B$16,1)+2,1),IF(AND(I50&gt;100,C50=50003),HLOOKUP(C50,MASTER_Data_4!$A$6:$G$16,MATCH(Datset_1!I50,MASTER_Data_4!$B$7:$B$16,1)+2,1),IF(AND(I50&gt;100,C50=50004),HLOOKUP(C50,MASTER_Data_4!$A$6:$G$16,MATCH(Datset_1!I50,MASTER_Data_4!$B$7:$B$16,1)+2,1),IF(AND(I50&gt;100,C50=50005),HLOOKUP(C50,MASTER_Data_4!$A$6:$G$16,MATCH(Datset_1!I50,MASTER_Data_4!$B$7:$B$16,1)+2,1),HLOOKUP(C50,MASTER_Data_4!$A$6:$G$16,2,1))))))</f>
        <v>0.37</v>
      </c>
      <c r="M54" s="4">
        <f t="shared" si="0"/>
        <v>58.571000000000005</v>
      </c>
      <c r="N54" s="112">
        <f>VLOOKUP(C54,MASTER_Data_7!$A$2:$C$7,3,0)</f>
        <v>2</v>
      </c>
      <c r="O54" s="112">
        <f>VLOOKUP(C54,MASTER_Data_7!$K$2:$M$12,3,0)</f>
        <v>1</v>
      </c>
      <c r="P54" s="3">
        <f>VLOOKUP(C54,MASTER_Data_8!$A$2:$C$7,3,0)</f>
        <v>787</v>
      </c>
      <c r="Q54" s="3">
        <f>Datset_1!I54*MASTER_Data_5!$B$9*P54</f>
        <v>6789.7244499999997</v>
      </c>
      <c r="R54" s="3">
        <f>VLOOKUP(C54,MASTER_Data_8!$K$2:$M$12,3,0)</f>
        <v>40</v>
      </c>
      <c r="S54" s="3">
        <f>Datset_1!I54*MASTER_Data_5!$B$9*R54</f>
        <v>345.09399999999999</v>
      </c>
    </row>
    <row r="55" spans="1:19" x14ac:dyDescent="0.25">
      <c r="A55" s="2" t="s">
        <v>71</v>
      </c>
      <c r="B55" s="22">
        <v>39497</v>
      </c>
      <c r="C55" s="2">
        <v>50003</v>
      </c>
      <c r="D55" s="2">
        <v>8</v>
      </c>
      <c r="E55" s="2">
        <v>10</v>
      </c>
      <c r="F55" s="2">
        <v>15</v>
      </c>
      <c r="G55" s="2">
        <v>11</v>
      </c>
      <c r="H55" s="2">
        <v>9</v>
      </c>
      <c r="I55" s="111">
        <f>D55*HLOOKUP($D$3,MASTER_Data_1!$A$3:$F$5,2,0)+E55*HLOOKUP($E$3,MASTER_Data_1!$A$3:$F$5,2,0)+F55*HLOOKUP($F$3,MASTER_Data_1!$A$3:$F$5,2,0)+G55*HLOOKUP($G$3,MASTER_Data_1!$A$3:$F$5,2,0)+H55*HLOOKUP($H$3,MASTER_Data_1!$A$3:$F$5,2,0)</f>
        <v>146.79999999999998</v>
      </c>
      <c r="J55" s="111">
        <f>IF(AND(I55&gt;100,C55=50001),HLOOKUP(C55,MASTER_Data_2!$A$7:$G$17,MATCH(Datset_1!I55,MASTER_Data_2!$B$8:$B$17,1)+2,1),IF(AND(I55&gt;100,C55=50002),HLOOKUP(C55,MASTER_Data_2!$A$7:$G$17,MATCH(Datset_1!I55,MASTER_Data_2!$B$8:$B$17,1)+2,1),IF(AND(I55&gt;100,C55=50003),HLOOKUP(C55,MASTER_Data_2!$A$7:$G$17,MATCH(Datset_1!I55,MASTER_Data_2!$B$8:$B$17,1)+2,1),IF(AND(I55&gt;100,C55=50004),HLOOKUP(C55,MASTER_Data_2!$A$7:$G$17,MATCH(Datset_1!I55,MASTER_Data_2!$B$8:$B$17,1)+2,1),IF(AND(I55&gt;100,C55=50005),HLOOKUP(C55,MASTER_Data_2!$A$7:$G$17,MATCH(Datset_1!I55,MASTER_Data_2!$B$8:$B$17,1)+2,1),HLOOKUP(C55,MASTER_Data_2!$A$7:$G$17,2,1))))))</f>
        <v>0.26</v>
      </c>
      <c r="K55" s="4">
        <f t="shared" si="1"/>
        <v>38.167999999999999</v>
      </c>
      <c r="L55" s="112">
        <f>IF(AND(I51&gt;100,C51=50001),HLOOKUP(C51,MASTER_Data_4!$A$6:$G$16,MATCH(Datset_1!I51,MASTER_Data_4!$B$7:$B$16,1)+2,1),IF(AND(I51&gt;100,C51=50002),HLOOKUP(C51,MASTER_Data_4!$A$6:$G$16,MATCH(Datset_1!I51,MASTER_Data_4!$B$7:$B$16,1)+2,1),IF(AND(I51&gt;100,C51=50003),HLOOKUP(C51,MASTER_Data_4!$A$6:$G$16,MATCH(Datset_1!I51,MASTER_Data_4!$B$7:$B$16,1)+2,1),IF(AND(I51&gt;100,C51=50004),HLOOKUP(C51,MASTER_Data_4!$A$6:$G$16,MATCH(Datset_1!I51,MASTER_Data_4!$B$7:$B$16,1)+2,1),IF(AND(I51&gt;100,C51=50005),HLOOKUP(C51,MASTER_Data_4!$A$6:$G$16,MATCH(Datset_1!I51,MASTER_Data_4!$B$7:$B$16,1)+2,1),HLOOKUP(C51,MASTER_Data_4!$A$6:$G$16,2,1))))))</f>
        <v>0.30199999999999999</v>
      </c>
      <c r="M55" s="4">
        <f t="shared" si="0"/>
        <v>44.333599999999997</v>
      </c>
      <c r="N55" s="112">
        <f>VLOOKUP(C55,MASTER_Data_7!$A$2:$C$7,3,0)</f>
        <v>1</v>
      </c>
      <c r="O55" s="112">
        <f>VLOOKUP(C55,MASTER_Data_7!$K$2:$M$12,3,0)</f>
        <v>2</v>
      </c>
      <c r="P55" s="3">
        <f>VLOOKUP(C55,MASTER_Data_8!$A$2:$C$7,3,0)</f>
        <v>407</v>
      </c>
      <c r="Q55" s="3">
        <f>Datset_1!I55*MASTER_Data_5!$B$9*P55</f>
        <v>3256.2441999999996</v>
      </c>
      <c r="R55" s="3">
        <f>VLOOKUP(C55,MASTER_Data_8!$K$2:$M$12,3,0)</f>
        <v>1048</v>
      </c>
      <c r="S55" s="3">
        <f>Datset_1!I55*MASTER_Data_5!$B$9*R55</f>
        <v>8384.6287999999986</v>
      </c>
    </row>
    <row r="56" spans="1:19" x14ac:dyDescent="0.25">
      <c r="A56" s="2" t="s">
        <v>72</v>
      </c>
      <c r="B56" s="22">
        <v>39497</v>
      </c>
      <c r="C56" s="2">
        <v>50003</v>
      </c>
      <c r="D56" s="2">
        <v>4</v>
      </c>
      <c r="E56" s="2">
        <v>10</v>
      </c>
      <c r="F56" s="2">
        <v>15</v>
      </c>
      <c r="G56" s="2">
        <v>11</v>
      </c>
      <c r="H56" s="2">
        <v>9</v>
      </c>
      <c r="I56" s="111">
        <f>D56*HLOOKUP($D$3,MASTER_Data_1!$A$3:$F$5,2,0)+E56*HLOOKUP($E$3,MASTER_Data_1!$A$3:$F$5,2,0)+F56*HLOOKUP($F$3,MASTER_Data_1!$A$3:$F$5,2,0)+G56*HLOOKUP($G$3,MASTER_Data_1!$A$3:$F$5,2,0)+H56*HLOOKUP($H$3,MASTER_Data_1!$A$3:$F$5,2,0)</f>
        <v>137.6</v>
      </c>
      <c r="J56" s="111">
        <f>IF(AND(I56&gt;100,C56=50001),HLOOKUP(C56,MASTER_Data_2!$A$7:$G$17,MATCH(Datset_1!I56,MASTER_Data_2!$B$8:$B$17,1)+2,1),IF(AND(I56&gt;100,C56=50002),HLOOKUP(C56,MASTER_Data_2!$A$7:$G$17,MATCH(Datset_1!I56,MASTER_Data_2!$B$8:$B$17,1)+2,1),IF(AND(I56&gt;100,C56=50003),HLOOKUP(C56,MASTER_Data_2!$A$7:$G$17,MATCH(Datset_1!I56,MASTER_Data_2!$B$8:$B$17,1)+2,1),IF(AND(I56&gt;100,C56=50004),HLOOKUP(C56,MASTER_Data_2!$A$7:$G$17,MATCH(Datset_1!I56,MASTER_Data_2!$B$8:$B$17,1)+2,1),IF(AND(I56&gt;100,C56=50005),HLOOKUP(C56,MASTER_Data_2!$A$7:$G$17,MATCH(Datset_1!I56,MASTER_Data_2!$B$8:$B$17,1)+2,1),HLOOKUP(C56,MASTER_Data_2!$A$7:$G$17,2,1))))))</f>
        <v>0.26</v>
      </c>
      <c r="K56" s="4">
        <f t="shared" si="1"/>
        <v>35.775999999999996</v>
      </c>
      <c r="L56" s="112">
        <f>IF(AND(I52&gt;100,C52=50001),HLOOKUP(C52,MASTER_Data_4!$A$6:$G$16,MATCH(Datset_1!I52,MASTER_Data_4!$B$7:$B$16,1)+2,1),IF(AND(I52&gt;100,C52=50002),HLOOKUP(C52,MASTER_Data_4!$A$6:$G$16,MATCH(Datset_1!I52,MASTER_Data_4!$B$7:$B$16,1)+2,1),IF(AND(I52&gt;100,C52=50003),HLOOKUP(C52,MASTER_Data_4!$A$6:$G$16,MATCH(Datset_1!I52,MASTER_Data_4!$B$7:$B$16,1)+2,1),IF(AND(I52&gt;100,C52=50004),HLOOKUP(C52,MASTER_Data_4!$A$6:$G$16,MATCH(Datset_1!I52,MASTER_Data_4!$B$7:$B$16,1)+2,1),IF(AND(I52&gt;100,C52=50005),HLOOKUP(C52,MASTER_Data_4!$A$6:$G$16,MATCH(Datset_1!I52,MASTER_Data_4!$B$7:$B$16,1)+2,1),HLOOKUP(C52,MASTER_Data_4!$A$6:$G$16,2,1))))))</f>
        <v>0.30199999999999999</v>
      </c>
      <c r="M56" s="4">
        <f t="shared" si="0"/>
        <v>41.555199999999999</v>
      </c>
      <c r="N56" s="112">
        <f>VLOOKUP(C56,MASTER_Data_7!$A$2:$C$7,3,0)</f>
        <v>1</v>
      </c>
      <c r="O56" s="112">
        <f>VLOOKUP(C56,MASTER_Data_7!$K$2:$M$12,3,0)</f>
        <v>2</v>
      </c>
      <c r="P56" s="3">
        <f>VLOOKUP(C56,MASTER_Data_8!$A$2:$C$7,3,0)</f>
        <v>407</v>
      </c>
      <c r="Q56" s="3">
        <f>Datset_1!I56*MASTER_Data_5!$B$9*P56</f>
        <v>3052.1743999999999</v>
      </c>
      <c r="R56" s="3">
        <f>VLOOKUP(C56,MASTER_Data_8!$K$2:$M$12,3,0)</f>
        <v>1048</v>
      </c>
      <c r="S56" s="3">
        <f>Datset_1!I56*MASTER_Data_5!$B$9*R56</f>
        <v>7859.1616000000004</v>
      </c>
    </row>
    <row r="57" spans="1:19" x14ac:dyDescent="0.25">
      <c r="A57" s="2" t="s">
        <v>73</v>
      </c>
      <c r="B57" s="22">
        <v>39497</v>
      </c>
      <c r="C57" s="2">
        <v>50003</v>
      </c>
      <c r="D57" s="2">
        <v>8</v>
      </c>
      <c r="E57" s="2">
        <v>10</v>
      </c>
      <c r="F57" s="2">
        <v>15</v>
      </c>
      <c r="G57" s="2">
        <v>11</v>
      </c>
      <c r="H57" s="2">
        <v>9</v>
      </c>
      <c r="I57" s="111">
        <f>D57*HLOOKUP($D$3,MASTER_Data_1!$A$3:$F$5,2,0)+E57*HLOOKUP($E$3,MASTER_Data_1!$A$3:$F$5,2,0)+F57*HLOOKUP($F$3,MASTER_Data_1!$A$3:$F$5,2,0)+G57*HLOOKUP($G$3,MASTER_Data_1!$A$3:$F$5,2,0)+H57*HLOOKUP($H$3,MASTER_Data_1!$A$3:$F$5,2,0)</f>
        <v>146.79999999999998</v>
      </c>
      <c r="J57" s="111">
        <f>IF(AND(I57&gt;100,C57=50001),HLOOKUP(C57,MASTER_Data_2!$A$7:$G$17,MATCH(Datset_1!I57,MASTER_Data_2!$B$8:$B$17,1)+2,1),IF(AND(I57&gt;100,C57=50002),HLOOKUP(C57,MASTER_Data_2!$A$7:$G$17,MATCH(Datset_1!I57,MASTER_Data_2!$B$8:$B$17,1)+2,1),IF(AND(I57&gt;100,C57=50003),HLOOKUP(C57,MASTER_Data_2!$A$7:$G$17,MATCH(Datset_1!I57,MASTER_Data_2!$B$8:$B$17,1)+2,1),IF(AND(I57&gt;100,C57=50004),HLOOKUP(C57,MASTER_Data_2!$A$7:$G$17,MATCH(Datset_1!I57,MASTER_Data_2!$B$8:$B$17,1)+2,1),IF(AND(I57&gt;100,C57=50005),HLOOKUP(C57,MASTER_Data_2!$A$7:$G$17,MATCH(Datset_1!I57,MASTER_Data_2!$B$8:$B$17,1)+2,1),HLOOKUP(C57,MASTER_Data_2!$A$7:$G$17,2,1))))))</f>
        <v>0.26</v>
      </c>
      <c r="K57" s="4">
        <f t="shared" si="1"/>
        <v>38.167999999999999</v>
      </c>
      <c r="L57" s="112">
        <f>IF(AND(I53&gt;100,C53=50001),HLOOKUP(C53,MASTER_Data_4!$A$6:$G$16,MATCH(Datset_1!I53,MASTER_Data_4!$B$7:$B$16,1)+2,1),IF(AND(I53&gt;100,C53=50002),HLOOKUP(C53,MASTER_Data_4!$A$6:$G$16,MATCH(Datset_1!I53,MASTER_Data_4!$B$7:$B$16,1)+2,1),IF(AND(I53&gt;100,C53=50003),HLOOKUP(C53,MASTER_Data_4!$A$6:$G$16,MATCH(Datset_1!I53,MASTER_Data_4!$B$7:$B$16,1)+2,1),IF(AND(I53&gt;100,C53=50004),HLOOKUP(C53,MASTER_Data_4!$A$6:$G$16,MATCH(Datset_1!I53,MASTER_Data_4!$B$7:$B$16,1)+2,1),IF(AND(I53&gt;100,C53=50005),HLOOKUP(C53,MASTER_Data_4!$A$6:$G$16,MATCH(Datset_1!I53,MASTER_Data_4!$B$7:$B$16,1)+2,1),HLOOKUP(C53,MASTER_Data_4!$A$6:$G$16,2,1))))))</f>
        <v>0.20399999999999999</v>
      </c>
      <c r="M57" s="4">
        <f t="shared" si="0"/>
        <v>29.947199999999995</v>
      </c>
      <c r="N57" s="112">
        <f>VLOOKUP(C57,MASTER_Data_7!$A$2:$C$7,3,0)</f>
        <v>1</v>
      </c>
      <c r="O57" s="112">
        <f>VLOOKUP(C57,MASTER_Data_7!$K$2:$M$12,3,0)</f>
        <v>2</v>
      </c>
      <c r="P57" s="3">
        <f>VLOOKUP(C57,MASTER_Data_8!$A$2:$C$7,3,0)</f>
        <v>407</v>
      </c>
      <c r="Q57" s="3">
        <f>Datset_1!I57*MASTER_Data_5!$B$9*P57</f>
        <v>3256.2441999999996</v>
      </c>
      <c r="R57" s="3">
        <f>VLOOKUP(C57,MASTER_Data_8!$K$2:$M$12,3,0)</f>
        <v>1048</v>
      </c>
      <c r="S57" s="3">
        <f>Datset_1!I57*MASTER_Data_5!$B$9*R57</f>
        <v>8384.6287999999986</v>
      </c>
    </row>
    <row r="58" spans="1:19" x14ac:dyDescent="0.25">
      <c r="A58" s="2" t="s">
        <v>74</v>
      </c>
      <c r="B58" s="22">
        <v>39498</v>
      </c>
      <c r="C58" s="2">
        <v>50005</v>
      </c>
      <c r="D58" s="2">
        <v>8</v>
      </c>
      <c r="E58" s="2">
        <v>10</v>
      </c>
      <c r="F58" s="2">
        <v>15</v>
      </c>
      <c r="G58" s="2">
        <v>11</v>
      </c>
      <c r="H58" s="2">
        <v>9</v>
      </c>
      <c r="I58" s="111">
        <f>D58*HLOOKUP($D$3,MASTER_Data_1!$A$3:$F$5,2,0)+E58*HLOOKUP($E$3,MASTER_Data_1!$A$3:$F$5,2,0)+F58*HLOOKUP($F$3,MASTER_Data_1!$A$3:$F$5,2,0)+G58*HLOOKUP($G$3,MASTER_Data_1!$A$3:$F$5,2,0)+H58*HLOOKUP($H$3,MASTER_Data_1!$A$3:$F$5,2,0)</f>
        <v>146.79999999999998</v>
      </c>
      <c r="J58" s="111">
        <f>IF(AND(I58&gt;100,C58=50001),HLOOKUP(C58,MASTER_Data_2!$A$7:$G$17,MATCH(Datset_1!I58,MASTER_Data_2!$B$8:$B$17,1)+2,1),IF(AND(I58&gt;100,C58=50002),HLOOKUP(C58,MASTER_Data_2!$A$7:$G$17,MATCH(Datset_1!I58,MASTER_Data_2!$B$8:$B$17,1)+2,1),IF(AND(I58&gt;100,C58=50003),HLOOKUP(C58,MASTER_Data_2!$A$7:$G$17,MATCH(Datset_1!I58,MASTER_Data_2!$B$8:$B$17,1)+2,1),IF(AND(I58&gt;100,C58=50004),HLOOKUP(C58,MASTER_Data_2!$A$7:$G$17,MATCH(Datset_1!I58,MASTER_Data_2!$B$8:$B$17,1)+2,1),IF(AND(I58&gt;100,C58=50005),HLOOKUP(C58,MASTER_Data_2!$A$7:$G$17,MATCH(Datset_1!I58,MASTER_Data_2!$B$8:$B$17,1)+2,1),HLOOKUP(C58,MASTER_Data_2!$A$7:$G$17,2,1))))))</f>
        <v>0.33</v>
      </c>
      <c r="K58" s="4">
        <f t="shared" si="1"/>
        <v>48.443999999999996</v>
      </c>
      <c r="L58" s="112">
        <f>IF(AND(I54&gt;100,C54=50001),HLOOKUP(C54,MASTER_Data_4!$A$6:$G$16,MATCH(Datset_1!I54,MASTER_Data_4!$B$7:$B$16,1)+2,1),IF(AND(I54&gt;100,C54=50002),HLOOKUP(C54,MASTER_Data_4!$A$6:$G$16,MATCH(Datset_1!I54,MASTER_Data_4!$B$7:$B$16,1)+2,1),IF(AND(I54&gt;100,C54=50003),HLOOKUP(C54,MASTER_Data_4!$A$6:$G$16,MATCH(Datset_1!I54,MASTER_Data_4!$B$7:$B$16,1)+2,1),IF(AND(I54&gt;100,C54=50004),HLOOKUP(C54,MASTER_Data_4!$A$6:$G$16,MATCH(Datset_1!I54,MASTER_Data_4!$B$7:$B$16,1)+2,1),IF(AND(I54&gt;100,C54=50005),HLOOKUP(C54,MASTER_Data_4!$A$6:$G$16,MATCH(Datset_1!I54,MASTER_Data_4!$B$7:$B$16,1)+2,1),HLOOKUP(C54,MASTER_Data_4!$A$6:$G$16,2,1))))))</f>
        <v>0.20399999999999999</v>
      </c>
      <c r="M58" s="4">
        <f t="shared" si="0"/>
        <v>29.947199999999995</v>
      </c>
      <c r="N58" s="112">
        <f>VLOOKUP(C58,MASTER_Data_7!$A$2:$C$7,3,0)</f>
        <v>2</v>
      </c>
      <c r="O58" s="112">
        <f>VLOOKUP(C58,MASTER_Data_7!$K$2:$M$12,3,0)</f>
        <v>1</v>
      </c>
      <c r="P58" s="3">
        <f>VLOOKUP(C58,MASTER_Data_8!$A$2:$C$7,3,0)</f>
        <v>787</v>
      </c>
      <c r="Q58" s="3">
        <f>Datset_1!I58*MASTER_Data_5!$B$9*P58</f>
        <v>6296.4721999999992</v>
      </c>
      <c r="R58" s="3">
        <f>VLOOKUP(C58,MASTER_Data_8!$K$2:$M$12,3,0)</f>
        <v>40</v>
      </c>
      <c r="S58" s="3">
        <f>Datset_1!I58*MASTER_Data_5!$B$9*R58</f>
        <v>320.02399999999994</v>
      </c>
    </row>
    <row r="59" spans="1:19" x14ac:dyDescent="0.25">
      <c r="A59" s="2" t="s">
        <v>75</v>
      </c>
      <c r="B59" s="22">
        <v>39499</v>
      </c>
      <c r="C59" s="2">
        <v>50003</v>
      </c>
      <c r="D59" s="2">
        <v>5</v>
      </c>
      <c r="E59" s="2">
        <v>10</v>
      </c>
      <c r="F59" s="2">
        <v>15</v>
      </c>
      <c r="G59" s="2">
        <v>11</v>
      </c>
      <c r="H59" s="2">
        <v>9</v>
      </c>
      <c r="I59" s="111">
        <f>D59*HLOOKUP($D$3,MASTER_Data_1!$A$3:$F$5,2,0)+E59*HLOOKUP($E$3,MASTER_Data_1!$A$3:$F$5,2,0)+F59*HLOOKUP($F$3,MASTER_Data_1!$A$3:$F$5,2,0)+G59*HLOOKUP($G$3,MASTER_Data_1!$A$3:$F$5,2,0)+H59*HLOOKUP($H$3,MASTER_Data_1!$A$3:$F$5,2,0)</f>
        <v>139.9</v>
      </c>
      <c r="J59" s="111">
        <f>IF(AND(I59&gt;100,C59=50001),HLOOKUP(C59,MASTER_Data_2!$A$7:$G$17,MATCH(Datset_1!I59,MASTER_Data_2!$B$8:$B$17,1)+2,1),IF(AND(I59&gt;100,C59=50002),HLOOKUP(C59,MASTER_Data_2!$A$7:$G$17,MATCH(Datset_1!I59,MASTER_Data_2!$B$8:$B$17,1)+2,1),IF(AND(I59&gt;100,C59=50003),HLOOKUP(C59,MASTER_Data_2!$A$7:$G$17,MATCH(Datset_1!I59,MASTER_Data_2!$B$8:$B$17,1)+2,1),IF(AND(I59&gt;100,C59=50004),HLOOKUP(C59,MASTER_Data_2!$A$7:$G$17,MATCH(Datset_1!I59,MASTER_Data_2!$B$8:$B$17,1)+2,1),IF(AND(I59&gt;100,C59=50005),HLOOKUP(C59,MASTER_Data_2!$A$7:$G$17,MATCH(Datset_1!I59,MASTER_Data_2!$B$8:$B$17,1)+2,1),HLOOKUP(C59,MASTER_Data_2!$A$7:$G$17,2,1))))))</f>
        <v>0.26</v>
      </c>
      <c r="K59" s="4">
        <f t="shared" si="1"/>
        <v>36.374000000000002</v>
      </c>
      <c r="L59" s="112">
        <f>IF(AND(I55&gt;100,C55=50001),HLOOKUP(C55,MASTER_Data_4!$A$6:$G$16,MATCH(Datset_1!I55,MASTER_Data_4!$B$7:$B$16,1)+2,1),IF(AND(I55&gt;100,C55=50002),HLOOKUP(C55,MASTER_Data_4!$A$6:$G$16,MATCH(Datset_1!I55,MASTER_Data_4!$B$7:$B$16,1)+2,1),IF(AND(I55&gt;100,C55=50003),HLOOKUP(C55,MASTER_Data_4!$A$6:$G$16,MATCH(Datset_1!I55,MASTER_Data_4!$B$7:$B$16,1)+2,1),IF(AND(I55&gt;100,C55=50004),HLOOKUP(C55,MASTER_Data_4!$A$6:$G$16,MATCH(Datset_1!I55,MASTER_Data_4!$B$7:$B$16,1)+2,1),IF(AND(I55&gt;100,C55=50005),HLOOKUP(C55,MASTER_Data_4!$A$6:$G$16,MATCH(Datset_1!I55,MASTER_Data_4!$B$7:$B$16,1)+2,1),HLOOKUP(C55,MASTER_Data_4!$A$6:$G$16,2,1))))))</f>
        <v>0.37</v>
      </c>
      <c r="M59" s="4">
        <f t="shared" si="0"/>
        <v>51.762999999999998</v>
      </c>
      <c r="N59" s="112">
        <f>VLOOKUP(C59,MASTER_Data_7!$A$2:$C$7,3,0)</f>
        <v>1</v>
      </c>
      <c r="O59" s="112">
        <f>VLOOKUP(C59,MASTER_Data_7!$K$2:$M$12,3,0)</f>
        <v>2</v>
      </c>
      <c r="P59" s="3">
        <f>VLOOKUP(C59,MASTER_Data_8!$A$2:$C$7,3,0)</f>
        <v>407</v>
      </c>
      <c r="Q59" s="3">
        <f>Datset_1!I59*MASTER_Data_5!$B$9*P59</f>
        <v>3103.1918500000002</v>
      </c>
      <c r="R59" s="3">
        <f>VLOOKUP(C59,MASTER_Data_8!$K$2:$M$12,3,0)</f>
        <v>1048</v>
      </c>
      <c r="S59" s="3">
        <f>Datset_1!I59*MASTER_Data_5!$B$9*R59</f>
        <v>7990.5284000000001</v>
      </c>
    </row>
    <row r="60" spans="1:19" x14ac:dyDescent="0.25">
      <c r="A60" s="2" t="s">
        <v>76</v>
      </c>
      <c r="B60" s="22">
        <v>39502</v>
      </c>
      <c r="C60" s="2">
        <v>50002</v>
      </c>
      <c r="D60" s="2">
        <v>8</v>
      </c>
      <c r="E60" s="2">
        <v>10</v>
      </c>
      <c r="F60" s="2">
        <v>15</v>
      </c>
      <c r="G60" s="2">
        <v>11</v>
      </c>
      <c r="H60" s="2">
        <v>9</v>
      </c>
      <c r="I60" s="111">
        <f>D60*HLOOKUP($D$3,MASTER_Data_1!$A$3:$F$5,2,0)+E60*HLOOKUP($E$3,MASTER_Data_1!$A$3:$F$5,2,0)+F60*HLOOKUP($F$3,MASTER_Data_1!$A$3:$F$5,2,0)+G60*HLOOKUP($G$3,MASTER_Data_1!$A$3:$F$5,2,0)+H60*HLOOKUP($H$3,MASTER_Data_1!$A$3:$F$5,2,0)</f>
        <v>146.79999999999998</v>
      </c>
      <c r="J60" s="111">
        <f>IF(AND(I60&gt;100,C60=50001),HLOOKUP(C60,MASTER_Data_2!$A$7:$G$17,MATCH(Datset_1!I60,MASTER_Data_2!$B$8:$B$17,1)+2,1),IF(AND(I60&gt;100,C60=50002),HLOOKUP(C60,MASTER_Data_2!$A$7:$G$17,MATCH(Datset_1!I60,MASTER_Data_2!$B$8:$B$17,1)+2,1),IF(AND(I60&gt;100,C60=50003),HLOOKUP(C60,MASTER_Data_2!$A$7:$G$17,MATCH(Datset_1!I60,MASTER_Data_2!$B$8:$B$17,1)+2,1),IF(AND(I60&gt;100,C60=50004),HLOOKUP(C60,MASTER_Data_2!$A$7:$G$17,MATCH(Datset_1!I60,MASTER_Data_2!$B$8:$B$17,1)+2,1),IF(AND(I60&gt;100,C60=50005),HLOOKUP(C60,MASTER_Data_2!$A$7:$G$17,MATCH(Datset_1!I60,MASTER_Data_2!$B$8:$B$17,1)+2,1),HLOOKUP(C60,MASTER_Data_2!$A$7:$G$17,2,1))))))</f>
        <v>0.24</v>
      </c>
      <c r="K60" s="4">
        <f t="shared" si="1"/>
        <v>35.231999999999992</v>
      </c>
      <c r="L60" s="112">
        <f>IF(AND(I56&gt;100,C56=50001),HLOOKUP(C56,MASTER_Data_4!$A$6:$G$16,MATCH(Datset_1!I56,MASTER_Data_4!$B$7:$B$16,1)+2,1),IF(AND(I56&gt;100,C56=50002),HLOOKUP(C56,MASTER_Data_4!$A$6:$G$16,MATCH(Datset_1!I56,MASTER_Data_4!$B$7:$B$16,1)+2,1),IF(AND(I56&gt;100,C56=50003),HLOOKUP(C56,MASTER_Data_4!$A$6:$G$16,MATCH(Datset_1!I56,MASTER_Data_4!$B$7:$B$16,1)+2,1),IF(AND(I56&gt;100,C56=50004),HLOOKUP(C56,MASTER_Data_4!$A$6:$G$16,MATCH(Datset_1!I56,MASTER_Data_4!$B$7:$B$16,1)+2,1),IF(AND(I56&gt;100,C56=50005),HLOOKUP(C56,MASTER_Data_4!$A$6:$G$16,MATCH(Datset_1!I56,MASTER_Data_4!$B$7:$B$16,1)+2,1),HLOOKUP(C56,MASTER_Data_4!$A$6:$G$16,2,1))))))</f>
        <v>0.37</v>
      </c>
      <c r="M60" s="4">
        <f t="shared" si="0"/>
        <v>54.315999999999995</v>
      </c>
      <c r="N60" s="112">
        <f>VLOOKUP(C60,MASTER_Data_7!$A$2:$C$7,3,0)</f>
        <v>1</v>
      </c>
      <c r="O60" s="112">
        <f>VLOOKUP(C60,MASTER_Data_7!$K$2:$M$12,3,0)</f>
        <v>2</v>
      </c>
      <c r="P60" s="3">
        <f>VLOOKUP(C60,MASTER_Data_8!$A$2:$C$7,3,0)</f>
        <v>122</v>
      </c>
      <c r="Q60" s="3">
        <f>Datset_1!I60*MASTER_Data_5!$B$9*P60</f>
        <v>976.07319999999982</v>
      </c>
      <c r="R60" s="3">
        <f>VLOOKUP(C60,MASTER_Data_8!$K$2:$M$12,3,0)</f>
        <v>901</v>
      </c>
      <c r="S60" s="3">
        <f>Datset_1!I60*MASTER_Data_5!$B$9*R60</f>
        <v>7208.5405999999984</v>
      </c>
    </row>
    <row r="61" spans="1:19" x14ac:dyDescent="0.25">
      <c r="A61" s="2" t="s">
        <v>77</v>
      </c>
      <c r="B61" s="22">
        <v>39502</v>
      </c>
      <c r="C61" s="2">
        <v>50001</v>
      </c>
      <c r="D61" s="2">
        <v>6</v>
      </c>
      <c r="E61" s="2">
        <v>10</v>
      </c>
      <c r="F61" s="2">
        <v>15</v>
      </c>
      <c r="G61" s="2">
        <v>11</v>
      </c>
      <c r="H61" s="2">
        <v>9</v>
      </c>
      <c r="I61" s="111">
        <f>D61*HLOOKUP($D$3,MASTER_Data_1!$A$3:$F$5,2,0)+E61*HLOOKUP($E$3,MASTER_Data_1!$A$3:$F$5,2,0)+F61*HLOOKUP($F$3,MASTER_Data_1!$A$3:$F$5,2,0)+G61*HLOOKUP($G$3,MASTER_Data_1!$A$3:$F$5,2,0)+H61*HLOOKUP($H$3,MASTER_Data_1!$A$3:$F$5,2,0)</f>
        <v>142.19999999999999</v>
      </c>
      <c r="J61" s="111">
        <f>IF(AND(I61&gt;100,C61=50001),HLOOKUP(C61,MASTER_Data_2!$A$7:$G$17,MATCH(Datset_1!I61,MASTER_Data_2!$B$8:$B$17,1)+2,1),IF(AND(I61&gt;100,C61=50002),HLOOKUP(C61,MASTER_Data_2!$A$7:$G$17,MATCH(Datset_1!I61,MASTER_Data_2!$B$8:$B$17,1)+2,1),IF(AND(I61&gt;100,C61=50003),HLOOKUP(C61,MASTER_Data_2!$A$7:$G$17,MATCH(Datset_1!I61,MASTER_Data_2!$B$8:$B$17,1)+2,1),IF(AND(I61&gt;100,C61=50004),HLOOKUP(C61,MASTER_Data_2!$A$7:$G$17,MATCH(Datset_1!I61,MASTER_Data_2!$B$8:$B$17,1)+2,1),IF(AND(I61&gt;100,C61=50005),HLOOKUP(C61,MASTER_Data_2!$A$7:$G$17,MATCH(Datset_1!I61,MASTER_Data_2!$B$8:$B$17,1)+2,1),HLOOKUP(C61,MASTER_Data_2!$A$7:$G$17,2,1))))))</f>
        <v>0.2</v>
      </c>
      <c r="K61" s="4">
        <f t="shared" si="1"/>
        <v>28.439999999999998</v>
      </c>
      <c r="L61" s="112">
        <f>IF(AND(I57&gt;100,C57=50001),HLOOKUP(C57,MASTER_Data_4!$A$6:$G$16,MATCH(Datset_1!I57,MASTER_Data_4!$B$7:$B$16,1)+2,1),IF(AND(I57&gt;100,C57=50002),HLOOKUP(C57,MASTER_Data_4!$A$6:$G$16,MATCH(Datset_1!I57,MASTER_Data_4!$B$7:$B$16,1)+2,1),IF(AND(I57&gt;100,C57=50003),HLOOKUP(C57,MASTER_Data_4!$A$6:$G$16,MATCH(Datset_1!I57,MASTER_Data_4!$B$7:$B$16,1)+2,1),IF(AND(I57&gt;100,C57=50004),HLOOKUP(C57,MASTER_Data_4!$A$6:$G$16,MATCH(Datset_1!I57,MASTER_Data_4!$B$7:$B$16,1)+2,1),IF(AND(I57&gt;100,C57=50005),HLOOKUP(C57,MASTER_Data_4!$A$6:$G$16,MATCH(Datset_1!I57,MASTER_Data_4!$B$7:$B$16,1)+2,1),HLOOKUP(C57,MASTER_Data_4!$A$6:$G$16,2,1))))))</f>
        <v>0.37</v>
      </c>
      <c r="M61" s="4">
        <f t="shared" si="0"/>
        <v>52.613999999999997</v>
      </c>
      <c r="N61" s="112">
        <f>VLOOKUP(C61,MASTER_Data_7!$A$2:$C$7,3,0)</f>
        <v>1</v>
      </c>
      <c r="O61" s="112">
        <f>VLOOKUP(C61,MASTER_Data_7!$K$2:$M$12,3,0)</f>
        <v>2</v>
      </c>
      <c r="P61" s="3">
        <f>VLOOKUP(C61,MASTER_Data_8!$A$2:$C$7,3,0)</f>
        <v>40</v>
      </c>
      <c r="Q61" s="3">
        <f>Datset_1!I61*MASTER_Data_5!$B$9*P61</f>
        <v>309.99599999999998</v>
      </c>
      <c r="R61" s="3">
        <f>VLOOKUP(C61,MASTER_Data_8!$K$2:$M$12,3,0)</f>
        <v>787</v>
      </c>
      <c r="S61" s="3">
        <f>Datset_1!I61*MASTER_Data_5!$B$9*R61</f>
        <v>6099.1712999999991</v>
      </c>
    </row>
    <row r="62" spans="1:19" x14ac:dyDescent="0.25">
      <c r="A62" s="2" t="s">
        <v>78</v>
      </c>
      <c r="B62" s="22">
        <v>39502</v>
      </c>
      <c r="C62" s="2">
        <v>50003</v>
      </c>
      <c r="D62" s="2">
        <v>7</v>
      </c>
      <c r="E62" s="2">
        <v>10</v>
      </c>
      <c r="F62" s="2">
        <v>15</v>
      </c>
      <c r="G62" s="2">
        <v>11</v>
      </c>
      <c r="H62" s="2">
        <v>9</v>
      </c>
      <c r="I62" s="111">
        <f>D62*HLOOKUP($D$3,MASTER_Data_1!$A$3:$F$5,2,0)+E62*HLOOKUP($E$3,MASTER_Data_1!$A$3:$F$5,2,0)+F62*HLOOKUP($F$3,MASTER_Data_1!$A$3:$F$5,2,0)+G62*HLOOKUP($G$3,MASTER_Data_1!$A$3:$F$5,2,0)+H62*HLOOKUP($H$3,MASTER_Data_1!$A$3:$F$5,2,0)</f>
        <v>144.5</v>
      </c>
      <c r="J62" s="111">
        <f>IF(AND(I62&gt;100,C62=50001),HLOOKUP(C62,MASTER_Data_2!$A$7:$G$17,MATCH(Datset_1!I62,MASTER_Data_2!$B$8:$B$17,1)+2,1),IF(AND(I62&gt;100,C62=50002),HLOOKUP(C62,MASTER_Data_2!$A$7:$G$17,MATCH(Datset_1!I62,MASTER_Data_2!$B$8:$B$17,1)+2,1),IF(AND(I62&gt;100,C62=50003),HLOOKUP(C62,MASTER_Data_2!$A$7:$G$17,MATCH(Datset_1!I62,MASTER_Data_2!$B$8:$B$17,1)+2,1),IF(AND(I62&gt;100,C62=50004),HLOOKUP(C62,MASTER_Data_2!$A$7:$G$17,MATCH(Datset_1!I62,MASTER_Data_2!$B$8:$B$17,1)+2,1),IF(AND(I62&gt;100,C62=50005),HLOOKUP(C62,MASTER_Data_2!$A$7:$G$17,MATCH(Datset_1!I62,MASTER_Data_2!$B$8:$B$17,1)+2,1),HLOOKUP(C62,MASTER_Data_2!$A$7:$G$17,2,1))))))</f>
        <v>0.26</v>
      </c>
      <c r="K62" s="4">
        <f t="shared" si="1"/>
        <v>37.57</v>
      </c>
      <c r="L62" s="112">
        <f>IF(AND(I58&gt;100,C58=50001),HLOOKUP(C58,MASTER_Data_4!$A$6:$G$16,MATCH(Datset_1!I58,MASTER_Data_4!$B$7:$B$16,1)+2,1),IF(AND(I58&gt;100,C58=50002),HLOOKUP(C58,MASTER_Data_4!$A$6:$G$16,MATCH(Datset_1!I58,MASTER_Data_4!$B$7:$B$16,1)+2,1),IF(AND(I58&gt;100,C58=50003),HLOOKUP(C58,MASTER_Data_4!$A$6:$G$16,MATCH(Datset_1!I58,MASTER_Data_4!$B$7:$B$16,1)+2,1),IF(AND(I58&gt;100,C58=50004),HLOOKUP(C58,MASTER_Data_4!$A$6:$G$16,MATCH(Datset_1!I58,MASTER_Data_4!$B$7:$B$16,1)+2,1),IF(AND(I58&gt;100,C58=50005),HLOOKUP(C58,MASTER_Data_4!$A$6:$G$16,MATCH(Datset_1!I58,MASTER_Data_4!$B$7:$B$16,1)+2,1),HLOOKUP(C58,MASTER_Data_4!$A$6:$G$16,2,1))))))</f>
        <v>0.20399999999999999</v>
      </c>
      <c r="M62" s="4">
        <f t="shared" si="0"/>
        <v>29.477999999999998</v>
      </c>
      <c r="N62" s="112">
        <f>VLOOKUP(C62,MASTER_Data_7!$A$2:$C$7,3,0)</f>
        <v>1</v>
      </c>
      <c r="O62" s="112">
        <f>VLOOKUP(C62,MASTER_Data_7!$K$2:$M$12,3,0)</f>
        <v>2</v>
      </c>
      <c r="P62" s="3">
        <f>VLOOKUP(C62,MASTER_Data_8!$A$2:$C$7,3,0)</f>
        <v>407</v>
      </c>
      <c r="Q62" s="3">
        <f>Datset_1!I62*MASTER_Data_5!$B$9*P62</f>
        <v>3205.2267500000003</v>
      </c>
      <c r="R62" s="3">
        <f>VLOOKUP(C62,MASTER_Data_8!$K$2:$M$12,3,0)</f>
        <v>1048</v>
      </c>
      <c r="S62" s="3">
        <f>Datset_1!I62*MASTER_Data_5!$B$9*R62</f>
        <v>8253.2620000000006</v>
      </c>
    </row>
    <row r="63" spans="1:19" x14ac:dyDescent="0.25">
      <c r="A63" s="2" t="s">
        <v>79</v>
      </c>
      <c r="B63" s="22">
        <v>39503</v>
      </c>
      <c r="C63" s="2">
        <v>50004</v>
      </c>
      <c r="D63" s="2">
        <v>8</v>
      </c>
      <c r="E63" s="2">
        <v>10</v>
      </c>
      <c r="F63" s="2">
        <v>15</v>
      </c>
      <c r="G63" s="2">
        <v>11</v>
      </c>
      <c r="H63" s="2">
        <v>9</v>
      </c>
      <c r="I63" s="111">
        <f>D63*HLOOKUP($D$3,MASTER_Data_1!$A$3:$F$5,2,0)+E63*HLOOKUP($E$3,MASTER_Data_1!$A$3:$F$5,2,0)+F63*HLOOKUP($F$3,MASTER_Data_1!$A$3:$F$5,2,0)+G63*HLOOKUP($G$3,MASTER_Data_1!$A$3:$F$5,2,0)+H63*HLOOKUP($H$3,MASTER_Data_1!$A$3:$F$5,2,0)</f>
        <v>146.79999999999998</v>
      </c>
      <c r="J63" s="111">
        <f>IF(AND(I63&gt;100,C63=50001),HLOOKUP(C63,MASTER_Data_2!$A$7:$G$17,MATCH(Datset_1!I63,MASTER_Data_2!$B$8:$B$17,1)+2,1),IF(AND(I63&gt;100,C63=50002),HLOOKUP(C63,MASTER_Data_2!$A$7:$G$17,MATCH(Datset_1!I63,MASTER_Data_2!$B$8:$B$17,1)+2,1),IF(AND(I63&gt;100,C63=50003),HLOOKUP(C63,MASTER_Data_2!$A$7:$G$17,MATCH(Datset_1!I63,MASTER_Data_2!$B$8:$B$17,1)+2,1),IF(AND(I63&gt;100,C63=50004),HLOOKUP(C63,MASTER_Data_2!$A$7:$G$17,MATCH(Datset_1!I63,MASTER_Data_2!$B$8:$B$17,1)+2,1),IF(AND(I63&gt;100,C63=50005),HLOOKUP(C63,MASTER_Data_2!$A$7:$G$17,MATCH(Datset_1!I63,MASTER_Data_2!$B$8:$B$17,1)+2,1),HLOOKUP(C63,MASTER_Data_2!$A$7:$G$17,2,1))))))</f>
        <v>0.27</v>
      </c>
      <c r="K63" s="4">
        <f t="shared" si="1"/>
        <v>39.635999999999996</v>
      </c>
      <c r="L63" s="112">
        <f>IF(AND(I59&gt;100,C59=50001),HLOOKUP(C59,MASTER_Data_4!$A$6:$G$16,MATCH(Datset_1!I59,MASTER_Data_4!$B$7:$B$16,1)+2,1),IF(AND(I59&gt;100,C59=50002),HLOOKUP(C59,MASTER_Data_4!$A$6:$G$16,MATCH(Datset_1!I59,MASTER_Data_4!$B$7:$B$16,1)+2,1),IF(AND(I59&gt;100,C59=50003),HLOOKUP(C59,MASTER_Data_4!$A$6:$G$16,MATCH(Datset_1!I59,MASTER_Data_4!$B$7:$B$16,1)+2,1),IF(AND(I59&gt;100,C59=50004),HLOOKUP(C59,MASTER_Data_4!$A$6:$G$16,MATCH(Datset_1!I59,MASTER_Data_4!$B$7:$B$16,1)+2,1),IF(AND(I59&gt;100,C59=50005),HLOOKUP(C59,MASTER_Data_4!$A$6:$G$16,MATCH(Datset_1!I59,MASTER_Data_4!$B$7:$B$16,1)+2,1),HLOOKUP(C59,MASTER_Data_4!$A$6:$G$16,2,1))))))</f>
        <v>0.37</v>
      </c>
      <c r="M63" s="4">
        <f t="shared" si="0"/>
        <v>54.315999999999995</v>
      </c>
      <c r="N63" s="112">
        <f>VLOOKUP(C63,MASTER_Data_7!$A$2:$C$7,3,0)</f>
        <v>1</v>
      </c>
      <c r="O63" s="112">
        <f>VLOOKUP(C63,MASTER_Data_7!$K$2:$M$12,3,0)</f>
        <v>2</v>
      </c>
      <c r="P63" s="3">
        <f>VLOOKUP(C63,MASTER_Data_8!$A$2:$C$7,3,0)</f>
        <v>768</v>
      </c>
      <c r="Q63" s="3">
        <f>Datset_1!I63*MASTER_Data_5!$B$9*P63</f>
        <v>6144.4607999999989</v>
      </c>
      <c r="R63" s="3">
        <f>VLOOKUP(C63,MASTER_Data_8!$K$2:$M$12,3,0)</f>
        <v>841</v>
      </c>
      <c r="S63" s="3">
        <f>Datset_1!I63*MASTER_Data_5!$B$9*R63</f>
        <v>6728.5045999999984</v>
      </c>
    </row>
    <row r="64" spans="1:19" x14ac:dyDescent="0.25">
      <c r="A64" s="2" t="s">
        <v>80</v>
      </c>
      <c r="B64" s="22">
        <v>39503</v>
      </c>
      <c r="C64" s="2">
        <v>50005</v>
      </c>
      <c r="D64" s="2">
        <v>8</v>
      </c>
      <c r="E64" s="2">
        <v>10</v>
      </c>
      <c r="F64" s="2">
        <v>15</v>
      </c>
      <c r="G64" s="2">
        <v>11</v>
      </c>
      <c r="H64" s="2">
        <v>9</v>
      </c>
      <c r="I64" s="111">
        <f>D64*HLOOKUP($D$3,MASTER_Data_1!$A$3:$F$5,2,0)+E64*HLOOKUP($E$3,MASTER_Data_1!$A$3:$F$5,2,0)+F64*HLOOKUP($F$3,MASTER_Data_1!$A$3:$F$5,2,0)+G64*HLOOKUP($G$3,MASTER_Data_1!$A$3:$F$5,2,0)+H64*HLOOKUP($H$3,MASTER_Data_1!$A$3:$F$5,2,0)</f>
        <v>146.79999999999998</v>
      </c>
      <c r="J64" s="111">
        <f>IF(AND(I64&gt;100,C64=50001),HLOOKUP(C64,MASTER_Data_2!$A$7:$G$17,MATCH(Datset_1!I64,MASTER_Data_2!$B$8:$B$17,1)+2,1),IF(AND(I64&gt;100,C64=50002),HLOOKUP(C64,MASTER_Data_2!$A$7:$G$17,MATCH(Datset_1!I64,MASTER_Data_2!$B$8:$B$17,1)+2,1),IF(AND(I64&gt;100,C64=50003),HLOOKUP(C64,MASTER_Data_2!$A$7:$G$17,MATCH(Datset_1!I64,MASTER_Data_2!$B$8:$B$17,1)+2,1),IF(AND(I64&gt;100,C64=50004),HLOOKUP(C64,MASTER_Data_2!$A$7:$G$17,MATCH(Datset_1!I64,MASTER_Data_2!$B$8:$B$17,1)+2,1),IF(AND(I64&gt;100,C64=50005),HLOOKUP(C64,MASTER_Data_2!$A$7:$G$17,MATCH(Datset_1!I64,MASTER_Data_2!$B$8:$B$17,1)+2,1),HLOOKUP(C64,MASTER_Data_2!$A$7:$G$17,2,1))))))</f>
        <v>0.33</v>
      </c>
      <c r="K64" s="4">
        <f t="shared" si="1"/>
        <v>48.443999999999996</v>
      </c>
      <c r="L64" s="112">
        <f>IF(AND(I60&gt;100,C60=50001),HLOOKUP(C60,MASTER_Data_4!$A$6:$G$16,MATCH(Datset_1!I60,MASTER_Data_4!$B$7:$B$16,1)+2,1),IF(AND(I60&gt;100,C60=50002),HLOOKUP(C60,MASTER_Data_4!$A$6:$G$16,MATCH(Datset_1!I60,MASTER_Data_4!$B$7:$B$16,1)+2,1),IF(AND(I60&gt;100,C60=50003),HLOOKUP(C60,MASTER_Data_4!$A$6:$G$16,MATCH(Datset_1!I60,MASTER_Data_4!$B$7:$B$16,1)+2,1),IF(AND(I60&gt;100,C60=50004),HLOOKUP(C60,MASTER_Data_4!$A$6:$G$16,MATCH(Datset_1!I60,MASTER_Data_4!$B$7:$B$16,1)+2,1),IF(AND(I60&gt;100,C60=50005),HLOOKUP(C60,MASTER_Data_4!$A$6:$G$16,MATCH(Datset_1!I60,MASTER_Data_4!$B$7:$B$16,1)+2,1),HLOOKUP(C60,MASTER_Data_4!$A$6:$G$16,2,1))))))</f>
        <v>0.30599999999999999</v>
      </c>
      <c r="M64" s="4">
        <f t="shared" si="0"/>
        <v>44.920799999999993</v>
      </c>
      <c r="N64" s="112">
        <f>VLOOKUP(C64,MASTER_Data_7!$A$2:$C$7,3,0)</f>
        <v>2</v>
      </c>
      <c r="O64" s="112">
        <f>VLOOKUP(C64,MASTER_Data_7!$K$2:$M$12,3,0)</f>
        <v>1</v>
      </c>
      <c r="P64" s="3">
        <f>VLOOKUP(C64,MASTER_Data_8!$A$2:$C$7,3,0)</f>
        <v>787</v>
      </c>
      <c r="Q64" s="3">
        <f>Datset_1!I64*MASTER_Data_5!$B$9*P64</f>
        <v>6296.4721999999992</v>
      </c>
      <c r="R64" s="3">
        <f>VLOOKUP(C64,MASTER_Data_8!$K$2:$M$12,3,0)</f>
        <v>40</v>
      </c>
      <c r="S64" s="3">
        <f>Datset_1!I64*MASTER_Data_5!$B$9*R64</f>
        <v>320.02399999999994</v>
      </c>
    </row>
    <row r="65" spans="1:19" x14ac:dyDescent="0.25">
      <c r="A65" s="2" t="s">
        <v>81</v>
      </c>
      <c r="B65" s="22">
        <v>39504</v>
      </c>
      <c r="C65" s="2">
        <v>50002</v>
      </c>
      <c r="D65" s="2">
        <v>8</v>
      </c>
      <c r="E65" s="2">
        <v>10</v>
      </c>
      <c r="F65" s="2">
        <v>15</v>
      </c>
      <c r="G65" s="2">
        <v>11</v>
      </c>
      <c r="H65" s="2">
        <v>9</v>
      </c>
      <c r="I65" s="111">
        <f>D65*HLOOKUP($D$3,MASTER_Data_1!$A$3:$F$5,2,0)+E65*HLOOKUP($E$3,MASTER_Data_1!$A$3:$F$5,2,0)+F65*HLOOKUP($F$3,MASTER_Data_1!$A$3:$F$5,2,0)+G65*HLOOKUP($G$3,MASTER_Data_1!$A$3:$F$5,2,0)+H65*HLOOKUP($H$3,MASTER_Data_1!$A$3:$F$5,2,0)</f>
        <v>146.79999999999998</v>
      </c>
      <c r="J65" s="111">
        <f>IF(AND(I65&gt;100,C65=50001),HLOOKUP(C65,MASTER_Data_2!$A$7:$G$17,MATCH(Datset_1!I65,MASTER_Data_2!$B$8:$B$17,1)+2,1),IF(AND(I65&gt;100,C65=50002),HLOOKUP(C65,MASTER_Data_2!$A$7:$G$17,MATCH(Datset_1!I65,MASTER_Data_2!$B$8:$B$17,1)+2,1),IF(AND(I65&gt;100,C65=50003),HLOOKUP(C65,MASTER_Data_2!$A$7:$G$17,MATCH(Datset_1!I65,MASTER_Data_2!$B$8:$B$17,1)+2,1),IF(AND(I65&gt;100,C65=50004),HLOOKUP(C65,MASTER_Data_2!$A$7:$G$17,MATCH(Datset_1!I65,MASTER_Data_2!$B$8:$B$17,1)+2,1),IF(AND(I65&gt;100,C65=50005),HLOOKUP(C65,MASTER_Data_2!$A$7:$G$17,MATCH(Datset_1!I65,MASTER_Data_2!$B$8:$B$17,1)+2,1),HLOOKUP(C65,MASTER_Data_2!$A$7:$G$17,2,1))))))</f>
        <v>0.24</v>
      </c>
      <c r="K65" s="4">
        <f t="shared" si="1"/>
        <v>35.231999999999992</v>
      </c>
      <c r="L65" s="112">
        <f>IF(AND(I61&gt;100,C61=50001),HLOOKUP(C61,MASTER_Data_4!$A$6:$G$16,MATCH(Datset_1!I61,MASTER_Data_4!$B$7:$B$16,1)+2,1),IF(AND(I61&gt;100,C61=50002),HLOOKUP(C61,MASTER_Data_4!$A$6:$G$16,MATCH(Datset_1!I61,MASTER_Data_4!$B$7:$B$16,1)+2,1),IF(AND(I61&gt;100,C61=50003),HLOOKUP(C61,MASTER_Data_4!$A$6:$G$16,MATCH(Datset_1!I61,MASTER_Data_4!$B$7:$B$16,1)+2,1),IF(AND(I61&gt;100,C61=50004),HLOOKUP(C61,MASTER_Data_4!$A$6:$G$16,MATCH(Datset_1!I61,MASTER_Data_4!$B$7:$B$16,1)+2,1),IF(AND(I61&gt;100,C61=50005),HLOOKUP(C61,MASTER_Data_4!$A$6:$G$16,MATCH(Datset_1!I61,MASTER_Data_4!$B$7:$B$16,1)+2,1),HLOOKUP(C61,MASTER_Data_4!$A$6:$G$16,2,1))))))</f>
        <v>0.30199999999999999</v>
      </c>
      <c r="M65" s="4">
        <f t="shared" si="0"/>
        <v>44.333599999999997</v>
      </c>
      <c r="N65" s="112">
        <f>VLOOKUP(C65,MASTER_Data_7!$A$2:$C$7,3,0)</f>
        <v>1</v>
      </c>
      <c r="O65" s="112">
        <f>VLOOKUP(C65,MASTER_Data_7!$K$2:$M$12,3,0)</f>
        <v>2</v>
      </c>
      <c r="P65" s="3">
        <f>VLOOKUP(C65,MASTER_Data_8!$A$2:$C$7,3,0)</f>
        <v>122</v>
      </c>
      <c r="Q65" s="3">
        <f>Datset_1!I65*MASTER_Data_5!$B$9*P65</f>
        <v>976.07319999999982</v>
      </c>
      <c r="R65" s="3">
        <f>VLOOKUP(C65,MASTER_Data_8!$K$2:$M$12,3,0)</f>
        <v>901</v>
      </c>
      <c r="S65" s="3">
        <f>Datset_1!I65*MASTER_Data_5!$B$9*R65</f>
        <v>7208.5405999999984</v>
      </c>
    </row>
    <row r="66" spans="1:19" x14ac:dyDescent="0.25">
      <c r="A66" s="2" t="s">
        <v>82</v>
      </c>
      <c r="B66" s="22">
        <v>39504</v>
      </c>
      <c r="C66" s="2">
        <v>50001</v>
      </c>
      <c r="D66" s="2">
        <v>8</v>
      </c>
      <c r="E66" s="2">
        <v>10</v>
      </c>
      <c r="F66" s="2">
        <v>15</v>
      </c>
      <c r="G66" s="2">
        <v>11</v>
      </c>
      <c r="H66" s="2">
        <v>9</v>
      </c>
      <c r="I66" s="111">
        <f>D66*HLOOKUP($D$3,MASTER_Data_1!$A$3:$F$5,2,0)+E66*HLOOKUP($E$3,MASTER_Data_1!$A$3:$F$5,2,0)+F66*HLOOKUP($F$3,MASTER_Data_1!$A$3:$F$5,2,0)+G66*HLOOKUP($G$3,MASTER_Data_1!$A$3:$F$5,2,0)+H66*HLOOKUP($H$3,MASTER_Data_1!$A$3:$F$5,2,0)</f>
        <v>146.79999999999998</v>
      </c>
      <c r="J66" s="111">
        <f>IF(AND(I66&gt;100,C66=50001),HLOOKUP(C66,MASTER_Data_2!$A$7:$G$17,MATCH(Datset_1!I66,MASTER_Data_2!$B$8:$B$17,1)+2,1),IF(AND(I66&gt;100,C66=50002),HLOOKUP(C66,MASTER_Data_2!$A$7:$G$17,MATCH(Datset_1!I66,MASTER_Data_2!$B$8:$B$17,1)+2,1),IF(AND(I66&gt;100,C66=50003),HLOOKUP(C66,MASTER_Data_2!$A$7:$G$17,MATCH(Datset_1!I66,MASTER_Data_2!$B$8:$B$17,1)+2,1),IF(AND(I66&gt;100,C66=50004),HLOOKUP(C66,MASTER_Data_2!$A$7:$G$17,MATCH(Datset_1!I66,MASTER_Data_2!$B$8:$B$17,1)+2,1),IF(AND(I66&gt;100,C66=50005),HLOOKUP(C66,MASTER_Data_2!$A$7:$G$17,MATCH(Datset_1!I66,MASTER_Data_2!$B$8:$B$17,1)+2,1),HLOOKUP(C66,MASTER_Data_2!$A$7:$G$17,2,1))))))</f>
        <v>0.2</v>
      </c>
      <c r="K66" s="4">
        <f t="shared" si="1"/>
        <v>29.36</v>
      </c>
      <c r="L66" s="112">
        <f>IF(AND(I62&gt;100,C62=50001),HLOOKUP(C62,MASTER_Data_4!$A$6:$G$16,MATCH(Datset_1!I62,MASTER_Data_4!$B$7:$B$16,1)+2,1),IF(AND(I62&gt;100,C62=50002),HLOOKUP(C62,MASTER_Data_4!$A$6:$G$16,MATCH(Datset_1!I62,MASTER_Data_4!$B$7:$B$16,1)+2,1),IF(AND(I62&gt;100,C62=50003),HLOOKUP(C62,MASTER_Data_4!$A$6:$G$16,MATCH(Datset_1!I62,MASTER_Data_4!$B$7:$B$16,1)+2,1),IF(AND(I62&gt;100,C62=50004),HLOOKUP(C62,MASTER_Data_4!$A$6:$G$16,MATCH(Datset_1!I62,MASTER_Data_4!$B$7:$B$16,1)+2,1),IF(AND(I62&gt;100,C62=50005),HLOOKUP(C62,MASTER_Data_4!$A$6:$G$16,MATCH(Datset_1!I62,MASTER_Data_4!$B$7:$B$16,1)+2,1),HLOOKUP(C62,MASTER_Data_4!$A$6:$G$16,2,1))))))</f>
        <v>0.37</v>
      </c>
      <c r="M66" s="4">
        <f t="shared" si="0"/>
        <v>54.315999999999995</v>
      </c>
      <c r="N66" s="112">
        <f>VLOOKUP(C66,MASTER_Data_7!$A$2:$C$7,3,0)</f>
        <v>1</v>
      </c>
      <c r="O66" s="112">
        <f>VLOOKUP(C66,MASTER_Data_7!$K$2:$M$12,3,0)</f>
        <v>2</v>
      </c>
      <c r="P66" s="3">
        <f>VLOOKUP(C66,MASTER_Data_8!$A$2:$C$7,3,0)</f>
        <v>40</v>
      </c>
      <c r="Q66" s="3">
        <f>Datset_1!I66*MASTER_Data_5!$B$9*P66</f>
        <v>320.02399999999994</v>
      </c>
      <c r="R66" s="3">
        <f>VLOOKUP(C66,MASTER_Data_8!$K$2:$M$12,3,0)</f>
        <v>787</v>
      </c>
      <c r="S66" s="3">
        <f>Datset_1!I66*MASTER_Data_5!$B$9*R66</f>
        <v>6296.4721999999992</v>
      </c>
    </row>
    <row r="67" spans="1:19" x14ac:dyDescent="0.25">
      <c r="A67" s="2" t="s">
        <v>83</v>
      </c>
      <c r="B67" s="22">
        <v>39505</v>
      </c>
      <c r="C67" s="2">
        <v>50002</v>
      </c>
      <c r="D67" s="2">
        <v>8</v>
      </c>
      <c r="E67" s="2">
        <v>10</v>
      </c>
      <c r="F67" s="2">
        <v>15</v>
      </c>
      <c r="G67" s="2">
        <v>11</v>
      </c>
      <c r="H67" s="2">
        <v>9</v>
      </c>
      <c r="I67" s="111">
        <f>D67*HLOOKUP($D$3,MASTER_Data_1!$A$3:$F$5,2,0)+E67*HLOOKUP($E$3,MASTER_Data_1!$A$3:$F$5,2,0)+F67*HLOOKUP($F$3,MASTER_Data_1!$A$3:$F$5,2,0)+G67*HLOOKUP($G$3,MASTER_Data_1!$A$3:$F$5,2,0)+H67*HLOOKUP($H$3,MASTER_Data_1!$A$3:$F$5,2,0)</f>
        <v>146.79999999999998</v>
      </c>
      <c r="J67" s="111">
        <f>IF(AND(I67&gt;100,C67=50001),HLOOKUP(C67,MASTER_Data_2!$A$7:$G$17,MATCH(Datset_1!I67,MASTER_Data_2!$B$8:$B$17,1)+2,1),IF(AND(I67&gt;100,C67=50002),HLOOKUP(C67,MASTER_Data_2!$A$7:$G$17,MATCH(Datset_1!I67,MASTER_Data_2!$B$8:$B$17,1)+2,1),IF(AND(I67&gt;100,C67=50003),HLOOKUP(C67,MASTER_Data_2!$A$7:$G$17,MATCH(Datset_1!I67,MASTER_Data_2!$B$8:$B$17,1)+2,1),IF(AND(I67&gt;100,C67=50004),HLOOKUP(C67,MASTER_Data_2!$A$7:$G$17,MATCH(Datset_1!I67,MASTER_Data_2!$B$8:$B$17,1)+2,1),IF(AND(I67&gt;100,C67=50005),HLOOKUP(C67,MASTER_Data_2!$A$7:$G$17,MATCH(Datset_1!I67,MASTER_Data_2!$B$8:$B$17,1)+2,1),HLOOKUP(C67,MASTER_Data_2!$A$7:$G$17,2,1))))))</f>
        <v>0.24</v>
      </c>
      <c r="K67" s="4">
        <f t="shared" si="1"/>
        <v>35.231999999999992</v>
      </c>
      <c r="L67" s="112">
        <f>IF(AND(I63&gt;100,C63=50001),HLOOKUP(C63,MASTER_Data_4!$A$6:$G$16,MATCH(Datset_1!I63,MASTER_Data_4!$B$7:$B$16,1)+2,1),IF(AND(I63&gt;100,C63=50002),HLOOKUP(C63,MASTER_Data_4!$A$6:$G$16,MATCH(Datset_1!I63,MASTER_Data_4!$B$7:$B$16,1)+2,1),IF(AND(I63&gt;100,C63=50003),HLOOKUP(C63,MASTER_Data_4!$A$6:$G$16,MATCH(Datset_1!I63,MASTER_Data_4!$B$7:$B$16,1)+2,1),IF(AND(I63&gt;100,C63=50004),HLOOKUP(C63,MASTER_Data_4!$A$6:$G$16,MATCH(Datset_1!I63,MASTER_Data_4!$B$7:$B$16,1)+2,1),IF(AND(I63&gt;100,C63=50005),HLOOKUP(C63,MASTER_Data_4!$A$6:$G$16,MATCH(Datset_1!I63,MASTER_Data_4!$B$7:$B$16,1)+2,1),HLOOKUP(C63,MASTER_Data_4!$A$6:$G$16,2,1))))))</f>
        <v>0.34100000000000003</v>
      </c>
      <c r="M67" s="4">
        <f t="shared" si="0"/>
        <v>50.058799999999998</v>
      </c>
      <c r="N67" s="112">
        <f>VLOOKUP(C67,MASTER_Data_7!$A$2:$C$7,3,0)</f>
        <v>1</v>
      </c>
      <c r="O67" s="112">
        <f>VLOOKUP(C67,MASTER_Data_7!$K$2:$M$12,3,0)</f>
        <v>2</v>
      </c>
      <c r="P67" s="3">
        <f>VLOOKUP(C67,MASTER_Data_8!$A$2:$C$7,3,0)</f>
        <v>122</v>
      </c>
      <c r="Q67" s="3">
        <f>Datset_1!I67*MASTER_Data_5!$B$9*P67</f>
        <v>976.07319999999982</v>
      </c>
      <c r="R67" s="3">
        <f>VLOOKUP(C67,MASTER_Data_8!$K$2:$M$12,3,0)</f>
        <v>901</v>
      </c>
      <c r="S67" s="3">
        <f>Datset_1!I67*MASTER_Data_5!$B$9*R67</f>
        <v>7208.5405999999984</v>
      </c>
    </row>
    <row r="68" spans="1:19" x14ac:dyDescent="0.25">
      <c r="A68" s="2" t="s">
        <v>84</v>
      </c>
      <c r="B68" s="22">
        <v>39506</v>
      </c>
      <c r="C68" s="2">
        <v>50004</v>
      </c>
      <c r="D68" s="2">
        <v>8</v>
      </c>
      <c r="E68" s="2">
        <v>10</v>
      </c>
      <c r="F68" s="2">
        <v>15</v>
      </c>
      <c r="G68" s="2">
        <v>11</v>
      </c>
      <c r="H68" s="2">
        <v>9</v>
      </c>
      <c r="I68" s="111">
        <f>D68*HLOOKUP($D$3,MASTER_Data_1!$A$3:$F$5,2,0)+E68*HLOOKUP($E$3,MASTER_Data_1!$A$3:$F$5,2,0)+F68*HLOOKUP($F$3,MASTER_Data_1!$A$3:$F$5,2,0)+G68*HLOOKUP($G$3,MASTER_Data_1!$A$3:$F$5,2,0)+H68*HLOOKUP($H$3,MASTER_Data_1!$A$3:$F$5,2,0)</f>
        <v>146.79999999999998</v>
      </c>
      <c r="J68" s="111">
        <f>IF(AND(I68&gt;100,C68=50001),HLOOKUP(C68,MASTER_Data_2!$A$7:$G$17,MATCH(Datset_1!I68,MASTER_Data_2!$B$8:$B$17,1)+2,1),IF(AND(I68&gt;100,C68=50002),HLOOKUP(C68,MASTER_Data_2!$A$7:$G$17,MATCH(Datset_1!I68,MASTER_Data_2!$B$8:$B$17,1)+2,1),IF(AND(I68&gt;100,C68=50003),HLOOKUP(C68,MASTER_Data_2!$A$7:$G$17,MATCH(Datset_1!I68,MASTER_Data_2!$B$8:$B$17,1)+2,1),IF(AND(I68&gt;100,C68=50004),HLOOKUP(C68,MASTER_Data_2!$A$7:$G$17,MATCH(Datset_1!I68,MASTER_Data_2!$B$8:$B$17,1)+2,1),IF(AND(I68&gt;100,C68=50005),HLOOKUP(C68,MASTER_Data_2!$A$7:$G$17,MATCH(Datset_1!I68,MASTER_Data_2!$B$8:$B$17,1)+2,1),HLOOKUP(C68,MASTER_Data_2!$A$7:$G$17,2,1))))))</f>
        <v>0.27</v>
      </c>
      <c r="K68" s="4">
        <f t="shared" si="1"/>
        <v>39.635999999999996</v>
      </c>
      <c r="L68" s="112">
        <f>IF(AND(I64&gt;100,C64=50001),HLOOKUP(C64,MASTER_Data_4!$A$6:$G$16,MATCH(Datset_1!I64,MASTER_Data_4!$B$7:$B$16,1)+2,1),IF(AND(I64&gt;100,C64=50002),HLOOKUP(C64,MASTER_Data_4!$A$6:$G$16,MATCH(Datset_1!I64,MASTER_Data_4!$B$7:$B$16,1)+2,1),IF(AND(I64&gt;100,C64=50003),HLOOKUP(C64,MASTER_Data_4!$A$6:$G$16,MATCH(Datset_1!I64,MASTER_Data_4!$B$7:$B$16,1)+2,1),IF(AND(I64&gt;100,C64=50004),HLOOKUP(C64,MASTER_Data_4!$A$6:$G$16,MATCH(Datset_1!I64,MASTER_Data_4!$B$7:$B$16,1)+2,1),IF(AND(I64&gt;100,C64=50005),HLOOKUP(C64,MASTER_Data_4!$A$6:$G$16,MATCH(Datset_1!I64,MASTER_Data_4!$B$7:$B$16,1)+2,1),HLOOKUP(C64,MASTER_Data_4!$A$6:$G$16,2,1))))))</f>
        <v>0.20399999999999999</v>
      </c>
      <c r="M68" s="4">
        <f t="shared" si="0"/>
        <v>29.947199999999995</v>
      </c>
      <c r="N68" s="112">
        <f>VLOOKUP(C68,MASTER_Data_7!$A$2:$C$7,3,0)</f>
        <v>1</v>
      </c>
      <c r="O68" s="112">
        <f>VLOOKUP(C68,MASTER_Data_7!$K$2:$M$12,3,0)</f>
        <v>2</v>
      </c>
      <c r="P68" s="3">
        <f>VLOOKUP(C68,MASTER_Data_8!$A$2:$C$7,3,0)</f>
        <v>768</v>
      </c>
      <c r="Q68" s="3">
        <f>Datset_1!I68*MASTER_Data_5!$B$9*P68</f>
        <v>6144.4607999999989</v>
      </c>
      <c r="R68" s="3">
        <f>VLOOKUP(C68,MASTER_Data_8!$K$2:$M$12,3,0)</f>
        <v>841</v>
      </c>
      <c r="S68" s="3">
        <f>Datset_1!I68*MASTER_Data_5!$B$9*R68</f>
        <v>6728.5045999999984</v>
      </c>
    </row>
    <row r="69" spans="1:19" x14ac:dyDescent="0.25">
      <c r="A69" s="2" t="s">
        <v>85</v>
      </c>
      <c r="B69" s="22">
        <v>39506</v>
      </c>
      <c r="C69" s="2">
        <v>50001</v>
      </c>
      <c r="D69" s="2">
        <v>8</v>
      </c>
      <c r="E69" s="2">
        <v>10</v>
      </c>
      <c r="F69" s="2">
        <v>9</v>
      </c>
      <c r="G69" s="2">
        <v>11</v>
      </c>
      <c r="H69" s="2">
        <v>9</v>
      </c>
      <c r="I69" s="111">
        <f>D69*HLOOKUP($D$3,MASTER_Data_1!$A$3:$F$5,2,0)+E69*HLOOKUP($E$3,MASTER_Data_1!$A$3:$F$5,2,0)+F69*HLOOKUP($F$3,MASTER_Data_1!$A$3:$F$5,2,0)+G69*HLOOKUP($G$3,MASTER_Data_1!$A$3:$F$5,2,0)+H69*HLOOKUP($H$3,MASTER_Data_1!$A$3:$F$5,2,0)</f>
        <v>137.79999999999998</v>
      </c>
      <c r="J69" s="111">
        <f>IF(AND(I69&gt;100,C69=50001),HLOOKUP(C69,MASTER_Data_2!$A$7:$G$17,MATCH(Datset_1!I69,MASTER_Data_2!$B$8:$B$17,1)+2,1),IF(AND(I69&gt;100,C69=50002),HLOOKUP(C69,MASTER_Data_2!$A$7:$G$17,MATCH(Datset_1!I69,MASTER_Data_2!$B$8:$B$17,1)+2,1),IF(AND(I69&gt;100,C69=50003),HLOOKUP(C69,MASTER_Data_2!$A$7:$G$17,MATCH(Datset_1!I69,MASTER_Data_2!$B$8:$B$17,1)+2,1),IF(AND(I69&gt;100,C69=50004),HLOOKUP(C69,MASTER_Data_2!$A$7:$G$17,MATCH(Datset_1!I69,MASTER_Data_2!$B$8:$B$17,1)+2,1),IF(AND(I69&gt;100,C69=50005),HLOOKUP(C69,MASTER_Data_2!$A$7:$G$17,MATCH(Datset_1!I69,MASTER_Data_2!$B$8:$B$17,1)+2,1),HLOOKUP(C69,MASTER_Data_2!$A$7:$G$17,2,1))))))</f>
        <v>0.2</v>
      </c>
      <c r="K69" s="4">
        <f t="shared" si="1"/>
        <v>27.56</v>
      </c>
      <c r="L69" s="112">
        <f>IF(AND(I65&gt;100,C65=50001),HLOOKUP(C65,MASTER_Data_4!$A$6:$G$16,MATCH(Datset_1!I65,MASTER_Data_4!$B$7:$B$16,1)+2,1),IF(AND(I65&gt;100,C65=50002),HLOOKUP(C65,MASTER_Data_4!$A$6:$G$16,MATCH(Datset_1!I65,MASTER_Data_4!$B$7:$B$16,1)+2,1),IF(AND(I65&gt;100,C65=50003),HLOOKUP(C65,MASTER_Data_4!$A$6:$G$16,MATCH(Datset_1!I65,MASTER_Data_4!$B$7:$B$16,1)+2,1),IF(AND(I65&gt;100,C65=50004),HLOOKUP(C65,MASTER_Data_4!$A$6:$G$16,MATCH(Datset_1!I65,MASTER_Data_4!$B$7:$B$16,1)+2,1),IF(AND(I65&gt;100,C65=50005),HLOOKUP(C65,MASTER_Data_4!$A$6:$G$16,MATCH(Datset_1!I65,MASTER_Data_4!$B$7:$B$16,1)+2,1),HLOOKUP(C65,MASTER_Data_4!$A$6:$G$16,2,1))))))</f>
        <v>0.30599999999999999</v>
      </c>
      <c r="M69" s="4">
        <f t="shared" ref="M69:M132" si="2">IF(L69&gt;1,L69,L69*I69)</f>
        <v>42.166799999999995</v>
      </c>
      <c r="N69" s="112">
        <f>VLOOKUP(C69,MASTER_Data_7!$A$2:$C$7,3,0)</f>
        <v>1</v>
      </c>
      <c r="O69" s="112">
        <f>VLOOKUP(C69,MASTER_Data_7!$K$2:$M$12,3,0)</f>
        <v>2</v>
      </c>
      <c r="P69" s="3">
        <f>VLOOKUP(C69,MASTER_Data_8!$A$2:$C$7,3,0)</f>
        <v>40</v>
      </c>
      <c r="Q69" s="3">
        <f>Datset_1!I69*MASTER_Data_5!$B$9*P69</f>
        <v>300.40399999999994</v>
      </c>
      <c r="R69" s="3">
        <f>VLOOKUP(C69,MASTER_Data_8!$K$2:$M$12,3,0)</f>
        <v>787</v>
      </c>
      <c r="S69" s="3">
        <f>Datset_1!I69*MASTER_Data_5!$B$9*R69</f>
        <v>5910.448699999999</v>
      </c>
    </row>
    <row r="70" spans="1:19" x14ac:dyDescent="0.25">
      <c r="A70" s="2" t="s">
        <v>86</v>
      </c>
      <c r="B70" s="22">
        <v>39507</v>
      </c>
      <c r="C70" s="2">
        <v>50002</v>
      </c>
      <c r="D70" s="2">
        <v>8</v>
      </c>
      <c r="E70" s="2">
        <v>10</v>
      </c>
      <c r="F70" s="2">
        <v>15</v>
      </c>
      <c r="G70" s="2">
        <v>11</v>
      </c>
      <c r="H70" s="2">
        <v>9</v>
      </c>
      <c r="I70" s="111">
        <f>D70*HLOOKUP($D$3,MASTER_Data_1!$A$3:$F$5,2,0)+E70*HLOOKUP($E$3,MASTER_Data_1!$A$3:$F$5,2,0)+F70*HLOOKUP($F$3,MASTER_Data_1!$A$3:$F$5,2,0)+G70*HLOOKUP($G$3,MASTER_Data_1!$A$3:$F$5,2,0)+H70*HLOOKUP($H$3,MASTER_Data_1!$A$3:$F$5,2,0)</f>
        <v>146.79999999999998</v>
      </c>
      <c r="J70" s="111">
        <f>IF(AND(I70&gt;100,C70=50001),HLOOKUP(C70,MASTER_Data_2!$A$7:$G$17,MATCH(Datset_1!I70,MASTER_Data_2!$B$8:$B$17,1)+2,1),IF(AND(I70&gt;100,C70=50002),HLOOKUP(C70,MASTER_Data_2!$A$7:$G$17,MATCH(Datset_1!I70,MASTER_Data_2!$B$8:$B$17,1)+2,1),IF(AND(I70&gt;100,C70=50003),HLOOKUP(C70,MASTER_Data_2!$A$7:$G$17,MATCH(Datset_1!I70,MASTER_Data_2!$B$8:$B$17,1)+2,1),IF(AND(I70&gt;100,C70=50004),HLOOKUP(C70,MASTER_Data_2!$A$7:$G$17,MATCH(Datset_1!I70,MASTER_Data_2!$B$8:$B$17,1)+2,1),IF(AND(I70&gt;100,C70=50005),HLOOKUP(C70,MASTER_Data_2!$A$7:$G$17,MATCH(Datset_1!I70,MASTER_Data_2!$B$8:$B$17,1)+2,1),HLOOKUP(C70,MASTER_Data_2!$A$7:$G$17,2,1))))))</f>
        <v>0.24</v>
      </c>
      <c r="K70" s="4">
        <f t="shared" si="1"/>
        <v>35.231999999999992</v>
      </c>
      <c r="L70" s="112">
        <f>IF(AND(I66&gt;100,C66=50001),HLOOKUP(C66,MASTER_Data_4!$A$6:$G$16,MATCH(Datset_1!I66,MASTER_Data_4!$B$7:$B$16,1)+2,1),IF(AND(I66&gt;100,C66=50002),HLOOKUP(C66,MASTER_Data_4!$A$6:$G$16,MATCH(Datset_1!I66,MASTER_Data_4!$B$7:$B$16,1)+2,1),IF(AND(I66&gt;100,C66=50003),HLOOKUP(C66,MASTER_Data_4!$A$6:$G$16,MATCH(Datset_1!I66,MASTER_Data_4!$B$7:$B$16,1)+2,1),IF(AND(I66&gt;100,C66=50004),HLOOKUP(C66,MASTER_Data_4!$A$6:$G$16,MATCH(Datset_1!I66,MASTER_Data_4!$B$7:$B$16,1)+2,1),IF(AND(I66&gt;100,C66=50005),HLOOKUP(C66,MASTER_Data_4!$A$6:$G$16,MATCH(Datset_1!I66,MASTER_Data_4!$B$7:$B$16,1)+2,1),HLOOKUP(C66,MASTER_Data_4!$A$6:$G$16,2,1))))))</f>
        <v>0.30199999999999999</v>
      </c>
      <c r="M70" s="4">
        <f t="shared" si="2"/>
        <v>44.333599999999997</v>
      </c>
      <c r="N70" s="112">
        <f>VLOOKUP(C70,MASTER_Data_7!$A$2:$C$7,3,0)</f>
        <v>1</v>
      </c>
      <c r="O70" s="112">
        <f>VLOOKUP(C70,MASTER_Data_7!$K$2:$M$12,3,0)</f>
        <v>2</v>
      </c>
      <c r="P70" s="3">
        <f>VLOOKUP(C70,MASTER_Data_8!$A$2:$C$7,3,0)</f>
        <v>122</v>
      </c>
      <c r="Q70" s="3">
        <f>Datset_1!I70*MASTER_Data_5!$B$9*P70</f>
        <v>976.07319999999982</v>
      </c>
      <c r="R70" s="3">
        <f>VLOOKUP(C70,MASTER_Data_8!$K$2:$M$12,3,0)</f>
        <v>901</v>
      </c>
      <c r="S70" s="3">
        <f>Datset_1!I70*MASTER_Data_5!$B$9*R70</f>
        <v>7208.5405999999984</v>
      </c>
    </row>
    <row r="71" spans="1:19" x14ac:dyDescent="0.25">
      <c r="A71" s="2" t="s">
        <v>13</v>
      </c>
      <c r="B71" s="22">
        <v>39508</v>
      </c>
      <c r="C71" s="2">
        <v>50005</v>
      </c>
      <c r="D71" s="2">
        <v>9</v>
      </c>
      <c r="E71" s="2">
        <v>10</v>
      </c>
      <c r="F71" s="2">
        <v>15</v>
      </c>
      <c r="G71" s="2">
        <v>11</v>
      </c>
      <c r="H71" s="2">
        <v>9</v>
      </c>
      <c r="I71" s="111">
        <f>D71*HLOOKUP($D$3,MASTER_Data_1!$A$3:$F$5,2,0)+E71*HLOOKUP($E$3,MASTER_Data_1!$A$3:$F$5,2,0)+F71*HLOOKUP($F$3,MASTER_Data_1!$A$3:$F$5,2,0)+G71*HLOOKUP($G$3,MASTER_Data_1!$A$3:$F$5,2,0)+H71*HLOOKUP($H$3,MASTER_Data_1!$A$3:$F$5,2,0)</f>
        <v>149.1</v>
      </c>
      <c r="J71" s="111">
        <f>IF(AND(I71&gt;100,C71=50001),HLOOKUP(C71,MASTER_Data_2!$A$7:$G$17,MATCH(Datset_1!I71,MASTER_Data_2!$B$8:$B$17,1)+2,1),IF(AND(I71&gt;100,C71=50002),HLOOKUP(C71,MASTER_Data_2!$A$7:$G$17,MATCH(Datset_1!I71,MASTER_Data_2!$B$8:$B$17,1)+2,1),IF(AND(I71&gt;100,C71=50003),HLOOKUP(C71,MASTER_Data_2!$A$7:$G$17,MATCH(Datset_1!I71,MASTER_Data_2!$B$8:$B$17,1)+2,1),IF(AND(I71&gt;100,C71=50004),HLOOKUP(C71,MASTER_Data_2!$A$7:$G$17,MATCH(Datset_1!I71,MASTER_Data_2!$B$8:$B$17,1)+2,1),IF(AND(I71&gt;100,C71=50005),HLOOKUP(C71,MASTER_Data_2!$A$7:$G$17,MATCH(Datset_1!I71,MASTER_Data_2!$B$8:$B$17,1)+2,1),HLOOKUP(C71,MASTER_Data_2!$A$7:$G$17,2,1))))))</f>
        <v>0.33</v>
      </c>
      <c r="K71" s="4">
        <f t="shared" si="1"/>
        <v>49.203000000000003</v>
      </c>
      <c r="L71" s="112">
        <f>IF(AND(I67&gt;100,C67=50001),HLOOKUP(C67,MASTER_Data_4!$A$6:$G$16,MATCH(Datset_1!I67,MASTER_Data_4!$B$7:$B$16,1)+2,1),IF(AND(I67&gt;100,C67=50002),HLOOKUP(C67,MASTER_Data_4!$A$6:$G$16,MATCH(Datset_1!I67,MASTER_Data_4!$B$7:$B$16,1)+2,1),IF(AND(I67&gt;100,C67=50003),HLOOKUP(C67,MASTER_Data_4!$A$6:$G$16,MATCH(Datset_1!I67,MASTER_Data_4!$B$7:$B$16,1)+2,1),IF(AND(I67&gt;100,C67=50004),HLOOKUP(C67,MASTER_Data_4!$A$6:$G$16,MATCH(Datset_1!I67,MASTER_Data_4!$B$7:$B$16,1)+2,1),IF(AND(I67&gt;100,C67=50005),HLOOKUP(C67,MASTER_Data_4!$A$6:$G$16,MATCH(Datset_1!I67,MASTER_Data_4!$B$7:$B$16,1)+2,1),HLOOKUP(C67,MASTER_Data_4!$A$6:$G$16,2,1))))))</f>
        <v>0.30599999999999999</v>
      </c>
      <c r="M71" s="4">
        <f t="shared" si="2"/>
        <v>45.624600000000001</v>
      </c>
      <c r="N71" s="112">
        <f>VLOOKUP(C71,MASTER_Data_7!$A$2:$C$7,3,0)</f>
        <v>2</v>
      </c>
      <c r="O71" s="112">
        <f>VLOOKUP(C71,MASTER_Data_7!$K$2:$M$12,3,0)</f>
        <v>1</v>
      </c>
      <c r="P71" s="3">
        <f>VLOOKUP(C71,MASTER_Data_8!$A$2:$C$7,3,0)</f>
        <v>787</v>
      </c>
      <c r="Q71" s="3">
        <f>Datset_1!I71*MASTER_Data_5!$B$9*P71</f>
        <v>6395.1226499999993</v>
      </c>
      <c r="R71" s="3">
        <f>VLOOKUP(C71,MASTER_Data_8!$K$2:$M$12,3,0)</f>
        <v>40</v>
      </c>
      <c r="S71" s="3">
        <f>Datset_1!I71*MASTER_Data_5!$B$9*R71</f>
        <v>325.03800000000001</v>
      </c>
    </row>
    <row r="72" spans="1:19" x14ac:dyDescent="0.25">
      <c r="A72" s="2" t="s">
        <v>14</v>
      </c>
      <c r="B72" s="22">
        <v>39508</v>
      </c>
      <c r="C72" s="2">
        <v>50001</v>
      </c>
      <c r="D72" s="2">
        <v>8</v>
      </c>
      <c r="E72" s="2">
        <v>10</v>
      </c>
      <c r="F72" s="2">
        <v>21</v>
      </c>
      <c r="G72" s="2">
        <v>11</v>
      </c>
      <c r="H72" s="2">
        <v>9</v>
      </c>
      <c r="I72" s="111">
        <f>D72*HLOOKUP($D$3,MASTER_Data_1!$A$3:$F$5,2,0)+E72*HLOOKUP($E$3,MASTER_Data_1!$A$3:$F$5,2,0)+F72*HLOOKUP($F$3,MASTER_Data_1!$A$3:$F$5,2,0)+G72*HLOOKUP($G$3,MASTER_Data_1!$A$3:$F$5,2,0)+H72*HLOOKUP($H$3,MASTER_Data_1!$A$3:$F$5,2,0)</f>
        <v>155.80000000000001</v>
      </c>
      <c r="J72" s="111">
        <f>IF(AND(I72&gt;100,C72=50001),HLOOKUP(C72,MASTER_Data_2!$A$7:$G$17,MATCH(Datset_1!I72,MASTER_Data_2!$B$8:$B$17,1)+2,1),IF(AND(I72&gt;100,C72=50002),HLOOKUP(C72,MASTER_Data_2!$A$7:$G$17,MATCH(Datset_1!I72,MASTER_Data_2!$B$8:$B$17,1)+2,1),IF(AND(I72&gt;100,C72=50003),HLOOKUP(C72,MASTER_Data_2!$A$7:$G$17,MATCH(Datset_1!I72,MASTER_Data_2!$B$8:$B$17,1)+2,1),IF(AND(I72&gt;100,C72=50004),HLOOKUP(C72,MASTER_Data_2!$A$7:$G$17,MATCH(Datset_1!I72,MASTER_Data_2!$B$8:$B$17,1)+2,1),IF(AND(I72&gt;100,C72=50005),HLOOKUP(C72,MASTER_Data_2!$A$7:$G$17,MATCH(Datset_1!I72,MASTER_Data_2!$B$8:$B$17,1)+2,1),HLOOKUP(C72,MASTER_Data_2!$A$7:$G$17,2,1))))))</f>
        <v>0.2</v>
      </c>
      <c r="K72" s="4">
        <f t="shared" si="1"/>
        <v>31.160000000000004</v>
      </c>
      <c r="L72" s="112">
        <f>IF(AND(I68&gt;100,C68=50001),HLOOKUP(C68,MASTER_Data_4!$A$6:$G$16,MATCH(Datset_1!I68,MASTER_Data_4!$B$7:$B$16,1)+2,1),IF(AND(I68&gt;100,C68=50002),HLOOKUP(C68,MASTER_Data_4!$A$6:$G$16,MATCH(Datset_1!I68,MASTER_Data_4!$B$7:$B$16,1)+2,1),IF(AND(I68&gt;100,C68=50003),HLOOKUP(C68,MASTER_Data_4!$A$6:$G$16,MATCH(Datset_1!I68,MASTER_Data_4!$B$7:$B$16,1)+2,1),IF(AND(I68&gt;100,C68=50004),HLOOKUP(C68,MASTER_Data_4!$A$6:$G$16,MATCH(Datset_1!I68,MASTER_Data_4!$B$7:$B$16,1)+2,1),IF(AND(I68&gt;100,C68=50005),HLOOKUP(C68,MASTER_Data_4!$A$6:$G$16,MATCH(Datset_1!I68,MASTER_Data_4!$B$7:$B$16,1)+2,1),HLOOKUP(C68,MASTER_Data_4!$A$6:$G$16,2,1))))))</f>
        <v>0.34100000000000003</v>
      </c>
      <c r="M72" s="4">
        <f t="shared" si="2"/>
        <v>53.127800000000008</v>
      </c>
      <c r="N72" s="112">
        <f>VLOOKUP(C72,MASTER_Data_7!$A$2:$C$7,3,0)</f>
        <v>1</v>
      </c>
      <c r="O72" s="112">
        <f>VLOOKUP(C72,MASTER_Data_7!$K$2:$M$12,3,0)</f>
        <v>2</v>
      </c>
      <c r="P72" s="3">
        <f>VLOOKUP(C72,MASTER_Data_8!$A$2:$C$7,3,0)</f>
        <v>40</v>
      </c>
      <c r="Q72" s="3">
        <f>Datset_1!I72*MASTER_Data_5!$B$9*P72</f>
        <v>339.64400000000006</v>
      </c>
      <c r="R72" s="3">
        <f>VLOOKUP(C72,MASTER_Data_8!$K$2:$M$12,3,0)</f>
        <v>787</v>
      </c>
      <c r="S72" s="3">
        <f>Datset_1!I72*MASTER_Data_5!$B$9*R72</f>
        <v>6682.4957000000013</v>
      </c>
    </row>
    <row r="73" spans="1:19" x14ac:dyDescent="0.25">
      <c r="A73" s="2" t="s">
        <v>15</v>
      </c>
      <c r="B73" s="22">
        <v>39508</v>
      </c>
      <c r="C73" s="2">
        <v>50004</v>
      </c>
      <c r="D73" s="2">
        <v>8</v>
      </c>
      <c r="E73" s="2">
        <v>10</v>
      </c>
      <c r="F73" s="2">
        <v>15</v>
      </c>
      <c r="G73" s="2">
        <v>11</v>
      </c>
      <c r="H73" s="2">
        <v>9</v>
      </c>
      <c r="I73" s="111">
        <f>D73*HLOOKUP($D$3,MASTER_Data_1!$A$3:$F$5,2,0)+E73*HLOOKUP($E$3,MASTER_Data_1!$A$3:$F$5,2,0)+F73*HLOOKUP($F$3,MASTER_Data_1!$A$3:$F$5,2,0)+G73*HLOOKUP($G$3,MASTER_Data_1!$A$3:$F$5,2,0)+H73*HLOOKUP($H$3,MASTER_Data_1!$A$3:$F$5,2,0)</f>
        <v>146.79999999999998</v>
      </c>
      <c r="J73" s="111">
        <f>IF(AND(I73&gt;100,C73=50001),HLOOKUP(C73,MASTER_Data_2!$A$7:$G$17,MATCH(Datset_1!I73,MASTER_Data_2!$B$8:$B$17,1)+2,1),IF(AND(I73&gt;100,C73=50002),HLOOKUP(C73,MASTER_Data_2!$A$7:$G$17,MATCH(Datset_1!I73,MASTER_Data_2!$B$8:$B$17,1)+2,1),IF(AND(I73&gt;100,C73=50003),HLOOKUP(C73,MASTER_Data_2!$A$7:$G$17,MATCH(Datset_1!I73,MASTER_Data_2!$B$8:$B$17,1)+2,1),IF(AND(I73&gt;100,C73=50004),HLOOKUP(C73,MASTER_Data_2!$A$7:$G$17,MATCH(Datset_1!I73,MASTER_Data_2!$B$8:$B$17,1)+2,1),IF(AND(I73&gt;100,C73=50005),HLOOKUP(C73,MASTER_Data_2!$A$7:$G$17,MATCH(Datset_1!I73,MASTER_Data_2!$B$8:$B$17,1)+2,1),HLOOKUP(C73,MASTER_Data_2!$A$7:$G$17,2,1))))))</f>
        <v>0.27</v>
      </c>
      <c r="K73" s="4">
        <f t="shared" ref="K73:K136" si="3">IF(J73&gt;1,J73, I73*J73)</f>
        <v>39.635999999999996</v>
      </c>
      <c r="L73" s="112">
        <f>IF(AND(I69&gt;100,C69=50001),HLOOKUP(C69,MASTER_Data_4!$A$6:$G$16,MATCH(Datset_1!I69,MASTER_Data_4!$B$7:$B$16,1)+2,1),IF(AND(I69&gt;100,C69=50002),HLOOKUP(C69,MASTER_Data_4!$A$6:$G$16,MATCH(Datset_1!I69,MASTER_Data_4!$B$7:$B$16,1)+2,1),IF(AND(I69&gt;100,C69=50003),HLOOKUP(C69,MASTER_Data_4!$A$6:$G$16,MATCH(Datset_1!I69,MASTER_Data_4!$B$7:$B$16,1)+2,1),IF(AND(I69&gt;100,C69=50004),HLOOKUP(C69,MASTER_Data_4!$A$6:$G$16,MATCH(Datset_1!I69,MASTER_Data_4!$B$7:$B$16,1)+2,1),IF(AND(I69&gt;100,C69=50005),HLOOKUP(C69,MASTER_Data_4!$A$6:$G$16,MATCH(Datset_1!I69,MASTER_Data_4!$B$7:$B$16,1)+2,1),HLOOKUP(C69,MASTER_Data_4!$A$6:$G$16,2,1))))))</f>
        <v>0.30199999999999999</v>
      </c>
      <c r="M73" s="4">
        <f t="shared" si="2"/>
        <v>44.333599999999997</v>
      </c>
      <c r="N73" s="112">
        <f>VLOOKUP(C73,MASTER_Data_7!$A$2:$C$7,3,0)</f>
        <v>1</v>
      </c>
      <c r="O73" s="112">
        <f>VLOOKUP(C73,MASTER_Data_7!$K$2:$M$12,3,0)</f>
        <v>2</v>
      </c>
      <c r="P73" s="3">
        <f>VLOOKUP(C73,MASTER_Data_8!$A$2:$C$7,3,0)</f>
        <v>768</v>
      </c>
      <c r="Q73" s="3">
        <f>Datset_1!I73*MASTER_Data_5!$B$9*P73</f>
        <v>6144.4607999999989</v>
      </c>
      <c r="R73" s="3">
        <f>VLOOKUP(C73,MASTER_Data_8!$K$2:$M$12,3,0)</f>
        <v>841</v>
      </c>
      <c r="S73" s="3">
        <f>Datset_1!I73*MASTER_Data_5!$B$9*R73</f>
        <v>6728.5045999999984</v>
      </c>
    </row>
    <row r="74" spans="1:19" x14ac:dyDescent="0.25">
      <c r="A74" s="2" t="s">
        <v>16</v>
      </c>
      <c r="B74" s="22">
        <v>39508</v>
      </c>
      <c r="C74" s="2">
        <v>50005</v>
      </c>
      <c r="D74" s="56">
        <v>4</v>
      </c>
      <c r="E74" s="56">
        <v>7</v>
      </c>
      <c r="F74" s="56">
        <v>8</v>
      </c>
      <c r="G74" s="56">
        <v>5</v>
      </c>
      <c r="H74" s="56">
        <v>3</v>
      </c>
      <c r="I74" s="111">
        <f>D74*HLOOKUP($D$3,MASTER_Data_1!$A$3:$F$5,2,0)+E74*HLOOKUP($E$3,MASTER_Data_1!$A$3:$F$5,2,0)+F74*HLOOKUP($F$3,MASTER_Data_1!$A$3:$F$5,2,0)+G74*HLOOKUP($G$3,MASTER_Data_1!$A$3:$F$5,2,0)+H74*HLOOKUP($H$3,MASTER_Data_1!$A$3:$F$5,2,0)</f>
        <v>70.699999999999989</v>
      </c>
      <c r="J74" s="111">
        <f>IF(AND(I74&gt;100,C74=50001),HLOOKUP(C74,MASTER_Data_2!$A$7:$G$17,MATCH(Datset_1!I74,MASTER_Data_2!$B$8:$B$17,1)+2,1),IF(AND(I74&gt;100,C74=50002),HLOOKUP(C74,MASTER_Data_2!$A$7:$G$17,MATCH(Datset_1!I74,MASTER_Data_2!$B$8:$B$17,1)+2,1),IF(AND(I74&gt;100,C74=50003),HLOOKUP(C74,MASTER_Data_2!$A$7:$G$17,MATCH(Datset_1!I74,MASTER_Data_2!$B$8:$B$17,1)+2,1),IF(AND(I74&gt;100,C74=50004),HLOOKUP(C74,MASTER_Data_2!$A$7:$G$17,MATCH(Datset_1!I74,MASTER_Data_2!$B$8:$B$17,1)+2,1),IF(AND(I74&gt;100,C74=50005),HLOOKUP(C74,MASTER_Data_2!$A$7:$G$17,MATCH(Datset_1!I74,MASTER_Data_2!$B$8:$B$17,1)+2,1),HLOOKUP(C74,MASTER_Data_2!$A$7:$G$17,2,1))))))</f>
        <v>22.45</v>
      </c>
      <c r="K74" s="4">
        <f t="shared" si="3"/>
        <v>22.45</v>
      </c>
      <c r="L74" s="112">
        <f>IF(AND(I70&gt;100,C70=50001),HLOOKUP(C70,MASTER_Data_4!$A$6:$G$16,MATCH(Datset_1!I70,MASTER_Data_4!$B$7:$B$16,1)+2,1),IF(AND(I70&gt;100,C70=50002),HLOOKUP(C70,MASTER_Data_4!$A$6:$G$16,MATCH(Datset_1!I70,MASTER_Data_4!$B$7:$B$16,1)+2,1),IF(AND(I70&gt;100,C70=50003),HLOOKUP(C70,MASTER_Data_4!$A$6:$G$16,MATCH(Datset_1!I70,MASTER_Data_4!$B$7:$B$16,1)+2,1),IF(AND(I70&gt;100,C70=50004),HLOOKUP(C70,MASTER_Data_4!$A$6:$G$16,MATCH(Datset_1!I70,MASTER_Data_4!$B$7:$B$16,1)+2,1),IF(AND(I70&gt;100,C70=50005),HLOOKUP(C70,MASTER_Data_4!$A$6:$G$16,MATCH(Datset_1!I70,MASTER_Data_4!$B$7:$B$16,1)+2,1),HLOOKUP(C70,MASTER_Data_4!$A$6:$G$16,2,1))))))</f>
        <v>0.30599999999999999</v>
      </c>
      <c r="M74" s="4">
        <f t="shared" si="2"/>
        <v>21.634199999999996</v>
      </c>
      <c r="N74" s="112">
        <f>VLOOKUP(C74,MASTER_Data_7!$A$2:$C$7,3,0)</f>
        <v>2</v>
      </c>
      <c r="O74" s="112">
        <f>VLOOKUP(C74,MASTER_Data_7!$K$2:$M$12,3,0)</f>
        <v>1</v>
      </c>
      <c r="P74" s="3">
        <f>VLOOKUP(C74,MASTER_Data_8!$A$2:$C$7,3,0)</f>
        <v>787</v>
      </c>
      <c r="Q74" s="3">
        <f>Datset_1!I74*MASTER_Data_5!$B$9*P74</f>
        <v>3032.4290499999997</v>
      </c>
      <c r="R74" s="3">
        <f>VLOOKUP(C74,MASTER_Data_8!$K$2:$M$12,3,0)</f>
        <v>40</v>
      </c>
      <c r="S74" s="3">
        <f>Datset_1!I74*MASTER_Data_5!$B$9*R74</f>
        <v>154.12599999999998</v>
      </c>
    </row>
    <row r="75" spans="1:19" x14ac:dyDescent="0.25">
      <c r="A75" s="2" t="s">
        <v>17</v>
      </c>
      <c r="B75" s="22">
        <v>39508</v>
      </c>
      <c r="C75" s="2">
        <v>50002</v>
      </c>
      <c r="D75" s="2">
        <v>8</v>
      </c>
      <c r="E75" s="2">
        <v>10</v>
      </c>
      <c r="F75" s="2">
        <v>22</v>
      </c>
      <c r="G75" s="2">
        <v>11</v>
      </c>
      <c r="H75" s="2">
        <v>9</v>
      </c>
      <c r="I75" s="111">
        <f>D75*HLOOKUP($D$3,MASTER_Data_1!$A$3:$F$5,2,0)+E75*HLOOKUP($E$3,MASTER_Data_1!$A$3:$F$5,2,0)+F75*HLOOKUP($F$3,MASTER_Data_1!$A$3:$F$5,2,0)+G75*HLOOKUP($G$3,MASTER_Data_1!$A$3:$F$5,2,0)+H75*HLOOKUP($H$3,MASTER_Data_1!$A$3:$F$5,2,0)</f>
        <v>157.30000000000001</v>
      </c>
      <c r="J75" s="111">
        <f>IF(AND(I75&gt;100,C75=50001),HLOOKUP(C75,MASTER_Data_2!$A$7:$G$17,MATCH(Datset_1!I75,MASTER_Data_2!$B$8:$B$17,1)+2,1),IF(AND(I75&gt;100,C75=50002),HLOOKUP(C75,MASTER_Data_2!$A$7:$G$17,MATCH(Datset_1!I75,MASTER_Data_2!$B$8:$B$17,1)+2,1),IF(AND(I75&gt;100,C75=50003),HLOOKUP(C75,MASTER_Data_2!$A$7:$G$17,MATCH(Datset_1!I75,MASTER_Data_2!$B$8:$B$17,1)+2,1),IF(AND(I75&gt;100,C75=50004),HLOOKUP(C75,MASTER_Data_2!$A$7:$G$17,MATCH(Datset_1!I75,MASTER_Data_2!$B$8:$B$17,1)+2,1),IF(AND(I75&gt;100,C75=50005),HLOOKUP(C75,MASTER_Data_2!$A$7:$G$17,MATCH(Datset_1!I75,MASTER_Data_2!$B$8:$B$17,1)+2,1),HLOOKUP(C75,MASTER_Data_2!$A$7:$G$17,2,1))))))</f>
        <v>0.24</v>
      </c>
      <c r="K75" s="4">
        <f t="shared" si="3"/>
        <v>37.752000000000002</v>
      </c>
      <c r="L75" s="112">
        <f>IF(AND(I71&gt;100,C71=50001),HLOOKUP(C71,MASTER_Data_4!$A$6:$G$16,MATCH(Datset_1!I71,MASTER_Data_4!$B$7:$B$16,1)+2,1),IF(AND(I71&gt;100,C71=50002),HLOOKUP(C71,MASTER_Data_4!$A$6:$G$16,MATCH(Datset_1!I71,MASTER_Data_4!$B$7:$B$16,1)+2,1),IF(AND(I71&gt;100,C71=50003),HLOOKUP(C71,MASTER_Data_4!$A$6:$G$16,MATCH(Datset_1!I71,MASTER_Data_4!$B$7:$B$16,1)+2,1),IF(AND(I71&gt;100,C71=50004),HLOOKUP(C71,MASTER_Data_4!$A$6:$G$16,MATCH(Datset_1!I71,MASTER_Data_4!$B$7:$B$16,1)+2,1),IF(AND(I71&gt;100,C71=50005),HLOOKUP(C71,MASTER_Data_4!$A$6:$G$16,MATCH(Datset_1!I71,MASTER_Data_4!$B$7:$B$16,1)+2,1),HLOOKUP(C71,MASTER_Data_4!$A$6:$G$16,2,1))))))</f>
        <v>0.20399999999999999</v>
      </c>
      <c r="M75" s="4">
        <f t="shared" si="2"/>
        <v>32.089199999999998</v>
      </c>
      <c r="N75" s="112">
        <f>VLOOKUP(C75,MASTER_Data_7!$A$2:$C$7,3,0)</f>
        <v>1</v>
      </c>
      <c r="O75" s="112">
        <f>VLOOKUP(C75,MASTER_Data_7!$K$2:$M$12,3,0)</f>
        <v>2</v>
      </c>
      <c r="P75" s="3">
        <f>VLOOKUP(C75,MASTER_Data_8!$A$2:$C$7,3,0)</f>
        <v>122</v>
      </c>
      <c r="Q75" s="3">
        <f>Datset_1!I75*MASTER_Data_5!$B$9*P75</f>
        <v>1045.8877</v>
      </c>
      <c r="R75" s="3">
        <f>VLOOKUP(C75,MASTER_Data_8!$K$2:$M$12,3,0)</f>
        <v>901</v>
      </c>
      <c r="S75" s="3">
        <f>Datset_1!I75*MASTER_Data_5!$B$9*R75</f>
        <v>7724.137850000001</v>
      </c>
    </row>
    <row r="76" spans="1:19" x14ac:dyDescent="0.25">
      <c r="A76" s="2" t="s">
        <v>49</v>
      </c>
      <c r="B76" s="22">
        <v>39509</v>
      </c>
      <c r="C76" s="2">
        <v>50005</v>
      </c>
      <c r="D76" s="2">
        <v>14</v>
      </c>
      <c r="E76" s="2">
        <v>10</v>
      </c>
      <c r="F76" s="2">
        <v>15</v>
      </c>
      <c r="G76" s="2">
        <v>11</v>
      </c>
      <c r="H76" s="2">
        <v>9</v>
      </c>
      <c r="I76" s="111">
        <f>D76*HLOOKUP($D$3,MASTER_Data_1!$A$3:$F$5,2,0)+E76*HLOOKUP($E$3,MASTER_Data_1!$A$3:$F$5,2,0)+F76*HLOOKUP($F$3,MASTER_Data_1!$A$3:$F$5,2,0)+G76*HLOOKUP($G$3,MASTER_Data_1!$A$3:$F$5,2,0)+H76*HLOOKUP($H$3,MASTER_Data_1!$A$3:$F$5,2,0)</f>
        <v>160.59999999999997</v>
      </c>
      <c r="J76" s="111">
        <f>IF(AND(I76&gt;100,C76=50001),HLOOKUP(C76,MASTER_Data_2!$A$7:$G$17,MATCH(Datset_1!I76,MASTER_Data_2!$B$8:$B$17,1)+2,1),IF(AND(I76&gt;100,C76=50002),HLOOKUP(C76,MASTER_Data_2!$A$7:$G$17,MATCH(Datset_1!I76,MASTER_Data_2!$B$8:$B$17,1)+2,1),IF(AND(I76&gt;100,C76=50003),HLOOKUP(C76,MASTER_Data_2!$A$7:$G$17,MATCH(Datset_1!I76,MASTER_Data_2!$B$8:$B$17,1)+2,1),IF(AND(I76&gt;100,C76=50004),HLOOKUP(C76,MASTER_Data_2!$A$7:$G$17,MATCH(Datset_1!I76,MASTER_Data_2!$B$8:$B$17,1)+2,1),IF(AND(I76&gt;100,C76=50005),HLOOKUP(C76,MASTER_Data_2!$A$7:$G$17,MATCH(Datset_1!I76,MASTER_Data_2!$B$8:$B$17,1)+2,1),HLOOKUP(C76,MASTER_Data_2!$A$7:$G$17,2,1))))))</f>
        <v>0.33</v>
      </c>
      <c r="K76" s="4">
        <f t="shared" si="3"/>
        <v>52.99799999999999</v>
      </c>
      <c r="L76" s="112">
        <f>IF(AND(I72&gt;100,C72=50001),HLOOKUP(C72,MASTER_Data_4!$A$6:$G$16,MATCH(Datset_1!I72,MASTER_Data_4!$B$7:$B$16,1)+2,1),IF(AND(I72&gt;100,C72=50002),HLOOKUP(C72,MASTER_Data_4!$A$6:$G$16,MATCH(Datset_1!I72,MASTER_Data_4!$B$7:$B$16,1)+2,1),IF(AND(I72&gt;100,C72=50003),HLOOKUP(C72,MASTER_Data_4!$A$6:$G$16,MATCH(Datset_1!I72,MASTER_Data_4!$B$7:$B$16,1)+2,1),IF(AND(I72&gt;100,C72=50004),HLOOKUP(C72,MASTER_Data_4!$A$6:$G$16,MATCH(Datset_1!I72,MASTER_Data_4!$B$7:$B$16,1)+2,1),IF(AND(I72&gt;100,C72=50005),HLOOKUP(C72,MASTER_Data_4!$A$6:$G$16,MATCH(Datset_1!I72,MASTER_Data_4!$B$7:$B$16,1)+2,1),HLOOKUP(C72,MASTER_Data_4!$A$6:$G$16,2,1))))))</f>
        <v>0.30199999999999999</v>
      </c>
      <c r="M76" s="4">
        <f t="shared" si="2"/>
        <v>48.50119999999999</v>
      </c>
      <c r="N76" s="112">
        <f>VLOOKUP(C76,MASTER_Data_7!$A$2:$C$7,3,0)</f>
        <v>2</v>
      </c>
      <c r="O76" s="112">
        <f>VLOOKUP(C76,MASTER_Data_7!$K$2:$M$12,3,0)</f>
        <v>1</v>
      </c>
      <c r="P76" s="3">
        <f>VLOOKUP(C76,MASTER_Data_8!$A$2:$C$7,3,0)</f>
        <v>787</v>
      </c>
      <c r="Q76" s="3">
        <f>Datset_1!I76*MASTER_Data_5!$B$9*P76</f>
        <v>6888.374899999998</v>
      </c>
      <c r="R76" s="3">
        <f>VLOOKUP(C76,MASTER_Data_8!$K$2:$M$12,3,0)</f>
        <v>40</v>
      </c>
      <c r="S76" s="3">
        <f>Datset_1!I76*MASTER_Data_5!$B$9*R76</f>
        <v>350.10799999999989</v>
      </c>
    </row>
    <row r="77" spans="1:19" x14ac:dyDescent="0.25">
      <c r="A77" s="2" t="s">
        <v>50</v>
      </c>
      <c r="B77" s="22">
        <v>39509</v>
      </c>
      <c r="C77" s="2">
        <v>50001</v>
      </c>
      <c r="D77" s="2">
        <v>8</v>
      </c>
      <c r="E77" s="2">
        <v>10</v>
      </c>
      <c r="F77" s="2">
        <v>22</v>
      </c>
      <c r="G77" s="2">
        <v>11</v>
      </c>
      <c r="H77" s="2">
        <v>9</v>
      </c>
      <c r="I77" s="111">
        <f>D77*HLOOKUP($D$3,MASTER_Data_1!$A$3:$F$5,2,0)+E77*HLOOKUP($E$3,MASTER_Data_1!$A$3:$F$5,2,0)+F77*HLOOKUP($F$3,MASTER_Data_1!$A$3:$F$5,2,0)+G77*HLOOKUP($G$3,MASTER_Data_1!$A$3:$F$5,2,0)+H77*HLOOKUP($H$3,MASTER_Data_1!$A$3:$F$5,2,0)</f>
        <v>157.30000000000001</v>
      </c>
      <c r="J77" s="111">
        <f>IF(AND(I77&gt;100,C77=50001),HLOOKUP(C77,MASTER_Data_2!$A$7:$G$17,MATCH(Datset_1!I77,MASTER_Data_2!$B$8:$B$17,1)+2,1),IF(AND(I77&gt;100,C77=50002),HLOOKUP(C77,MASTER_Data_2!$A$7:$G$17,MATCH(Datset_1!I77,MASTER_Data_2!$B$8:$B$17,1)+2,1),IF(AND(I77&gt;100,C77=50003),HLOOKUP(C77,MASTER_Data_2!$A$7:$G$17,MATCH(Datset_1!I77,MASTER_Data_2!$B$8:$B$17,1)+2,1),IF(AND(I77&gt;100,C77=50004),HLOOKUP(C77,MASTER_Data_2!$A$7:$G$17,MATCH(Datset_1!I77,MASTER_Data_2!$B$8:$B$17,1)+2,1),IF(AND(I77&gt;100,C77=50005),HLOOKUP(C77,MASTER_Data_2!$A$7:$G$17,MATCH(Datset_1!I77,MASTER_Data_2!$B$8:$B$17,1)+2,1),HLOOKUP(C77,MASTER_Data_2!$A$7:$G$17,2,1))))))</f>
        <v>0.2</v>
      </c>
      <c r="K77" s="4">
        <f t="shared" si="3"/>
        <v>31.460000000000004</v>
      </c>
      <c r="L77" s="112">
        <f>IF(AND(I73&gt;100,C73=50001),HLOOKUP(C73,MASTER_Data_4!$A$6:$G$16,MATCH(Datset_1!I73,MASTER_Data_4!$B$7:$B$16,1)+2,1),IF(AND(I73&gt;100,C73=50002),HLOOKUP(C73,MASTER_Data_4!$A$6:$G$16,MATCH(Datset_1!I73,MASTER_Data_4!$B$7:$B$16,1)+2,1),IF(AND(I73&gt;100,C73=50003),HLOOKUP(C73,MASTER_Data_4!$A$6:$G$16,MATCH(Datset_1!I73,MASTER_Data_4!$B$7:$B$16,1)+2,1),IF(AND(I73&gt;100,C73=50004),HLOOKUP(C73,MASTER_Data_4!$A$6:$G$16,MATCH(Datset_1!I73,MASTER_Data_4!$B$7:$B$16,1)+2,1),IF(AND(I73&gt;100,C73=50005),HLOOKUP(C73,MASTER_Data_4!$A$6:$G$16,MATCH(Datset_1!I73,MASTER_Data_4!$B$7:$B$16,1)+2,1),HLOOKUP(C73,MASTER_Data_4!$A$6:$G$16,2,1))))))</f>
        <v>0.34100000000000003</v>
      </c>
      <c r="M77" s="4">
        <f t="shared" si="2"/>
        <v>53.639300000000006</v>
      </c>
      <c r="N77" s="112">
        <f>VLOOKUP(C77,MASTER_Data_7!$A$2:$C$7,3,0)</f>
        <v>1</v>
      </c>
      <c r="O77" s="112">
        <f>VLOOKUP(C77,MASTER_Data_7!$K$2:$M$12,3,0)</f>
        <v>2</v>
      </c>
      <c r="P77" s="3">
        <f>VLOOKUP(C77,MASTER_Data_8!$A$2:$C$7,3,0)</f>
        <v>40</v>
      </c>
      <c r="Q77" s="3">
        <f>Datset_1!I77*MASTER_Data_5!$B$9*P77</f>
        <v>342.91400000000004</v>
      </c>
      <c r="R77" s="3">
        <f>VLOOKUP(C77,MASTER_Data_8!$K$2:$M$12,3,0)</f>
        <v>787</v>
      </c>
      <c r="S77" s="3">
        <f>Datset_1!I77*MASTER_Data_5!$B$9*R77</f>
        <v>6746.8329500000009</v>
      </c>
    </row>
    <row r="78" spans="1:19" x14ac:dyDescent="0.25">
      <c r="A78" s="2" t="s">
        <v>51</v>
      </c>
      <c r="B78" s="22">
        <v>39509</v>
      </c>
      <c r="C78" s="2">
        <v>50004</v>
      </c>
      <c r="D78" s="2">
        <v>8</v>
      </c>
      <c r="E78" s="2">
        <v>10</v>
      </c>
      <c r="F78" s="2">
        <v>15</v>
      </c>
      <c r="G78" s="2">
        <v>11</v>
      </c>
      <c r="H78" s="2">
        <v>9</v>
      </c>
      <c r="I78" s="111">
        <f>D78*HLOOKUP($D$3,MASTER_Data_1!$A$3:$F$5,2,0)+E78*HLOOKUP($E$3,MASTER_Data_1!$A$3:$F$5,2,0)+F78*HLOOKUP($F$3,MASTER_Data_1!$A$3:$F$5,2,0)+G78*HLOOKUP($G$3,MASTER_Data_1!$A$3:$F$5,2,0)+H78*HLOOKUP($H$3,MASTER_Data_1!$A$3:$F$5,2,0)</f>
        <v>146.79999999999998</v>
      </c>
      <c r="J78" s="111">
        <f>IF(AND(I78&gt;100,C78=50001),HLOOKUP(C78,MASTER_Data_2!$A$7:$G$17,MATCH(Datset_1!I78,MASTER_Data_2!$B$8:$B$17,1)+2,1),IF(AND(I78&gt;100,C78=50002),HLOOKUP(C78,MASTER_Data_2!$A$7:$G$17,MATCH(Datset_1!I78,MASTER_Data_2!$B$8:$B$17,1)+2,1),IF(AND(I78&gt;100,C78=50003),HLOOKUP(C78,MASTER_Data_2!$A$7:$G$17,MATCH(Datset_1!I78,MASTER_Data_2!$B$8:$B$17,1)+2,1),IF(AND(I78&gt;100,C78=50004),HLOOKUP(C78,MASTER_Data_2!$A$7:$G$17,MATCH(Datset_1!I78,MASTER_Data_2!$B$8:$B$17,1)+2,1),IF(AND(I78&gt;100,C78=50005),HLOOKUP(C78,MASTER_Data_2!$A$7:$G$17,MATCH(Datset_1!I78,MASTER_Data_2!$B$8:$B$17,1)+2,1),HLOOKUP(C78,MASTER_Data_2!$A$7:$G$17,2,1))))))</f>
        <v>0.27</v>
      </c>
      <c r="K78" s="4">
        <f t="shared" si="3"/>
        <v>39.635999999999996</v>
      </c>
      <c r="L78" s="112">
        <f>IF(AND(I74&gt;100,C74=50001),HLOOKUP(C74,MASTER_Data_4!$A$6:$G$16,MATCH(Datset_1!I74,MASTER_Data_4!$B$7:$B$16,1)+2,1),IF(AND(I74&gt;100,C74=50002),HLOOKUP(C74,MASTER_Data_4!$A$6:$G$16,MATCH(Datset_1!I74,MASTER_Data_4!$B$7:$B$16,1)+2,1),IF(AND(I74&gt;100,C74=50003),HLOOKUP(C74,MASTER_Data_4!$A$6:$G$16,MATCH(Datset_1!I74,MASTER_Data_4!$B$7:$B$16,1)+2,1),IF(AND(I74&gt;100,C74=50004),HLOOKUP(C74,MASTER_Data_4!$A$6:$G$16,MATCH(Datset_1!I74,MASTER_Data_4!$B$7:$B$16,1)+2,1),IF(AND(I74&gt;100,C74=50005),HLOOKUP(C74,MASTER_Data_4!$A$6:$G$16,MATCH(Datset_1!I74,MASTER_Data_4!$B$7:$B$16,1)+2,1),HLOOKUP(C74,MASTER_Data_4!$A$6:$G$16,2,1))))))</f>
        <v>11.2</v>
      </c>
      <c r="M78" s="4">
        <f t="shared" si="2"/>
        <v>11.2</v>
      </c>
      <c r="N78" s="112">
        <f>VLOOKUP(C78,MASTER_Data_7!$A$2:$C$7,3,0)</f>
        <v>1</v>
      </c>
      <c r="O78" s="112">
        <f>VLOOKUP(C78,MASTER_Data_7!$K$2:$M$12,3,0)</f>
        <v>2</v>
      </c>
      <c r="P78" s="3">
        <f>VLOOKUP(C78,MASTER_Data_8!$A$2:$C$7,3,0)</f>
        <v>768</v>
      </c>
      <c r="Q78" s="3">
        <f>Datset_1!I78*MASTER_Data_5!$B$9*P78</f>
        <v>6144.4607999999989</v>
      </c>
      <c r="R78" s="3">
        <f>VLOOKUP(C78,MASTER_Data_8!$K$2:$M$12,3,0)</f>
        <v>841</v>
      </c>
      <c r="S78" s="3">
        <f>Datset_1!I78*MASTER_Data_5!$B$9*R78</f>
        <v>6728.5045999999984</v>
      </c>
    </row>
    <row r="79" spans="1:19" x14ac:dyDescent="0.25">
      <c r="A79" s="2" t="s">
        <v>52</v>
      </c>
      <c r="B79" s="22">
        <v>39509</v>
      </c>
      <c r="C79" s="2">
        <v>50005</v>
      </c>
      <c r="D79" s="2">
        <v>15</v>
      </c>
      <c r="E79" s="2">
        <v>10</v>
      </c>
      <c r="F79" s="2">
        <v>15</v>
      </c>
      <c r="G79" s="2">
        <v>11</v>
      </c>
      <c r="H79" s="2">
        <v>9</v>
      </c>
      <c r="I79" s="111">
        <f>D79*HLOOKUP($D$3,MASTER_Data_1!$A$3:$F$5,2,0)+E79*HLOOKUP($E$3,MASTER_Data_1!$A$3:$F$5,2,0)+F79*HLOOKUP($F$3,MASTER_Data_1!$A$3:$F$5,2,0)+G79*HLOOKUP($G$3,MASTER_Data_1!$A$3:$F$5,2,0)+H79*HLOOKUP($H$3,MASTER_Data_1!$A$3:$F$5,2,0)</f>
        <v>162.89999999999998</v>
      </c>
      <c r="J79" s="111">
        <f>IF(AND(I79&gt;100,C79=50001),HLOOKUP(C79,MASTER_Data_2!$A$7:$G$17,MATCH(Datset_1!I79,MASTER_Data_2!$B$8:$B$17,1)+2,1),IF(AND(I79&gt;100,C79=50002),HLOOKUP(C79,MASTER_Data_2!$A$7:$G$17,MATCH(Datset_1!I79,MASTER_Data_2!$B$8:$B$17,1)+2,1),IF(AND(I79&gt;100,C79=50003),HLOOKUP(C79,MASTER_Data_2!$A$7:$G$17,MATCH(Datset_1!I79,MASTER_Data_2!$B$8:$B$17,1)+2,1),IF(AND(I79&gt;100,C79=50004),HLOOKUP(C79,MASTER_Data_2!$A$7:$G$17,MATCH(Datset_1!I79,MASTER_Data_2!$B$8:$B$17,1)+2,1),IF(AND(I79&gt;100,C79=50005),HLOOKUP(C79,MASTER_Data_2!$A$7:$G$17,MATCH(Datset_1!I79,MASTER_Data_2!$B$8:$B$17,1)+2,1),HLOOKUP(C79,MASTER_Data_2!$A$7:$G$17,2,1))))))</f>
        <v>0.33</v>
      </c>
      <c r="K79" s="4">
        <f t="shared" si="3"/>
        <v>53.756999999999998</v>
      </c>
      <c r="L79" s="112">
        <f>IF(AND(I75&gt;100,C75=50001),HLOOKUP(C75,MASTER_Data_4!$A$6:$G$16,MATCH(Datset_1!I75,MASTER_Data_4!$B$7:$B$16,1)+2,1),IF(AND(I75&gt;100,C75=50002),HLOOKUP(C75,MASTER_Data_4!$A$6:$G$16,MATCH(Datset_1!I75,MASTER_Data_4!$B$7:$B$16,1)+2,1),IF(AND(I75&gt;100,C75=50003),HLOOKUP(C75,MASTER_Data_4!$A$6:$G$16,MATCH(Datset_1!I75,MASTER_Data_4!$B$7:$B$16,1)+2,1),IF(AND(I75&gt;100,C75=50004),HLOOKUP(C75,MASTER_Data_4!$A$6:$G$16,MATCH(Datset_1!I75,MASTER_Data_4!$B$7:$B$16,1)+2,1),IF(AND(I75&gt;100,C75=50005),HLOOKUP(C75,MASTER_Data_4!$A$6:$G$16,MATCH(Datset_1!I75,MASTER_Data_4!$B$7:$B$16,1)+2,1),HLOOKUP(C75,MASTER_Data_4!$A$6:$G$16,2,1))))))</f>
        <v>0.30599999999999999</v>
      </c>
      <c r="M79" s="4">
        <f t="shared" si="2"/>
        <v>49.847399999999993</v>
      </c>
      <c r="N79" s="112">
        <f>VLOOKUP(C79,MASTER_Data_7!$A$2:$C$7,3,0)</f>
        <v>2</v>
      </c>
      <c r="O79" s="112">
        <f>VLOOKUP(C79,MASTER_Data_7!$K$2:$M$12,3,0)</f>
        <v>1</v>
      </c>
      <c r="P79" s="3">
        <f>VLOOKUP(C79,MASTER_Data_8!$A$2:$C$7,3,0)</f>
        <v>787</v>
      </c>
      <c r="Q79" s="3">
        <f>Datset_1!I79*MASTER_Data_5!$B$9*P79</f>
        <v>6987.025349999999</v>
      </c>
      <c r="R79" s="3">
        <f>VLOOKUP(C79,MASTER_Data_8!$K$2:$M$12,3,0)</f>
        <v>40</v>
      </c>
      <c r="S79" s="3">
        <f>Datset_1!I79*MASTER_Data_5!$B$9*R79</f>
        <v>355.12199999999996</v>
      </c>
    </row>
    <row r="80" spans="1:19" x14ac:dyDescent="0.25">
      <c r="A80" s="2" t="s">
        <v>53</v>
      </c>
      <c r="B80" s="22">
        <v>39509</v>
      </c>
      <c r="C80" s="2">
        <v>50002</v>
      </c>
      <c r="D80" s="2">
        <v>8</v>
      </c>
      <c r="E80" s="2">
        <v>9</v>
      </c>
      <c r="F80" s="2">
        <v>0</v>
      </c>
      <c r="G80" s="2">
        <v>15</v>
      </c>
      <c r="H80" s="2">
        <v>11</v>
      </c>
      <c r="I80" s="111">
        <f>D80*HLOOKUP($D$3,MASTER_Data_1!$A$3:$F$5,2,0)+E80*HLOOKUP($E$3,MASTER_Data_1!$A$3:$F$5,2,0)+F80*HLOOKUP($F$3,MASTER_Data_1!$A$3:$F$5,2,0)+G80*HLOOKUP($G$3,MASTER_Data_1!$A$3:$F$5,2,0)+H80*HLOOKUP($H$3,MASTER_Data_1!$A$3:$F$5,2,0)</f>
        <v>150.89999999999998</v>
      </c>
      <c r="J80" s="111">
        <f>IF(AND(I80&gt;100,C80=50001),HLOOKUP(C80,MASTER_Data_2!$A$7:$G$17,MATCH(Datset_1!I80,MASTER_Data_2!$B$8:$B$17,1)+2,1),IF(AND(I80&gt;100,C80=50002),HLOOKUP(C80,MASTER_Data_2!$A$7:$G$17,MATCH(Datset_1!I80,MASTER_Data_2!$B$8:$B$17,1)+2,1),IF(AND(I80&gt;100,C80=50003),HLOOKUP(C80,MASTER_Data_2!$A$7:$G$17,MATCH(Datset_1!I80,MASTER_Data_2!$B$8:$B$17,1)+2,1),IF(AND(I80&gt;100,C80=50004),HLOOKUP(C80,MASTER_Data_2!$A$7:$G$17,MATCH(Datset_1!I80,MASTER_Data_2!$B$8:$B$17,1)+2,1),IF(AND(I80&gt;100,C80=50005),HLOOKUP(C80,MASTER_Data_2!$A$7:$G$17,MATCH(Datset_1!I80,MASTER_Data_2!$B$8:$B$17,1)+2,1),HLOOKUP(C80,MASTER_Data_2!$A$7:$G$17,2,1))))))</f>
        <v>0.24</v>
      </c>
      <c r="K80" s="4">
        <f t="shared" si="3"/>
        <v>36.215999999999994</v>
      </c>
      <c r="L80" s="112">
        <f>IF(AND(I76&gt;100,C76=50001),HLOOKUP(C76,MASTER_Data_4!$A$6:$G$16,MATCH(Datset_1!I76,MASTER_Data_4!$B$7:$B$16,1)+2,1),IF(AND(I76&gt;100,C76=50002),HLOOKUP(C76,MASTER_Data_4!$A$6:$G$16,MATCH(Datset_1!I76,MASTER_Data_4!$B$7:$B$16,1)+2,1),IF(AND(I76&gt;100,C76=50003),HLOOKUP(C76,MASTER_Data_4!$A$6:$G$16,MATCH(Datset_1!I76,MASTER_Data_4!$B$7:$B$16,1)+2,1),IF(AND(I76&gt;100,C76=50004),HLOOKUP(C76,MASTER_Data_4!$A$6:$G$16,MATCH(Datset_1!I76,MASTER_Data_4!$B$7:$B$16,1)+2,1),IF(AND(I76&gt;100,C76=50005),HLOOKUP(C76,MASTER_Data_4!$A$6:$G$16,MATCH(Datset_1!I76,MASTER_Data_4!$B$7:$B$16,1)+2,1),HLOOKUP(C76,MASTER_Data_4!$A$6:$G$16,2,1))))))</f>
        <v>0.20399999999999999</v>
      </c>
      <c r="M80" s="4">
        <f t="shared" si="2"/>
        <v>30.783599999999993</v>
      </c>
      <c r="N80" s="112">
        <f>VLOOKUP(C80,MASTER_Data_7!$A$2:$C$7,3,0)</f>
        <v>1</v>
      </c>
      <c r="O80" s="112">
        <f>VLOOKUP(C80,MASTER_Data_7!$K$2:$M$12,3,0)</f>
        <v>2</v>
      </c>
      <c r="P80" s="3">
        <f>VLOOKUP(C80,MASTER_Data_8!$A$2:$C$7,3,0)</f>
        <v>122</v>
      </c>
      <c r="Q80" s="3">
        <f>Datset_1!I80*MASTER_Data_5!$B$9*P80</f>
        <v>1003.3340999999998</v>
      </c>
      <c r="R80" s="3">
        <f>VLOOKUP(C80,MASTER_Data_8!$K$2:$M$12,3,0)</f>
        <v>901</v>
      </c>
      <c r="S80" s="3">
        <f>Datset_1!I80*MASTER_Data_5!$B$9*R80</f>
        <v>7409.8690499999984</v>
      </c>
    </row>
    <row r="81" spans="1:19" x14ac:dyDescent="0.25">
      <c r="A81" s="2" t="s">
        <v>89</v>
      </c>
      <c r="B81" s="22">
        <v>39510</v>
      </c>
      <c r="C81" s="2">
        <v>50005</v>
      </c>
      <c r="D81" s="2">
        <v>16</v>
      </c>
      <c r="E81" s="2">
        <v>9</v>
      </c>
      <c r="F81" s="2">
        <v>14</v>
      </c>
      <c r="G81" s="2">
        <v>9</v>
      </c>
      <c r="H81" s="2">
        <v>11</v>
      </c>
      <c r="I81" s="111">
        <f>D81*HLOOKUP($D$3,MASTER_Data_1!$A$3:$F$5,2,0)+E81*HLOOKUP($E$3,MASTER_Data_1!$A$3:$F$5,2,0)+F81*HLOOKUP($F$3,MASTER_Data_1!$A$3:$F$5,2,0)+G81*HLOOKUP($G$3,MASTER_Data_1!$A$3:$F$5,2,0)+H81*HLOOKUP($H$3,MASTER_Data_1!$A$3:$F$5,2,0)</f>
        <v>156.10000000000002</v>
      </c>
      <c r="J81" s="111">
        <f>IF(AND(I81&gt;100,C81=50001),HLOOKUP(C81,MASTER_Data_2!$A$7:$G$17,MATCH(Datset_1!I81,MASTER_Data_2!$B$8:$B$17,1)+2,1),IF(AND(I81&gt;100,C81=50002),HLOOKUP(C81,MASTER_Data_2!$A$7:$G$17,MATCH(Datset_1!I81,MASTER_Data_2!$B$8:$B$17,1)+2,1),IF(AND(I81&gt;100,C81=50003),HLOOKUP(C81,MASTER_Data_2!$A$7:$G$17,MATCH(Datset_1!I81,MASTER_Data_2!$B$8:$B$17,1)+2,1),IF(AND(I81&gt;100,C81=50004),HLOOKUP(C81,MASTER_Data_2!$A$7:$G$17,MATCH(Datset_1!I81,MASTER_Data_2!$B$8:$B$17,1)+2,1),IF(AND(I81&gt;100,C81=50005),HLOOKUP(C81,MASTER_Data_2!$A$7:$G$17,MATCH(Datset_1!I81,MASTER_Data_2!$B$8:$B$17,1)+2,1),HLOOKUP(C81,MASTER_Data_2!$A$7:$G$17,2,1))))))</f>
        <v>0.33</v>
      </c>
      <c r="K81" s="4">
        <f t="shared" si="3"/>
        <v>51.513000000000012</v>
      </c>
      <c r="L81" s="112">
        <f>IF(AND(I77&gt;100,C77=50001),HLOOKUP(C77,MASTER_Data_4!$A$6:$G$16,MATCH(Datset_1!I77,MASTER_Data_4!$B$7:$B$16,1)+2,1),IF(AND(I77&gt;100,C77=50002),HLOOKUP(C77,MASTER_Data_4!$A$6:$G$16,MATCH(Datset_1!I77,MASTER_Data_4!$B$7:$B$16,1)+2,1),IF(AND(I77&gt;100,C77=50003),HLOOKUP(C77,MASTER_Data_4!$A$6:$G$16,MATCH(Datset_1!I77,MASTER_Data_4!$B$7:$B$16,1)+2,1),IF(AND(I77&gt;100,C77=50004),HLOOKUP(C77,MASTER_Data_4!$A$6:$G$16,MATCH(Datset_1!I77,MASTER_Data_4!$B$7:$B$16,1)+2,1),IF(AND(I77&gt;100,C77=50005),HLOOKUP(C77,MASTER_Data_4!$A$6:$G$16,MATCH(Datset_1!I77,MASTER_Data_4!$B$7:$B$16,1)+2,1),HLOOKUP(C77,MASTER_Data_4!$A$6:$G$16,2,1))))))</f>
        <v>0.30199999999999999</v>
      </c>
      <c r="M81" s="4">
        <f t="shared" si="2"/>
        <v>47.142200000000003</v>
      </c>
      <c r="N81" s="112">
        <f>VLOOKUP(C81,MASTER_Data_7!$A$2:$C$7,3,0)</f>
        <v>2</v>
      </c>
      <c r="O81" s="112">
        <f>VLOOKUP(C81,MASTER_Data_7!$K$2:$M$12,3,0)</f>
        <v>1</v>
      </c>
      <c r="P81" s="3">
        <f>VLOOKUP(C81,MASTER_Data_8!$A$2:$C$7,3,0)</f>
        <v>787</v>
      </c>
      <c r="Q81" s="3">
        <f>Datset_1!I81*MASTER_Data_5!$B$9*P81</f>
        <v>6695.3631500000001</v>
      </c>
      <c r="R81" s="3">
        <f>VLOOKUP(C81,MASTER_Data_8!$K$2:$M$12,3,0)</f>
        <v>40</v>
      </c>
      <c r="S81" s="3">
        <f>Datset_1!I81*MASTER_Data_5!$B$9*R81</f>
        <v>340.298</v>
      </c>
    </row>
    <row r="82" spans="1:19" x14ac:dyDescent="0.25">
      <c r="A82" s="2" t="s">
        <v>90</v>
      </c>
      <c r="B82" s="22">
        <v>39510</v>
      </c>
      <c r="C82" s="2">
        <v>50001</v>
      </c>
      <c r="D82" s="2">
        <v>8</v>
      </c>
      <c r="E82" s="2">
        <v>10</v>
      </c>
      <c r="F82" s="2">
        <v>15</v>
      </c>
      <c r="G82" s="2">
        <v>11</v>
      </c>
      <c r="H82" s="2">
        <v>9</v>
      </c>
      <c r="I82" s="111">
        <f>D82*HLOOKUP($D$3,MASTER_Data_1!$A$3:$F$5,2,0)+E82*HLOOKUP($E$3,MASTER_Data_1!$A$3:$F$5,2,0)+F82*HLOOKUP($F$3,MASTER_Data_1!$A$3:$F$5,2,0)+G82*HLOOKUP($G$3,MASTER_Data_1!$A$3:$F$5,2,0)+H82*HLOOKUP($H$3,MASTER_Data_1!$A$3:$F$5,2,0)</f>
        <v>146.79999999999998</v>
      </c>
      <c r="J82" s="111">
        <f>IF(AND(I82&gt;100,C82=50001),HLOOKUP(C82,MASTER_Data_2!$A$7:$G$17,MATCH(Datset_1!I82,MASTER_Data_2!$B$8:$B$17,1)+2,1),IF(AND(I82&gt;100,C82=50002),HLOOKUP(C82,MASTER_Data_2!$A$7:$G$17,MATCH(Datset_1!I82,MASTER_Data_2!$B$8:$B$17,1)+2,1),IF(AND(I82&gt;100,C82=50003),HLOOKUP(C82,MASTER_Data_2!$A$7:$G$17,MATCH(Datset_1!I82,MASTER_Data_2!$B$8:$B$17,1)+2,1),IF(AND(I82&gt;100,C82=50004),HLOOKUP(C82,MASTER_Data_2!$A$7:$G$17,MATCH(Datset_1!I82,MASTER_Data_2!$B$8:$B$17,1)+2,1),IF(AND(I82&gt;100,C82=50005),HLOOKUP(C82,MASTER_Data_2!$A$7:$G$17,MATCH(Datset_1!I82,MASTER_Data_2!$B$8:$B$17,1)+2,1),HLOOKUP(C82,MASTER_Data_2!$A$7:$G$17,2,1))))))</f>
        <v>0.2</v>
      </c>
      <c r="K82" s="4">
        <f t="shared" si="3"/>
        <v>29.36</v>
      </c>
      <c r="L82" s="112">
        <f>IF(AND(I78&gt;100,C78=50001),HLOOKUP(C78,MASTER_Data_4!$A$6:$G$16,MATCH(Datset_1!I78,MASTER_Data_4!$B$7:$B$16,1)+2,1),IF(AND(I78&gt;100,C78=50002),HLOOKUP(C78,MASTER_Data_4!$A$6:$G$16,MATCH(Datset_1!I78,MASTER_Data_4!$B$7:$B$16,1)+2,1),IF(AND(I78&gt;100,C78=50003),HLOOKUP(C78,MASTER_Data_4!$A$6:$G$16,MATCH(Datset_1!I78,MASTER_Data_4!$B$7:$B$16,1)+2,1),IF(AND(I78&gt;100,C78=50004),HLOOKUP(C78,MASTER_Data_4!$A$6:$G$16,MATCH(Datset_1!I78,MASTER_Data_4!$B$7:$B$16,1)+2,1),IF(AND(I78&gt;100,C78=50005),HLOOKUP(C78,MASTER_Data_4!$A$6:$G$16,MATCH(Datset_1!I78,MASTER_Data_4!$B$7:$B$16,1)+2,1),HLOOKUP(C78,MASTER_Data_4!$A$6:$G$16,2,1))))))</f>
        <v>0.34100000000000003</v>
      </c>
      <c r="M82" s="4">
        <f t="shared" si="2"/>
        <v>50.058799999999998</v>
      </c>
      <c r="N82" s="112">
        <f>VLOOKUP(C82,MASTER_Data_7!$A$2:$C$7,3,0)</f>
        <v>1</v>
      </c>
      <c r="O82" s="112">
        <f>VLOOKUP(C82,MASTER_Data_7!$K$2:$M$12,3,0)</f>
        <v>2</v>
      </c>
      <c r="P82" s="3">
        <f>VLOOKUP(C82,MASTER_Data_8!$A$2:$C$7,3,0)</f>
        <v>40</v>
      </c>
      <c r="Q82" s="3">
        <f>Datset_1!I82*MASTER_Data_5!$B$9*P82</f>
        <v>320.02399999999994</v>
      </c>
      <c r="R82" s="3">
        <f>VLOOKUP(C82,MASTER_Data_8!$K$2:$M$12,3,0)</f>
        <v>787</v>
      </c>
      <c r="S82" s="3">
        <f>Datset_1!I82*MASTER_Data_5!$B$9*R82</f>
        <v>6296.4721999999992</v>
      </c>
    </row>
    <row r="83" spans="1:19" x14ac:dyDescent="0.25">
      <c r="A83" s="2" t="s">
        <v>91</v>
      </c>
      <c r="B83" s="22">
        <v>39510</v>
      </c>
      <c r="C83" s="2">
        <v>50004</v>
      </c>
      <c r="D83" s="2">
        <v>8</v>
      </c>
      <c r="E83" s="2">
        <v>10</v>
      </c>
      <c r="F83" s="2">
        <v>15</v>
      </c>
      <c r="G83" s="2">
        <v>11</v>
      </c>
      <c r="H83" s="2">
        <v>9</v>
      </c>
      <c r="I83" s="111">
        <f>D83*HLOOKUP($D$3,MASTER_Data_1!$A$3:$F$5,2,0)+E83*HLOOKUP($E$3,MASTER_Data_1!$A$3:$F$5,2,0)+F83*HLOOKUP($F$3,MASTER_Data_1!$A$3:$F$5,2,0)+G83*HLOOKUP($G$3,MASTER_Data_1!$A$3:$F$5,2,0)+H83*HLOOKUP($H$3,MASTER_Data_1!$A$3:$F$5,2,0)</f>
        <v>146.79999999999998</v>
      </c>
      <c r="J83" s="111">
        <f>IF(AND(I83&gt;100,C83=50001),HLOOKUP(C83,MASTER_Data_2!$A$7:$G$17,MATCH(Datset_1!I83,MASTER_Data_2!$B$8:$B$17,1)+2,1),IF(AND(I83&gt;100,C83=50002),HLOOKUP(C83,MASTER_Data_2!$A$7:$G$17,MATCH(Datset_1!I83,MASTER_Data_2!$B$8:$B$17,1)+2,1),IF(AND(I83&gt;100,C83=50003),HLOOKUP(C83,MASTER_Data_2!$A$7:$G$17,MATCH(Datset_1!I83,MASTER_Data_2!$B$8:$B$17,1)+2,1),IF(AND(I83&gt;100,C83=50004),HLOOKUP(C83,MASTER_Data_2!$A$7:$G$17,MATCH(Datset_1!I83,MASTER_Data_2!$B$8:$B$17,1)+2,1),IF(AND(I83&gt;100,C83=50005),HLOOKUP(C83,MASTER_Data_2!$A$7:$G$17,MATCH(Datset_1!I83,MASTER_Data_2!$B$8:$B$17,1)+2,1),HLOOKUP(C83,MASTER_Data_2!$A$7:$G$17,2,1))))))</f>
        <v>0.27</v>
      </c>
      <c r="K83" s="4">
        <f t="shared" si="3"/>
        <v>39.635999999999996</v>
      </c>
      <c r="L83" s="112">
        <f>IF(AND(I79&gt;100,C79=50001),HLOOKUP(C79,MASTER_Data_4!$A$6:$G$16,MATCH(Datset_1!I79,MASTER_Data_4!$B$7:$B$16,1)+2,1),IF(AND(I79&gt;100,C79=50002),HLOOKUP(C79,MASTER_Data_4!$A$6:$G$16,MATCH(Datset_1!I79,MASTER_Data_4!$B$7:$B$16,1)+2,1),IF(AND(I79&gt;100,C79=50003),HLOOKUP(C79,MASTER_Data_4!$A$6:$G$16,MATCH(Datset_1!I79,MASTER_Data_4!$B$7:$B$16,1)+2,1),IF(AND(I79&gt;100,C79=50004),HLOOKUP(C79,MASTER_Data_4!$A$6:$G$16,MATCH(Datset_1!I79,MASTER_Data_4!$B$7:$B$16,1)+2,1),IF(AND(I79&gt;100,C79=50005),HLOOKUP(C79,MASTER_Data_4!$A$6:$G$16,MATCH(Datset_1!I79,MASTER_Data_4!$B$7:$B$16,1)+2,1),HLOOKUP(C79,MASTER_Data_4!$A$6:$G$16,2,1))))))</f>
        <v>0.20399999999999999</v>
      </c>
      <c r="M83" s="4">
        <f t="shared" si="2"/>
        <v>29.947199999999995</v>
      </c>
      <c r="N83" s="112">
        <f>VLOOKUP(C83,MASTER_Data_7!$A$2:$C$7,3,0)</f>
        <v>1</v>
      </c>
      <c r="O83" s="112">
        <f>VLOOKUP(C83,MASTER_Data_7!$K$2:$M$12,3,0)</f>
        <v>2</v>
      </c>
      <c r="P83" s="3">
        <f>VLOOKUP(C83,MASTER_Data_8!$A$2:$C$7,3,0)</f>
        <v>768</v>
      </c>
      <c r="Q83" s="3">
        <f>Datset_1!I83*MASTER_Data_5!$B$9*P83</f>
        <v>6144.4607999999989</v>
      </c>
      <c r="R83" s="3">
        <f>VLOOKUP(C83,MASTER_Data_8!$K$2:$M$12,3,0)</f>
        <v>841</v>
      </c>
      <c r="S83" s="3">
        <f>Datset_1!I83*MASTER_Data_5!$B$9*R83</f>
        <v>6728.5045999999984</v>
      </c>
    </row>
    <row r="84" spans="1:19" x14ac:dyDescent="0.25">
      <c r="A84" s="2" t="s">
        <v>92</v>
      </c>
      <c r="B84" s="22">
        <v>39510</v>
      </c>
      <c r="C84" s="2">
        <v>50005</v>
      </c>
      <c r="D84" s="2">
        <v>8</v>
      </c>
      <c r="E84" s="2">
        <v>10</v>
      </c>
      <c r="F84" s="2">
        <v>15</v>
      </c>
      <c r="G84" s="2">
        <v>11</v>
      </c>
      <c r="H84" s="2">
        <v>9</v>
      </c>
      <c r="I84" s="111">
        <f>D84*HLOOKUP($D$3,MASTER_Data_1!$A$3:$F$5,2,0)+E84*HLOOKUP($E$3,MASTER_Data_1!$A$3:$F$5,2,0)+F84*HLOOKUP($F$3,MASTER_Data_1!$A$3:$F$5,2,0)+G84*HLOOKUP($G$3,MASTER_Data_1!$A$3:$F$5,2,0)+H84*HLOOKUP($H$3,MASTER_Data_1!$A$3:$F$5,2,0)</f>
        <v>146.79999999999998</v>
      </c>
      <c r="J84" s="111">
        <f>IF(AND(I84&gt;100,C84=50001),HLOOKUP(C84,MASTER_Data_2!$A$7:$G$17,MATCH(Datset_1!I84,MASTER_Data_2!$B$8:$B$17,1)+2,1),IF(AND(I84&gt;100,C84=50002),HLOOKUP(C84,MASTER_Data_2!$A$7:$G$17,MATCH(Datset_1!I84,MASTER_Data_2!$B$8:$B$17,1)+2,1),IF(AND(I84&gt;100,C84=50003),HLOOKUP(C84,MASTER_Data_2!$A$7:$G$17,MATCH(Datset_1!I84,MASTER_Data_2!$B$8:$B$17,1)+2,1),IF(AND(I84&gt;100,C84=50004),HLOOKUP(C84,MASTER_Data_2!$A$7:$G$17,MATCH(Datset_1!I84,MASTER_Data_2!$B$8:$B$17,1)+2,1),IF(AND(I84&gt;100,C84=50005),HLOOKUP(C84,MASTER_Data_2!$A$7:$G$17,MATCH(Datset_1!I84,MASTER_Data_2!$B$8:$B$17,1)+2,1),HLOOKUP(C84,MASTER_Data_2!$A$7:$G$17,2,1))))))</f>
        <v>0.33</v>
      </c>
      <c r="K84" s="4">
        <f t="shared" si="3"/>
        <v>48.443999999999996</v>
      </c>
      <c r="L84" s="112">
        <f>IF(AND(I80&gt;100,C80=50001),HLOOKUP(C80,MASTER_Data_4!$A$6:$G$16,MATCH(Datset_1!I80,MASTER_Data_4!$B$7:$B$16,1)+2,1),IF(AND(I80&gt;100,C80=50002),HLOOKUP(C80,MASTER_Data_4!$A$6:$G$16,MATCH(Datset_1!I80,MASTER_Data_4!$B$7:$B$16,1)+2,1),IF(AND(I80&gt;100,C80=50003),HLOOKUP(C80,MASTER_Data_4!$A$6:$G$16,MATCH(Datset_1!I80,MASTER_Data_4!$B$7:$B$16,1)+2,1),IF(AND(I80&gt;100,C80=50004),HLOOKUP(C80,MASTER_Data_4!$A$6:$G$16,MATCH(Datset_1!I80,MASTER_Data_4!$B$7:$B$16,1)+2,1),IF(AND(I80&gt;100,C80=50005),HLOOKUP(C80,MASTER_Data_4!$A$6:$G$16,MATCH(Datset_1!I80,MASTER_Data_4!$B$7:$B$16,1)+2,1),HLOOKUP(C80,MASTER_Data_4!$A$6:$G$16,2,1))))))</f>
        <v>0.30599999999999999</v>
      </c>
      <c r="M84" s="4">
        <f t="shared" si="2"/>
        <v>44.920799999999993</v>
      </c>
      <c r="N84" s="112">
        <f>VLOOKUP(C84,MASTER_Data_7!$A$2:$C$7,3,0)</f>
        <v>2</v>
      </c>
      <c r="O84" s="112">
        <f>VLOOKUP(C84,MASTER_Data_7!$K$2:$M$12,3,0)</f>
        <v>1</v>
      </c>
      <c r="P84" s="3">
        <f>VLOOKUP(C84,MASTER_Data_8!$A$2:$C$7,3,0)</f>
        <v>787</v>
      </c>
      <c r="Q84" s="3">
        <f>Datset_1!I84*MASTER_Data_5!$B$9*P84</f>
        <v>6296.4721999999992</v>
      </c>
      <c r="R84" s="3">
        <f>VLOOKUP(C84,MASTER_Data_8!$K$2:$M$12,3,0)</f>
        <v>40</v>
      </c>
      <c r="S84" s="3">
        <f>Datset_1!I84*MASTER_Data_5!$B$9*R84</f>
        <v>320.02399999999994</v>
      </c>
    </row>
    <row r="85" spans="1:19" x14ac:dyDescent="0.25">
      <c r="A85" s="2" t="s">
        <v>93</v>
      </c>
      <c r="B85" s="22">
        <v>39510</v>
      </c>
      <c r="C85" s="2">
        <v>50002</v>
      </c>
      <c r="D85" s="2">
        <v>8</v>
      </c>
      <c r="E85" s="2">
        <v>10</v>
      </c>
      <c r="F85" s="2">
        <v>15</v>
      </c>
      <c r="G85" s="2">
        <v>11</v>
      </c>
      <c r="H85" s="2">
        <v>9</v>
      </c>
      <c r="I85" s="111">
        <f>D85*HLOOKUP($D$3,MASTER_Data_1!$A$3:$F$5,2,0)+E85*HLOOKUP($E$3,MASTER_Data_1!$A$3:$F$5,2,0)+F85*HLOOKUP($F$3,MASTER_Data_1!$A$3:$F$5,2,0)+G85*HLOOKUP($G$3,MASTER_Data_1!$A$3:$F$5,2,0)+H85*HLOOKUP($H$3,MASTER_Data_1!$A$3:$F$5,2,0)</f>
        <v>146.79999999999998</v>
      </c>
      <c r="J85" s="111">
        <f>IF(AND(I85&gt;100,C85=50001),HLOOKUP(C85,MASTER_Data_2!$A$7:$G$17,MATCH(Datset_1!I85,MASTER_Data_2!$B$8:$B$17,1)+2,1),IF(AND(I85&gt;100,C85=50002),HLOOKUP(C85,MASTER_Data_2!$A$7:$G$17,MATCH(Datset_1!I85,MASTER_Data_2!$B$8:$B$17,1)+2,1),IF(AND(I85&gt;100,C85=50003),HLOOKUP(C85,MASTER_Data_2!$A$7:$G$17,MATCH(Datset_1!I85,MASTER_Data_2!$B$8:$B$17,1)+2,1),IF(AND(I85&gt;100,C85=50004),HLOOKUP(C85,MASTER_Data_2!$A$7:$G$17,MATCH(Datset_1!I85,MASTER_Data_2!$B$8:$B$17,1)+2,1),IF(AND(I85&gt;100,C85=50005),HLOOKUP(C85,MASTER_Data_2!$A$7:$G$17,MATCH(Datset_1!I85,MASTER_Data_2!$B$8:$B$17,1)+2,1),HLOOKUP(C85,MASTER_Data_2!$A$7:$G$17,2,1))))))</f>
        <v>0.24</v>
      </c>
      <c r="K85" s="4">
        <f t="shared" si="3"/>
        <v>35.231999999999992</v>
      </c>
      <c r="L85" s="112">
        <f>IF(AND(I81&gt;100,C81=50001),HLOOKUP(C81,MASTER_Data_4!$A$6:$G$16,MATCH(Datset_1!I81,MASTER_Data_4!$B$7:$B$16,1)+2,1),IF(AND(I81&gt;100,C81=50002),HLOOKUP(C81,MASTER_Data_4!$A$6:$G$16,MATCH(Datset_1!I81,MASTER_Data_4!$B$7:$B$16,1)+2,1),IF(AND(I81&gt;100,C81=50003),HLOOKUP(C81,MASTER_Data_4!$A$6:$G$16,MATCH(Datset_1!I81,MASTER_Data_4!$B$7:$B$16,1)+2,1),IF(AND(I81&gt;100,C81=50004),HLOOKUP(C81,MASTER_Data_4!$A$6:$G$16,MATCH(Datset_1!I81,MASTER_Data_4!$B$7:$B$16,1)+2,1),IF(AND(I81&gt;100,C81=50005),HLOOKUP(C81,MASTER_Data_4!$A$6:$G$16,MATCH(Datset_1!I81,MASTER_Data_4!$B$7:$B$16,1)+2,1),HLOOKUP(C81,MASTER_Data_4!$A$6:$G$16,2,1))))))</f>
        <v>0.20399999999999999</v>
      </c>
      <c r="M85" s="4">
        <f t="shared" si="2"/>
        <v>29.947199999999995</v>
      </c>
      <c r="N85" s="112">
        <f>VLOOKUP(C85,MASTER_Data_7!$A$2:$C$7,3,0)</f>
        <v>1</v>
      </c>
      <c r="O85" s="112">
        <f>VLOOKUP(C85,MASTER_Data_7!$K$2:$M$12,3,0)</f>
        <v>2</v>
      </c>
      <c r="P85" s="3">
        <f>VLOOKUP(C85,MASTER_Data_8!$A$2:$C$7,3,0)</f>
        <v>122</v>
      </c>
      <c r="Q85" s="3">
        <f>Datset_1!I85*MASTER_Data_5!$B$9*P85</f>
        <v>976.07319999999982</v>
      </c>
      <c r="R85" s="3">
        <f>VLOOKUP(C85,MASTER_Data_8!$K$2:$M$12,3,0)</f>
        <v>901</v>
      </c>
      <c r="S85" s="3">
        <f>Datset_1!I85*MASTER_Data_5!$B$9*R85</f>
        <v>7208.5405999999984</v>
      </c>
    </row>
    <row r="86" spans="1:19" x14ac:dyDescent="0.25">
      <c r="A86" s="2" t="s">
        <v>129</v>
      </c>
      <c r="B86" s="22">
        <v>39511</v>
      </c>
      <c r="C86" s="2">
        <v>50005</v>
      </c>
      <c r="D86" s="2">
        <v>8</v>
      </c>
      <c r="E86" s="2">
        <v>10</v>
      </c>
      <c r="F86" s="2">
        <v>19</v>
      </c>
      <c r="G86" s="2">
        <v>11</v>
      </c>
      <c r="H86" s="2">
        <v>9</v>
      </c>
      <c r="I86" s="111">
        <f>D86*HLOOKUP($D$3,MASTER_Data_1!$A$3:$F$5,2,0)+E86*HLOOKUP($E$3,MASTER_Data_1!$A$3:$F$5,2,0)+F86*HLOOKUP($F$3,MASTER_Data_1!$A$3:$F$5,2,0)+G86*HLOOKUP($G$3,MASTER_Data_1!$A$3:$F$5,2,0)+H86*HLOOKUP($H$3,MASTER_Data_1!$A$3:$F$5,2,0)</f>
        <v>152.80000000000001</v>
      </c>
      <c r="J86" s="111">
        <f>IF(AND(I86&gt;100,C86=50001),HLOOKUP(C86,MASTER_Data_2!$A$7:$G$17,MATCH(Datset_1!I86,MASTER_Data_2!$B$8:$B$17,1)+2,1),IF(AND(I86&gt;100,C86=50002),HLOOKUP(C86,MASTER_Data_2!$A$7:$G$17,MATCH(Datset_1!I86,MASTER_Data_2!$B$8:$B$17,1)+2,1),IF(AND(I86&gt;100,C86=50003),HLOOKUP(C86,MASTER_Data_2!$A$7:$G$17,MATCH(Datset_1!I86,MASTER_Data_2!$B$8:$B$17,1)+2,1),IF(AND(I86&gt;100,C86=50004),HLOOKUP(C86,MASTER_Data_2!$A$7:$G$17,MATCH(Datset_1!I86,MASTER_Data_2!$B$8:$B$17,1)+2,1),IF(AND(I86&gt;100,C86=50005),HLOOKUP(C86,MASTER_Data_2!$A$7:$G$17,MATCH(Datset_1!I86,MASTER_Data_2!$B$8:$B$17,1)+2,1),HLOOKUP(C86,MASTER_Data_2!$A$7:$G$17,2,1))))))</f>
        <v>0.33</v>
      </c>
      <c r="K86" s="4">
        <f t="shared" si="3"/>
        <v>50.424000000000007</v>
      </c>
      <c r="L86" s="112">
        <f>IF(AND(I82&gt;100,C82=50001),HLOOKUP(C82,MASTER_Data_4!$A$6:$G$16,MATCH(Datset_1!I82,MASTER_Data_4!$B$7:$B$16,1)+2,1),IF(AND(I82&gt;100,C82=50002),HLOOKUP(C82,MASTER_Data_4!$A$6:$G$16,MATCH(Datset_1!I82,MASTER_Data_4!$B$7:$B$16,1)+2,1),IF(AND(I82&gt;100,C82=50003),HLOOKUP(C82,MASTER_Data_4!$A$6:$G$16,MATCH(Datset_1!I82,MASTER_Data_4!$B$7:$B$16,1)+2,1),IF(AND(I82&gt;100,C82=50004),HLOOKUP(C82,MASTER_Data_4!$A$6:$G$16,MATCH(Datset_1!I82,MASTER_Data_4!$B$7:$B$16,1)+2,1),IF(AND(I82&gt;100,C82=50005),HLOOKUP(C82,MASTER_Data_4!$A$6:$G$16,MATCH(Datset_1!I82,MASTER_Data_4!$B$7:$B$16,1)+2,1),HLOOKUP(C82,MASTER_Data_4!$A$6:$G$16,2,1))))))</f>
        <v>0.30199999999999999</v>
      </c>
      <c r="M86" s="4">
        <f t="shared" si="2"/>
        <v>46.145600000000002</v>
      </c>
      <c r="N86" s="112">
        <f>VLOOKUP(C86,MASTER_Data_7!$A$2:$C$7,3,0)</f>
        <v>2</v>
      </c>
      <c r="O86" s="112">
        <f>VLOOKUP(C86,MASTER_Data_7!$K$2:$M$12,3,0)</f>
        <v>1</v>
      </c>
      <c r="P86" s="3">
        <f>VLOOKUP(C86,MASTER_Data_8!$A$2:$C$7,3,0)</f>
        <v>787</v>
      </c>
      <c r="Q86" s="3">
        <f>Datset_1!I86*MASTER_Data_5!$B$9*P86</f>
        <v>6553.8212000000003</v>
      </c>
      <c r="R86" s="3">
        <f>VLOOKUP(C86,MASTER_Data_8!$K$2:$M$12,3,0)</f>
        <v>40</v>
      </c>
      <c r="S86" s="3">
        <f>Datset_1!I86*MASTER_Data_5!$B$9*R86</f>
        <v>333.10400000000004</v>
      </c>
    </row>
    <row r="87" spans="1:19" x14ac:dyDescent="0.25">
      <c r="A87" s="2" t="s">
        <v>130</v>
      </c>
      <c r="B87" s="22">
        <v>39511</v>
      </c>
      <c r="C87" s="2">
        <v>50001</v>
      </c>
      <c r="D87" s="2">
        <v>8</v>
      </c>
      <c r="E87" s="2">
        <v>10</v>
      </c>
      <c r="F87" s="2">
        <v>15</v>
      </c>
      <c r="G87" s="2">
        <v>11</v>
      </c>
      <c r="H87" s="2">
        <v>9</v>
      </c>
      <c r="I87" s="111">
        <f>D87*HLOOKUP($D$3,MASTER_Data_1!$A$3:$F$5,2,0)+E87*HLOOKUP($E$3,MASTER_Data_1!$A$3:$F$5,2,0)+F87*HLOOKUP($F$3,MASTER_Data_1!$A$3:$F$5,2,0)+G87*HLOOKUP($G$3,MASTER_Data_1!$A$3:$F$5,2,0)+H87*HLOOKUP($H$3,MASTER_Data_1!$A$3:$F$5,2,0)</f>
        <v>146.79999999999998</v>
      </c>
      <c r="J87" s="111">
        <f>IF(AND(I87&gt;100,C87=50001),HLOOKUP(C87,MASTER_Data_2!$A$7:$G$17,MATCH(Datset_1!I87,MASTER_Data_2!$B$8:$B$17,1)+2,1),IF(AND(I87&gt;100,C87=50002),HLOOKUP(C87,MASTER_Data_2!$A$7:$G$17,MATCH(Datset_1!I87,MASTER_Data_2!$B$8:$B$17,1)+2,1),IF(AND(I87&gt;100,C87=50003),HLOOKUP(C87,MASTER_Data_2!$A$7:$G$17,MATCH(Datset_1!I87,MASTER_Data_2!$B$8:$B$17,1)+2,1),IF(AND(I87&gt;100,C87=50004),HLOOKUP(C87,MASTER_Data_2!$A$7:$G$17,MATCH(Datset_1!I87,MASTER_Data_2!$B$8:$B$17,1)+2,1),IF(AND(I87&gt;100,C87=50005),HLOOKUP(C87,MASTER_Data_2!$A$7:$G$17,MATCH(Datset_1!I87,MASTER_Data_2!$B$8:$B$17,1)+2,1),HLOOKUP(C87,MASTER_Data_2!$A$7:$G$17,2,1))))))</f>
        <v>0.2</v>
      </c>
      <c r="K87" s="4">
        <f t="shared" si="3"/>
        <v>29.36</v>
      </c>
      <c r="L87" s="112">
        <f>IF(AND(I83&gt;100,C83=50001),HLOOKUP(C83,MASTER_Data_4!$A$6:$G$16,MATCH(Datset_1!I83,MASTER_Data_4!$B$7:$B$16,1)+2,1),IF(AND(I83&gt;100,C83=50002),HLOOKUP(C83,MASTER_Data_4!$A$6:$G$16,MATCH(Datset_1!I83,MASTER_Data_4!$B$7:$B$16,1)+2,1),IF(AND(I83&gt;100,C83=50003),HLOOKUP(C83,MASTER_Data_4!$A$6:$G$16,MATCH(Datset_1!I83,MASTER_Data_4!$B$7:$B$16,1)+2,1),IF(AND(I83&gt;100,C83=50004),HLOOKUP(C83,MASTER_Data_4!$A$6:$G$16,MATCH(Datset_1!I83,MASTER_Data_4!$B$7:$B$16,1)+2,1),IF(AND(I83&gt;100,C83=50005),HLOOKUP(C83,MASTER_Data_4!$A$6:$G$16,MATCH(Datset_1!I83,MASTER_Data_4!$B$7:$B$16,1)+2,1),HLOOKUP(C83,MASTER_Data_4!$A$6:$G$16,2,1))))))</f>
        <v>0.34100000000000003</v>
      </c>
      <c r="M87" s="4">
        <f t="shared" si="2"/>
        <v>50.058799999999998</v>
      </c>
      <c r="N87" s="112">
        <f>VLOOKUP(C87,MASTER_Data_7!$A$2:$C$7,3,0)</f>
        <v>1</v>
      </c>
      <c r="O87" s="112">
        <f>VLOOKUP(C87,MASTER_Data_7!$K$2:$M$12,3,0)</f>
        <v>2</v>
      </c>
      <c r="P87" s="3">
        <f>VLOOKUP(C87,MASTER_Data_8!$A$2:$C$7,3,0)</f>
        <v>40</v>
      </c>
      <c r="Q87" s="3">
        <f>Datset_1!I87*MASTER_Data_5!$B$9*P87</f>
        <v>320.02399999999994</v>
      </c>
      <c r="R87" s="3">
        <f>VLOOKUP(C87,MASTER_Data_8!$K$2:$M$12,3,0)</f>
        <v>787</v>
      </c>
      <c r="S87" s="3">
        <f>Datset_1!I87*MASTER_Data_5!$B$9*R87</f>
        <v>6296.4721999999992</v>
      </c>
    </row>
    <row r="88" spans="1:19" x14ac:dyDescent="0.25">
      <c r="A88" s="2" t="s">
        <v>131</v>
      </c>
      <c r="B88" s="22">
        <v>39511</v>
      </c>
      <c r="C88" s="2">
        <v>50005</v>
      </c>
      <c r="D88" s="2">
        <v>8</v>
      </c>
      <c r="E88" s="2">
        <v>10</v>
      </c>
      <c r="F88" s="2">
        <v>3</v>
      </c>
      <c r="G88" s="2">
        <v>11</v>
      </c>
      <c r="H88" s="2">
        <v>9</v>
      </c>
      <c r="I88" s="111">
        <f>D88*HLOOKUP($D$3,MASTER_Data_1!$A$3:$F$5,2,0)+E88*HLOOKUP($E$3,MASTER_Data_1!$A$3:$F$5,2,0)+F88*HLOOKUP($F$3,MASTER_Data_1!$A$3:$F$5,2,0)+G88*HLOOKUP($G$3,MASTER_Data_1!$A$3:$F$5,2,0)+H88*HLOOKUP($H$3,MASTER_Data_1!$A$3:$F$5,2,0)</f>
        <v>128.79999999999998</v>
      </c>
      <c r="J88" s="111">
        <f>IF(AND(I88&gt;100,C88=50001),HLOOKUP(C88,MASTER_Data_2!$A$7:$G$17,MATCH(Datset_1!I88,MASTER_Data_2!$B$8:$B$17,1)+2,1),IF(AND(I88&gt;100,C88=50002),HLOOKUP(C88,MASTER_Data_2!$A$7:$G$17,MATCH(Datset_1!I88,MASTER_Data_2!$B$8:$B$17,1)+2,1),IF(AND(I88&gt;100,C88=50003),HLOOKUP(C88,MASTER_Data_2!$A$7:$G$17,MATCH(Datset_1!I88,MASTER_Data_2!$B$8:$B$17,1)+2,1),IF(AND(I88&gt;100,C88=50004),HLOOKUP(C88,MASTER_Data_2!$A$7:$G$17,MATCH(Datset_1!I88,MASTER_Data_2!$B$8:$B$17,1)+2,1),IF(AND(I88&gt;100,C88=50005),HLOOKUP(C88,MASTER_Data_2!$A$7:$G$17,MATCH(Datset_1!I88,MASTER_Data_2!$B$8:$B$17,1)+2,1),HLOOKUP(C88,MASTER_Data_2!$A$7:$G$17,2,1))))))</f>
        <v>0.33</v>
      </c>
      <c r="K88" s="4">
        <f t="shared" si="3"/>
        <v>42.503999999999998</v>
      </c>
      <c r="L88" s="112">
        <f>IF(AND(I84&gt;100,C84=50001),HLOOKUP(C84,MASTER_Data_4!$A$6:$G$16,MATCH(Datset_1!I84,MASTER_Data_4!$B$7:$B$16,1)+2,1),IF(AND(I84&gt;100,C84=50002),HLOOKUP(C84,MASTER_Data_4!$A$6:$G$16,MATCH(Datset_1!I84,MASTER_Data_4!$B$7:$B$16,1)+2,1),IF(AND(I84&gt;100,C84=50003),HLOOKUP(C84,MASTER_Data_4!$A$6:$G$16,MATCH(Datset_1!I84,MASTER_Data_4!$B$7:$B$16,1)+2,1),IF(AND(I84&gt;100,C84=50004),HLOOKUP(C84,MASTER_Data_4!$A$6:$G$16,MATCH(Datset_1!I84,MASTER_Data_4!$B$7:$B$16,1)+2,1),IF(AND(I84&gt;100,C84=50005),HLOOKUP(C84,MASTER_Data_4!$A$6:$G$16,MATCH(Datset_1!I84,MASTER_Data_4!$B$7:$B$16,1)+2,1),HLOOKUP(C84,MASTER_Data_4!$A$6:$G$16,2,1))))))</f>
        <v>0.20399999999999999</v>
      </c>
      <c r="M88" s="4">
        <f t="shared" si="2"/>
        <v>26.275199999999995</v>
      </c>
      <c r="N88" s="112">
        <f>VLOOKUP(C88,MASTER_Data_7!$A$2:$C$7,3,0)</f>
        <v>2</v>
      </c>
      <c r="O88" s="112">
        <f>VLOOKUP(C88,MASTER_Data_7!$K$2:$M$12,3,0)</f>
        <v>1</v>
      </c>
      <c r="P88" s="3">
        <f>VLOOKUP(C88,MASTER_Data_8!$A$2:$C$7,3,0)</f>
        <v>787</v>
      </c>
      <c r="Q88" s="3">
        <f>Datset_1!I88*MASTER_Data_5!$B$9*P88</f>
        <v>5524.4251999999988</v>
      </c>
      <c r="R88" s="3">
        <f>VLOOKUP(C88,MASTER_Data_8!$K$2:$M$12,3,0)</f>
        <v>40</v>
      </c>
      <c r="S88" s="3">
        <f>Datset_1!I88*MASTER_Data_5!$B$9*R88</f>
        <v>280.78399999999993</v>
      </c>
    </row>
    <row r="89" spans="1:19" x14ac:dyDescent="0.25">
      <c r="A89" s="2" t="s">
        <v>132</v>
      </c>
      <c r="B89" s="22">
        <v>39511</v>
      </c>
      <c r="C89" s="2">
        <v>50002</v>
      </c>
      <c r="D89" s="2">
        <v>8</v>
      </c>
      <c r="E89" s="2">
        <v>10</v>
      </c>
      <c r="F89" s="2">
        <v>17</v>
      </c>
      <c r="G89" s="2">
        <v>11</v>
      </c>
      <c r="H89" s="2">
        <v>9</v>
      </c>
      <c r="I89" s="111">
        <f>D89*HLOOKUP($D$3,MASTER_Data_1!$A$3:$F$5,2,0)+E89*HLOOKUP($E$3,MASTER_Data_1!$A$3:$F$5,2,0)+F89*HLOOKUP($F$3,MASTER_Data_1!$A$3:$F$5,2,0)+G89*HLOOKUP($G$3,MASTER_Data_1!$A$3:$F$5,2,0)+H89*HLOOKUP($H$3,MASTER_Data_1!$A$3:$F$5,2,0)</f>
        <v>149.79999999999998</v>
      </c>
      <c r="J89" s="111">
        <f>IF(AND(I89&gt;100,C89=50001),HLOOKUP(C89,MASTER_Data_2!$A$7:$G$17,MATCH(Datset_1!I89,MASTER_Data_2!$B$8:$B$17,1)+2,1),IF(AND(I89&gt;100,C89=50002),HLOOKUP(C89,MASTER_Data_2!$A$7:$G$17,MATCH(Datset_1!I89,MASTER_Data_2!$B$8:$B$17,1)+2,1),IF(AND(I89&gt;100,C89=50003),HLOOKUP(C89,MASTER_Data_2!$A$7:$G$17,MATCH(Datset_1!I89,MASTER_Data_2!$B$8:$B$17,1)+2,1),IF(AND(I89&gt;100,C89=50004),HLOOKUP(C89,MASTER_Data_2!$A$7:$G$17,MATCH(Datset_1!I89,MASTER_Data_2!$B$8:$B$17,1)+2,1),IF(AND(I89&gt;100,C89=50005),HLOOKUP(C89,MASTER_Data_2!$A$7:$G$17,MATCH(Datset_1!I89,MASTER_Data_2!$B$8:$B$17,1)+2,1),HLOOKUP(C89,MASTER_Data_2!$A$7:$G$17,2,1))))))</f>
        <v>0.24</v>
      </c>
      <c r="K89" s="4">
        <f t="shared" si="3"/>
        <v>35.951999999999991</v>
      </c>
      <c r="L89" s="112">
        <f>IF(AND(I85&gt;100,C85=50001),HLOOKUP(C85,MASTER_Data_4!$A$6:$G$16,MATCH(Datset_1!I85,MASTER_Data_4!$B$7:$B$16,1)+2,1),IF(AND(I85&gt;100,C85=50002),HLOOKUP(C85,MASTER_Data_4!$A$6:$G$16,MATCH(Datset_1!I85,MASTER_Data_4!$B$7:$B$16,1)+2,1),IF(AND(I85&gt;100,C85=50003),HLOOKUP(C85,MASTER_Data_4!$A$6:$G$16,MATCH(Datset_1!I85,MASTER_Data_4!$B$7:$B$16,1)+2,1),IF(AND(I85&gt;100,C85=50004),HLOOKUP(C85,MASTER_Data_4!$A$6:$G$16,MATCH(Datset_1!I85,MASTER_Data_4!$B$7:$B$16,1)+2,1),IF(AND(I85&gt;100,C85=50005),HLOOKUP(C85,MASTER_Data_4!$A$6:$G$16,MATCH(Datset_1!I85,MASTER_Data_4!$B$7:$B$16,1)+2,1),HLOOKUP(C85,MASTER_Data_4!$A$6:$G$16,2,1))))))</f>
        <v>0.30599999999999999</v>
      </c>
      <c r="M89" s="4">
        <f t="shared" si="2"/>
        <v>45.838799999999992</v>
      </c>
      <c r="N89" s="112">
        <f>VLOOKUP(C89,MASTER_Data_7!$A$2:$C$7,3,0)</f>
        <v>1</v>
      </c>
      <c r="O89" s="112">
        <f>VLOOKUP(C89,MASTER_Data_7!$K$2:$M$12,3,0)</f>
        <v>2</v>
      </c>
      <c r="P89" s="3">
        <f>VLOOKUP(C89,MASTER_Data_8!$A$2:$C$7,3,0)</f>
        <v>122</v>
      </c>
      <c r="Q89" s="3">
        <f>Datset_1!I89*MASTER_Data_5!$B$9*P89</f>
        <v>996.02019999999993</v>
      </c>
      <c r="R89" s="3">
        <f>VLOOKUP(C89,MASTER_Data_8!$K$2:$M$12,3,0)</f>
        <v>901</v>
      </c>
      <c r="S89" s="3">
        <f>Datset_1!I89*MASTER_Data_5!$B$9*R89</f>
        <v>7355.8540999999996</v>
      </c>
    </row>
    <row r="90" spans="1:19" x14ac:dyDescent="0.25">
      <c r="A90" s="2" t="s">
        <v>170</v>
      </c>
      <c r="B90" s="22">
        <v>39512</v>
      </c>
      <c r="C90" s="2">
        <v>50003</v>
      </c>
      <c r="D90" s="2">
        <v>3</v>
      </c>
      <c r="E90" s="2">
        <v>3</v>
      </c>
      <c r="F90" s="2">
        <v>15</v>
      </c>
      <c r="G90" s="2">
        <v>11</v>
      </c>
      <c r="H90" s="2">
        <v>9</v>
      </c>
      <c r="I90" s="111">
        <f>D90*HLOOKUP($D$3,MASTER_Data_1!$A$3:$F$5,2,0)+E90*HLOOKUP($E$3,MASTER_Data_1!$A$3:$F$5,2,0)+F90*HLOOKUP($F$3,MASTER_Data_1!$A$3:$F$5,2,0)+G90*HLOOKUP($G$3,MASTER_Data_1!$A$3:$F$5,2,0)+H90*HLOOKUP($H$3,MASTER_Data_1!$A$3:$F$5,2,0)</f>
        <v>122.7</v>
      </c>
      <c r="J90" s="111">
        <f>IF(AND(I90&gt;100,C90=50001),HLOOKUP(C90,MASTER_Data_2!$A$7:$G$17,MATCH(Datset_1!I90,MASTER_Data_2!$B$8:$B$17,1)+2,1),IF(AND(I90&gt;100,C90=50002),HLOOKUP(C90,MASTER_Data_2!$A$7:$G$17,MATCH(Datset_1!I90,MASTER_Data_2!$B$8:$B$17,1)+2,1),IF(AND(I90&gt;100,C90=50003),HLOOKUP(C90,MASTER_Data_2!$A$7:$G$17,MATCH(Datset_1!I90,MASTER_Data_2!$B$8:$B$17,1)+2,1),IF(AND(I90&gt;100,C90=50004),HLOOKUP(C90,MASTER_Data_2!$A$7:$G$17,MATCH(Datset_1!I90,MASTER_Data_2!$B$8:$B$17,1)+2,1),IF(AND(I90&gt;100,C90=50005),HLOOKUP(C90,MASTER_Data_2!$A$7:$G$17,MATCH(Datset_1!I90,MASTER_Data_2!$B$8:$B$17,1)+2,1),HLOOKUP(C90,MASTER_Data_2!$A$7:$G$17,2,1))))))</f>
        <v>0.26</v>
      </c>
      <c r="K90" s="4">
        <f t="shared" si="3"/>
        <v>31.902000000000001</v>
      </c>
      <c r="L90" s="112">
        <f>IF(AND(I86&gt;100,C86=50001),HLOOKUP(C86,MASTER_Data_4!$A$6:$G$16,MATCH(Datset_1!I86,MASTER_Data_4!$B$7:$B$16,1)+2,1),IF(AND(I86&gt;100,C86=50002),HLOOKUP(C86,MASTER_Data_4!$A$6:$G$16,MATCH(Datset_1!I86,MASTER_Data_4!$B$7:$B$16,1)+2,1),IF(AND(I86&gt;100,C86=50003),HLOOKUP(C86,MASTER_Data_4!$A$6:$G$16,MATCH(Datset_1!I86,MASTER_Data_4!$B$7:$B$16,1)+2,1),IF(AND(I86&gt;100,C86=50004),HLOOKUP(C86,MASTER_Data_4!$A$6:$G$16,MATCH(Datset_1!I86,MASTER_Data_4!$B$7:$B$16,1)+2,1),IF(AND(I86&gt;100,C86=50005),HLOOKUP(C86,MASTER_Data_4!$A$6:$G$16,MATCH(Datset_1!I86,MASTER_Data_4!$B$7:$B$16,1)+2,1),HLOOKUP(C86,MASTER_Data_4!$A$6:$G$16,2,1))))))</f>
        <v>0.20399999999999999</v>
      </c>
      <c r="M90" s="4">
        <f t="shared" si="2"/>
        <v>25.030799999999999</v>
      </c>
      <c r="N90" s="112">
        <f>VLOOKUP(C90,MASTER_Data_7!$A$2:$C$7,3,0)</f>
        <v>1</v>
      </c>
      <c r="O90" s="112">
        <f>VLOOKUP(C90,MASTER_Data_7!$K$2:$M$12,3,0)</f>
        <v>2</v>
      </c>
      <c r="P90" s="3">
        <f>VLOOKUP(C90,MASTER_Data_8!$A$2:$C$7,3,0)</f>
        <v>407</v>
      </c>
      <c r="Q90" s="3">
        <f>Datset_1!I90*MASTER_Data_5!$B$9*P90</f>
        <v>2721.6700500000002</v>
      </c>
      <c r="R90" s="3">
        <f>VLOOKUP(C90,MASTER_Data_8!$K$2:$M$12,3,0)</f>
        <v>1048</v>
      </c>
      <c r="S90" s="3">
        <f>Datset_1!I90*MASTER_Data_5!$B$9*R90</f>
        <v>7008.1332000000002</v>
      </c>
    </row>
    <row r="91" spans="1:19" x14ac:dyDescent="0.25">
      <c r="A91" s="2" t="s">
        <v>209</v>
      </c>
      <c r="B91" s="22">
        <v>39513</v>
      </c>
      <c r="C91" s="2">
        <v>50003</v>
      </c>
      <c r="D91" s="2">
        <v>8</v>
      </c>
      <c r="E91" s="2">
        <v>10</v>
      </c>
      <c r="F91" s="2">
        <v>19</v>
      </c>
      <c r="G91" s="2">
        <v>10</v>
      </c>
      <c r="H91" s="2">
        <v>9</v>
      </c>
      <c r="I91" s="111">
        <f>D91*HLOOKUP($D$3,MASTER_Data_1!$A$3:$F$5,2,0)+E91*HLOOKUP($E$3,MASTER_Data_1!$A$3:$F$5,2,0)+F91*HLOOKUP($F$3,MASTER_Data_1!$A$3:$F$5,2,0)+G91*HLOOKUP($G$3,MASTER_Data_1!$A$3:$F$5,2,0)+H91*HLOOKUP($H$3,MASTER_Data_1!$A$3:$F$5,2,0)</f>
        <v>147.1</v>
      </c>
      <c r="J91" s="111">
        <f>IF(AND(I91&gt;100,C91=50001),HLOOKUP(C91,MASTER_Data_2!$A$7:$G$17,MATCH(Datset_1!I91,MASTER_Data_2!$B$8:$B$17,1)+2,1),IF(AND(I91&gt;100,C91=50002),HLOOKUP(C91,MASTER_Data_2!$A$7:$G$17,MATCH(Datset_1!I91,MASTER_Data_2!$B$8:$B$17,1)+2,1),IF(AND(I91&gt;100,C91=50003),HLOOKUP(C91,MASTER_Data_2!$A$7:$G$17,MATCH(Datset_1!I91,MASTER_Data_2!$B$8:$B$17,1)+2,1),IF(AND(I91&gt;100,C91=50004),HLOOKUP(C91,MASTER_Data_2!$A$7:$G$17,MATCH(Datset_1!I91,MASTER_Data_2!$B$8:$B$17,1)+2,1),IF(AND(I91&gt;100,C91=50005),HLOOKUP(C91,MASTER_Data_2!$A$7:$G$17,MATCH(Datset_1!I91,MASTER_Data_2!$B$8:$B$17,1)+2,1),HLOOKUP(C91,MASTER_Data_2!$A$7:$G$17,2,1))))))</f>
        <v>0.26</v>
      </c>
      <c r="K91" s="4">
        <f t="shared" si="3"/>
        <v>38.246000000000002</v>
      </c>
      <c r="L91" s="112">
        <f>IF(AND(I87&gt;100,C87=50001),HLOOKUP(C87,MASTER_Data_4!$A$6:$G$16,MATCH(Datset_1!I87,MASTER_Data_4!$B$7:$B$16,1)+2,1),IF(AND(I87&gt;100,C87=50002),HLOOKUP(C87,MASTER_Data_4!$A$6:$G$16,MATCH(Datset_1!I87,MASTER_Data_4!$B$7:$B$16,1)+2,1),IF(AND(I87&gt;100,C87=50003),HLOOKUP(C87,MASTER_Data_4!$A$6:$G$16,MATCH(Datset_1!I87,MASTER_Data_4!$B$7:$B$16,1)+2,1),IF(AND(I87&gt;100,C87=50004),HLOOKUP(C87,MASTER_Data_4!$A$6:$G$16,MATCH(Datset_1!I87,MASTER_Data_4!$B$7:$B$16,1)+2,1),IF(AND(I87&gt;100,C87=50005),HLOOKUP(C87,MASTER_Data_4!$A$6:$G$16,MATCH(Datset_1!I87,MASTER_Data_4!$B$7:$B$16,1)+2,1),HLOOKUP(C87,MASTER_Data_4!$A$6:$G$16,2,1))))))</f>
        <v>0.30199999999999999</v>
      </c>
      <c r="M91" s="4">
        <f t="shared" si="2"/>
        <v>44.424199999999999</v>
      </c>
      <c r="N91" s="112">
        <f>VLOOKUP(C91,MASTER_Data_7!$A$2:$C$7,3,0)</f>
        <v>1</v>
      </c>
      <c r="O91" s="112">
        <f>VLOOKUP(C91,MASTER_Data_7!$K$2:$M$12,3,0)</f>
        <v>2</v>
      </c>
      <c r="P91" s="3">
        <f>VLOOKUP(C91,MASTER_Data_8!$A$2:$C$7,3,0)</f>
        <v>407</v>
      </c>
      <c r="Q91" s="3">
        <f>Datset_1!I91*MASTER_Data_5!$B$9*P91</f>
        <v>3262.8986499999996</v>
      </c>
      <c r="R91" s="3">
        <f>VLOOKUP(C91,MASTER_Data_8!$K$2:$M$12,3,0)</f>
        <v>1048</v>
      </c>
      <c r="S91" s="3">
        <f>Datset_1!I91*MASTER_Data_5!$B$9*R91</f>
        <v>8401.7636000000002</v>
      </c>
    </row>
    <row r="92" spans="1:19" x14ac:dyDescent="0.25">
      <c r="A92" s="2" t="s">
        <v>250</v>
      </c>
      <c r="B92" s="22">
        <v>39514</v>
      </c>
      <c r="C92" s="2">
        <v>50002</v>
      </c>
      <c r="D92" s="2">
        <v>9</v>
      </c>
      <c r="E92" s="2">
        <v>10</v>
      </c>
      <c r="F92" s="2">
        <v>8</v>
      </c>
      <c r="G92" s="2">
        <v>10</v>
      </c>
      <c r="H92" s="2">
        <v>9</v>
      </c>
      <c r="I92" s="111">
        <f>D92*HLOOKUP($D$3,MASTER_Data_1!$A$3:$F$5,2,0)+E92*HLOOKUP($E$3,MASTER_Data_1!$A$3:$F$5,2,0)+F92*HLOOKUP($F$3,MASTER_Data_1!$A$3:$F$5,2,0)+G92*HLOOKUP($G$3,MASTER_Data_1!$A$3:$F$5,2,0)+H92*HLOOKUP($H$3,MASTER_Data_1!$A$3:$F$5,2,0)</f>
        <v>132.9</v>
      </c>
      <c r="J92" s="111">
        <f>IF(AND(I92&gt;100,C92=50001),HLOOKUP(C92,MASTER_Data_2!$A$7:$G$17,MATCH(Datset_1!I92,MASTER_Data_2!$B$8:$B$17,1)+2,1),IF(AND(I92&gt;100,C92=50002),HLOOKUP(C92,MASTER_Data_2!$A$7:$G$17,MATCH(Datset_1!I92,MASTER_Data_2!$B$8:$B$17,1)+2,1),IF(AND(I92&gt;100,C92=50003),HLOOKUP(C92,MASTER_Data_2!$A$7:$G$17,MATCH(Datset_1!I92,MASTER_Data_2!$B$8:$B$17,1)+2,1),IF(AND(I92&gt;100,C92=50004),HLOOKUP(C92,MASTER_Data_2!$A$7:$G$17,MATCH(Datset_1!I92,MASTER_Data_2!$B$8:$B$17,1)+2,1),IF(AND(I92&gt;100,C92=50005),HLOOKUP(C92,MASTER_Data_2!$A$7:$G$17,MATCH(Datset_1!I92,MASTER_Data_2!$B$8:$B$17,1)+2,1),HLOOKUP(C92,MASTER_Data_2!$A$7:$G$17,2,1))))))</f>
        <v>0.24</v>
      </c>
      <c r="K92" s="4">
        <f t="shared" si="3"/>
        <v>31.896000000000001</v>
      </c>
      <c r="L92" s="112">
        <f>IF(AND(I88&gt;100,C88=50001),HLOOKUP(C88,MASTER_Data_4!$A$6:$G$16,MATCH(Datset_1!I88,MASTER_Data_4!$B$7:$B$16,1)+2,1),IF(AND(I88&gt;100,C88=50002),HLOOKUP(C88,MASTER_Data_4!$A$6:$G$16,MATCH(Datset_1!I88,MASTER_Data_4!$B$7:$B$16,1)+2,1),IF(AND(I88&gt;100,C88=50003),HLOOKUP(C88,MASTER_Data_4!$A$6:$G$16,MATCH(Datset_1!I88,MASTER_Data_4!$B$7:$B$16,1)+2,1),IF(AND(I88&gt;100,C88=50004),HLOOKUP(C88,MASTER_Data_4!$A$6:$G$16,MATCH(Datset_1!I88,MASTER_Data_4!$B$7:$B$16,1)+2,1),IF(AND(I88&gt;100,C88=50005),HLOOKUP(C88,MASTER_Data_4!$A$6:$G$16,MATCH(Datset_1!I88,MASTER_Data_4!$B$7:$B$16,1)+2,1),HLOOKUP(C88,MASTER_Data_4!$A$6:$G$16,2,1))))))</f>
        <v>0.20399999999999999</v>
      </c>
      <c r="M92" s="4">
        <f t="shared" si="2"/>
        <v>27.111599999999999</v>
      </c>
      <c r="N92" s="112">
        <f>VLOOKUP(C92,MASTER_Data_7!$A$2:$C$7,3,0)</f>
        <v>1</v>
      </c>
      <c r="O92" s="112">
        <f>VLOOKUP(C92,MASTER_Data_7!$K$2:$M$12,3,0)</f>
        <v>2</v>
      </c>
      <c r="P92" s="3">
        <f>VLOOKUP(C92,MASTER_Data_8!$A$2:$C$7,3,0)</f>
        <v>122</v>
      </c>
      <c r="Q92" s="3">
        <f>Datset_1!I92*MASTER_Data_5!$B$9*P92</f>
        <v>883.65210000000002</v>
      </c>
      <c r="R92" s="3">
        <f>VLOOKUP(C92,MASTER_Data_8!$K$2:$M$12,3,0)</f>
        <v>901</v>
      </c>
      <c r="S92" s="3">
        <f>Datset_1!I92*MASTER_Data_5!$B$9*R92</f>
        <v>6525.9880499999999</v>
      </c>
    </row>
    <row r="93" spans="1:19" x14ac:dyDescent="0.25">
      <c r="A93" s="2" t="s">
        <v>251</v>
      </c>
      <c r="B93" s="22">
        <v>39514</v>
      </c>
      <c r="C93" s="2">
        <v>50005</v>
      </c>
      <c r="D93" s="2">
        <v>10</v>
      </c>
      <c r="E93" s="2">
        <v>15</v>
      </c>
      <c r="F93" s="2">
        <v>15</v>
      </c>
      <c r="G93" s="2">
        <v>11</v>
      </c>
      <c r="H93" s="2">
        <v>9</v>
      </c>
      <c r="I93" s="111">
        <f>D93*HLOOKUP($D$3,MASTER_Data_1!$A$3:$F$5,2,0)+E93*HLOOKUP($E$3,MASTER_Data_1!$A$3:$F$5,2,0)+F93*HLOOKUP($F$3,MASTER_Data_1!$A$3:$F$5,2,0)+G93*HLOOKUP($G$3,MASTER_Data_1!$A$3:$F$5,2,0)+H93*HLOOKUP($H$3,MASTER_Data_1!$A$3:$F$5,2,0)</f>
        <v>160.39999999999998</v>
      </c>
      <c r="J93" s="111">
        <f>IF(AND(I93&gt;100,C93=50001),HLOOKUP(C93,MASTER_Data_2!$A$7:$G$17,MATCH(Datset_1!I93,MASTER_Data_2!$B$8:$B$17,1)+2,1),IF(AND(I93&gt;100,C93=50002),HLOOKUP(C93,MASTER_Data_2!$A$7:$G$17,MATCH(Datset_1!I93,MASTER_Data_2!$B$8:$B$17,1)+2,1),IF(AND(I93&gt;100,C93=50003),HLOOKUP(C93,MASTER_Data_2!$A$7:$G$17,MATCH(Datset_1!I93,MASTER_Data_2!$B$8:$B$17,1)+2,1),IF(AND(I93&gt;100,C93=50004),HLOOKUP(C93,MASTER_Data_2!$A$7:$G$17,MATCH(Datset_1!I93,MASTER_Data_2!$B$8:$B$17,1)+2,1),IF(AND(I93&gt;100,C93=50005),HLOOKUP(C93,MASTER_Data_2!$A$7:$G$17,MATCH(Datset_1!I93,MASTER_Data_2!$B$8:$B$17,1)+2,1),HLOOKUP(C93,MASTER_Data_2!$A$7:$G$17,2,1))))))</f>
        <v>0.33</v>
      </c>
      <c r="K93" s="4">
        <f t="shared" si="3"/>
        <v>52.931999999999995</v>
      </c>
      <c r="L93" s="112">
        <f>IF(AND(I89&gt;100,C89=50001),HLOOKUP(C89,MASTER_Data_4!$A$6:$G$16,MATCH(Datset_1!I89,MASTER_Data_4!$B$7:$B$16,1)+2,1),IF(AND(I89&gt;100,C89=50002),HLOOKUP(C89,MASTER_Data_4!$A$6:$G$16,MATCH(Datset_1!I89,MASTER_Data_4!$B$7:$B$16,1)+2,1),IF(AND(I89&gt;100,C89=50003),HLOOKUP(C89,MASTER_Data_4!$A$6:$G$16,MATCH(Datset_1!I89,MASTER_Data_4!$B$7:$B$16,1)+2,1),IF(AND(I89&gt;100,C89=50004),HLOOKUP(C89,MASTER_Data_4!$A$6:$G$16,MATCH(Datset_1!I89,MASTER_Data_4!$B$7:$B$16,1)+2,1),IF(AND(I89&gt;100,C89=50005),HLOOKUP(C89,MASTER_Data_4!$A$6:$G$16,MATCH(Datset_1!I89,MASTER_Data_4!$B$7:$B$16,1)+2,1),HLOOKUP(C89,MASTER_Data_4!$A$6:$G$16,2,1))))))</f>
        <v>0.30599999999999999</v>
      </c>
      <c r="M93" s="4">
        <f t="shared" si="2"/>
        <v>49.082399999999993</v>
      </c>
      <c r="N93" s="112">
        <f>VLOOKUP(C93,MASTER_Data_7!$A$2:$C$7,3,0)</f>
        <v>2</v>
      </c>
      <c r="O93" s="112">
        <f>VLOOKUP(C93,MASTER_Data_7!$K$2:$M$12,3,0)</f>
        <v>1</v>
      </c>
      <c r="P93" s="3">
        <f>VLOOKUP(C93,MASTER_Data_8!$A$2:$C$7,3,0)</f>
        <v>787</v>
      </c>
      <c r="Q93" s="3">
        <f>Datset_1!I93*MASTER_Data_5!$B$9*P93</f>
        <v>6879.7965999999997</v>
      </c>
      <c r="R93" s="3">
        <f>VLOOKUP(C93,MASTER_Data_8!$K$2:$M$12,3,0)</f>
        <v>40</v>
      </c>
      <c r="S93" s="3">
        <f>Datset_1!I93*MASTER_Data_5!$B$9*R93</f>
        <v>349.67199999999997</v>
      </c>
    </row>
    <row r="94" spans="1:19" x14ac:dyDescent="0.25">
      <c r="A94" s="2" t="s">
        <v>252</v>
      </c>
      <c r="B94" s="22">
        <v>39514</v>
      </c>
      <c r="C94" s="2">
        <v>50003</v>
      </c>
      <c r="D94" s="2">
        <v>10</v>
      </c>
      <c r="E94" s="2">
        <v>15</v>
      </c>
      <c r="F94" s="2">
        <v>15</v>
      </c>
      <c r="G94" s="2">
        <v>11</v>
      </c>
      <c r="H94" s="2">
        <v>9</v>
      </c>
      <c r="I94" s="111">
        <f>D94*HLOOKUP($D$3,MASTER_Data_1!$A$3:$F$5,2,0)+E94*HLOOKUP($E$3,MASTER_Data_1!$A$3:$F$5,2,0)+F94*HLOOKUP($F$3,MASTER_Data_1!$A$3:$F$5,2,0)+G94*HLOOKUP($G$3,MASTER_Data_1!$A$3:$F$5,2,0)+H94*HLOOKUP($H$3,MASTER_Data_1!$A$3:$F$5,2,0)</f>
        <v>160.39999999999998</v>
      </c>
      <c r="J94" s="111">
        <f>IF(AND(I94&gt;100,C94=50001),HLOOKUP(C94,MASTER_Data_2!$A$7:$G$17,MATCH(Datset_1!I94,MASTER_Data_2!$B$8:$B$17,1)+2,1),IF(AND(I94&gt;100,C94=50002),HLOOKUP(C94,MASTER_Data_2!$A$7:$G$17,MATCH(Datset_1!I94,MASTER_Data_2!$B$8:$B$17,1)+2,1),IF(AND(I94&gt;100,C94=50003),HLOOKUP(C94,MASTER_Data_2!$A$7:$G$17,MATCH(Datset_1!I94,MASTER_Data_2!$B$8:$B$17,1)+2,1),IF(AND(I94&gt;100,C94=50004),HLOOKUP(C94,MASTER_Data_2!$A$7:$G$17,MATCH(Datset_1!I94,MASTER_Data_2!$B$8:$B$17,1)+2,1),IF(AND(I94&gt;100,C94=50005),HLOOKUP(C94,MASTER_Data_2!$A$7:$G$17,MATCH(Datset_1!I94,MASTER_Data_2!$B$8:$B$17,1)+2,1),HLOOKUP(C94,MASTER_Data_2!$A$7:$G$17,2,1))))))</f>
        <v>0.26</v>
      </c>
      <c r="K94" s="4">
        <f t="shared" si="3"/>
        <v>41.703999999999994</v>
      </c>
      <c r="L94" s="112">
        <f>IF(AND(I90&gt;100,C90=50001),HLOOKUP(C90,MASTER_Data_4!$A$6:$G$16,MATCH(Datset_1!I90,MASTER_Data_4!$B$7:$B$16,1)+2,1),IF(AND(I90&gt;100,C90=50002),HLOOKUP(C90,MASTER_Data_4!$A$6:$G$16,MATCH(Datset_1!I90,MASTER_Data_4!$B$7:$B$16,1)+2,1),IF(AND(I90&gt;100,C90=50003),HLOOKUP(C90,MASTER_Data_4!$A$6:$G$16,MATCH(Datset_1!I90,MASTER_Data_4!$B$7:$B$16,1)+2,1),IF(AND(I90&gt;100,C90=50004),HLOOKUP(C90,MASTER_Data_4!$A$6:$G$16,MATCH(Datset_1!I90,MASTER_Data_4!$B$7:$B$16,1)+2,1),IF(AND(I90&gt;100,C90=50005),HLOOKUP(C90,MASTER_Data_4!$A$6:$G$16,MATCH(Datset_1!I90,MASTER_Data_4!$B$7:$B$16,1)+2,1),HLOOKUP(C90,MASTER_Data_4!$A$6:$G$16,2,1))))))</f>
        <v>0.37</v>
      </c>
      <c r="M94" s="4">
        <f t="shared" si="2"/>
        <v>59.347999999999992</v>
      </c>
      <c r="N94" s="112">
        <f>VLOOKUP(C94,MASTER_Data_7!$A$2:$C$7,3,0)</f>
        <v>1</v>
      </c>
      <c r="O94" s="112">
        <f>VLOOKUP(C94,MASTER_Data_7!$K$2:$M$12,3,0)</f>
        <v>2</v>
      </c>
      <c r="P94" s="3">
        <f>VLOOKUP(C94,MASTER_Data_8!$A$2:$C$7,3,0)</f>
        <v>407</v>
      </c>
      <c r="Q94" s="3">
        <f>Datset_1!I94*MASTER_Data_5!$B$9*P94</f>
        <v>3557.9125999999997</v>
      </c>
      <c r="R94" s="3">
        <f>VLOOKUP(C94,MASTER_Data_8!$K$2:$M$12,3,0)</f>
        <v>1048</v>
      </c>
      <c r="S94" s="3">
        <f>Datset_1!I94*MASTER_Data_5!$B$9*R94</f>
        <v>9161.4063999999998</v>
      </c>
    </row>
    <row r="95" spans="1:19" x14ac:dyDescent="0.25">
      <c r="A95" s="2" t="s">
        <v>292</v>
      </c>
      <c r="B95" s="22">
        <v>39515</v>
      </c>
      <c r="C95" s="2">
        <v>50005</v>
      </c>
      <c r="D95" s="2">
        <v>10</v>
      </c>
      <c r="E95" s="2">
        <v>15</v>
      </c>
      <c r="F95" s="2">
        <v>15</v>
      </c>
      <c r="G95" s="2">
        <v>11</v>
      </c>
      <c r="H95" s="2">
        <v>9</v>
      </c>
      <c r="I95" s="111">
        <f>D95*HLOOKUP($D$3,MASTER_Data_1!$A$3:$F$5,2,0)+E95*HLOOKUP($E$3,MASTER_Data_1!$A$3:$F$5,2,0)+F95*HLOOKUP($F$3,MASTER_Data_1!$A$3:$F$5,2,0)+G95*HLOOKUP($G$3,MASTER_Data_1!$A$3:$F$5,2,0)+H95*HLOOKUP($H$3,MASTER_Data_1!$A$3:$F$5,2,0)</f>
        <v>160.39999999999998</v>
      </c>
      <c r="J95" s="111">
        <f>IF(AND(I95&gt;100,C95=50001),HLOOKUP(C95,MASTER_Data_2!$A$7:$G$17,MATCH(Datset_1!I95,MASTER_Data_2!$B$8:$B$17,1)+2,1),IF(AND(I95&gt;100,C95=50002),HLOOKUP(C95,MASTER_Data_2!$A$7:$G$17,MATCH(Datset_1!I95,MASTER_Data_2!$B$8:$B$17,1)+2,1),IF(AND(I95&gt;100,C95=50003),HLOOKUP(C95,MASTER_Data_2!$A$7:$G$17,MATCH(Datset_1!I95,MASTER_Data_2!$B$8:$B$17,1)+2,1),IF(AND(I95&gt;100,C95=50004),HLOOKUP(C95,MASTER_Data_2!$A$7:$G$17,MATCH(Datset_1!I95,MASTER_Data_2!$B$8:$B$17,1)+2,1),IF(AND(I95&gt;100,C95=50005),HLOOKUP(C95,MASTER_Data_2!$A$7:$G$17,MATCH(Datset_1!I95,MASTER_Data_2!$B$8:$B$17,1)+2,1),HLOOKUP(C95,MASTER_Data_2!$A$7:$G$17,2,1))))))</f>
        <v>0.33</v>
      </c>
      <c r="K95" s="4">
        <f t="shared" si="3"/>
        <v>52.931999999999995</v>
      </c>
      <c r="L95" s="112">
        <f>IF(AND(I91&gt;100,C91=50001),HLOOKUP(C91,MASTER_Data_4!$A$6:$G$16,MATCH(Datset_1!I91,MASTER_Data_4!$B$7:$B$16,1)+2,1),IF(AND(I91&gt;100,C91=50002),HLOOKUP(C91,MASTER_Data_4!$A$6:$G$16,MATCH(Datset_1!I91,MASTER_Data_4!$B$7:$B$16,1)+2,1),IF(AND(I91&gt;100,C91=50003),HLOOKUP(C91,MASTER_Data_4!$A$6:$G$16,MATCH(Datset_1!I91,MASTER_Data_4!$B$7:$B$16,1)+2,1),IF(AND(I91&gt;100,C91=50004),HLOOKUP(C91,MASTER_Data_4!$A$6:$G$16,MATCH(Datset_1!I91,MASTER_Data_4!$B$7:$B$16,1)+2,1),IF(AND(I91&gt;100,C91=50005),HLOOKUP(C91,MASTER_Data_4!$A$6:$G$16,MATCH(Datset_1!I91,MASTER_Data_4!$B$7:$B$16,1)+2,1),HLOOKUP(C91,MASTER_Data_4!$A$6:$G$16,2,1))))))</f>
        <v>0.37</v>
      </c>
      <c r="M95" s="4">
        <f t="shared" si="2"/>
        <v>59.347999999999992</v>
      </c>
      <c r="N95" s="112">
        <f>VLOOKUP(C95,MASTER_Data_7!$A$2:$C$7,3,0)</f>
        <v>2</v>
      </c>
      <c r="O95" s="112">
        <f>VLOOKUP(C95,MASTER_Data_7!$K$2:$M$12,3,0)</f>
        <v>1</v>
      </c>
      <c r="P95" s="3">
        <f>VLOOKUP(C95,MASTER_Data_8!$A$2:$C$7,3,0)</f>
        <v>787</v>
      </c>
      <c r="Q95" s="3">
        <f>Datset_1!I95*MASTER_Data_5!$B$9*P95</f>
        <v>6879.7965999999997</v>
      </c>
      <c r="R95" s="3">
        <f>VLOOKUP(C95,MASTER_Data_8!$K$2:$M$12,3,0)</f>
        <v>40</v>
      </c>
      <c r="S95" s="3">
        <f>Datset_1!I95*MASTER_Data_5!$B$9*R95</f>
        <v>349.67199999999997</v>
      </c>
    </row>
    <row r="96" spans="1:19" x14ac:dyDescent="0.25">
      <c r="A96" s="2" t="s">
        <v>333</v>
      </c>
      <c r="B96" s="22">
        <v>39516</v>
      </c>
      <c r="C96" s="2">
        <v>50004</v>
      </c>
      <c r="D96" s="2">
        <v>8</v>
      </c>
      <c r="E96" s="2">
        <v>10</v>
      </c>
      <c r="F96" s="2">
        <v>15</v>
      </c>
      <c r="G96" s="2">
        <v>11</v>
      </c>
      <c r="H96" s="2">
        <v>9</v>
      </c>
      <c r="I96" s="111">
        <f>D96*HLOOKUP($D$3,MASTER_Data_1!$A$3:$F$5,2,0)+E96*HLOOKUP($E$3,MASTER_Data_1!$A$3:$F$5,2,0)+F96*HLOOKUP($F$3,MASTER_Data_1!$A$3:$F$5,2,0)+G96*HLOOKUP($G$3,MASTER_Data_1!$A$3:$F$5,2,0)+H96*HLOOKUP($H$3,MASTER_Data_1!$A$3:$F$5,2,0)</f>
        <v>146.79999999999998</v>
      </c>
      <c r="J96" s="111">
        <f>IF(AND(I96&gt;100,C96=50001),HLOOKUP(C96,MASTER_Data_2!$A$7:$G$17,MATCH(Datset_1!I96,MASTER_Data_2!$B$8:$B$17,1)+2,1),IF(AND(I96&gt;100,C96=50002),HLOOKUP(C96,MASTER_Data_2!$A$7:$G$17,MATCH(Datset_1!I96,MASTER_Data_2!$B$8:$B$17,1)+2,1),IF(AND(I96&gt;100,C96=50003),HLOOKUP(C96,MASTER_Data_2!$A$7:$G$17,MATCH(Datset_1!I96,MASTER_Data_2!$B$8:$B$17,1)+2,1),IF(AND(I96&gt;100,C96=50004),HLOOKUP(C96,MASTER_Data_2!$A$7:$G$17,MATCH(Datset_1!I96,MASTER_Data_2!$B$8:$B$17,1)+2,1),IF(AND(I96&gt;100,C96=50005),HLOOKUP(C96,MASTER_Data_2!$A$7:$G$17,MATCH(Datset_1!I96,MASTER_Data_2!$B$8:$B$17,1)+2,1),HLOOKUP(C96,MASTER_Data_2!$A$7:$G$17,2,1))))))</f>
        <v>0.27</v>
      </c>
      <c r="K96" s="4">
        <f t="shared" si="3"/>
        <v>39.635999999999996</v>
      </c>
      <c r="L96" s="112">
        <f>IF(AND(I92&gt;100,C92=50001),HLOOKUP(C92,MASTER_Data_4!$A$6:$G$16,MATCH(Datset_1!I92,MASTER_Data_4!$B$7:$B$16,1)+2,1),IF(AND(I92&gt;100,C92=50002),HLOOKUP(C92,MASTER_Data_4!$A$6:$G$16,MATCH(Datset_1!I92,MASTER_Data_4!$B$7:$B$16,1)+2,1),IF(AND(I92&gt;100,C92=50003),HLOOKUP(C92,MASTER_Data_4!$A$6:$G$16,MATCH(Datset_1!I92,MASTER_Data_4!$B$7:$B$16,1)+2,1),IF(AND(I92&gt;100,C92=50004),HLOOKUP(C92,MASTER_Data_4!$A$6:$G$16,MATCH(Datset_1!I92,MASTER_Data_4!$B$7:$B$16,1)+2,1),IF(AND(I92&gt;100,C92=50005),HLOOKUP(C92,MASTER_Data_4!$A$6:$G$16,MATCH(Datset_1!I92,MASTER_Data_4!$B$7:$B$16,1)+2,1),HLOOKUP(C92,MASTER_Data_4!$A$6:$G$16,2,1))))))</f>
        <v>0.30599999999999999</v>
      </c>
      <c r="M96" s="4">
        <f t="shared" si="2"/>
        <v>44.920799999999993</v>
      </c>
      <c r="N96" s="112">
        <f>VLOOKUP(C96,MASTER_Data_7!$A$2:$C$7,3,0)</f>
        <v>1</v>
      </c>
      <c r="O96" s="112">
        <f>VLOOKUP(C96,MASTER_Data_7!$K$2:$M$12,3,0)</f>
        <v>2</v>
      </c>
      <c r="P96" s="3">
        <f>VLOOKUP(C96,MASTER_Data_8!$A$2:$C$7,3,0)</f>
        <v>768</v>
      </c>
      <c r="Q96" s="3">
        <f>Datset_1!I96*MASTER_Data_5!$B$9*P96</f>
        <v>6144.4607999999989</v>
      </c>
      <c r="R96" s="3">
        <f>VLOOKUP(C96,MASTER_Data_8!$K$2:$M$12,3,0)</f>
        <v>841</v>
      </c>
      <c r="S96" s="3">
        <f>Datset_1!I96*MASTER_Data_5!$B$9*R96</f>
        <v>6728.5045999999984</v>
      </c>
    </row>
    <row r="97" spans="1:19" x14ac:dyDescent="0.25">
      <c r="A97" s="2" t="s">
        <v>334</v>
      </c>
      <c r="B97" s="22">
        <v>39516</v>
      </c>
      <c r="C97" s="2">
        <v>50002</v>
      </c>
      <c r="D97" s="2">
        <v>8</v>
      </c>
      <c r="E97" s="2">
        <v>10</v>
      </c>
      <c r="F97" s="2">
        <v>15</v>
      </c>
      <c r="G97" s="2">
        <v>11</v>
      </c>
      <c r="H97" s="2">
        <v>9</v>
      </c>
      <c r="I97" s="111">
        <f>D97*HLOOKUP($D$3,MASTER_Data_1!$A$3:$F$5,2,0)+E97*HLOOKUP($E$3,MASTER_Data_1!$A$3:$F$5,2,0)+F97*HLOOKUP($F$3,MASTER_Data_1!$A$3:$F$5,2,0)+G97*HLOOKUP($G$3,MASTER_Data_1!$A$3:$F$5,2,0)+H97*HLOOKUP($H$3,MASTER_Data_1!$A$3:$F$5,2,0)</f>
        <v>146.79999999999998</v>
      </c>
      <c r="J97" s="111">
        <f>IF(AND(I97&gt;100,C97=50001),HLOOKUP(C97,MASTER_Data_2!$A$7:$G$17,MATCH(Datset_1!I97,MASTER_Data_2!$B$8:$B$17,1)+2,1),IF(AND(I97&gt;100,C97=50002),HLOOKUP(C97,MASTER_Data_2!$A$7:$G$17,MATCH(Datset_1!I97,MASTER_Data_2!$B$8:$B$17,1)+2,1),IF(AND(I97&gt;100,C97=50003),HLOOKUP(C97,MASTER_Data_2!$A$7:$G$17,MATCH(Datset_1!I97,MASTER_Data_2!$B$8:$B$17,1)+2,1),IF(AND(I97&gt;100,C97=50004),HLOOKUP(C97,MASTER_Data_2!$A$7:$G$17,MATCH(Datset_1!I97,MASTER_Data_2!$B$8:$B$17,1)+2,1),IF(AND(I97&gt;100,C97=50005),HLOOKUP(C97,MASTER_Data_2!$A$7:$G$17,MATCH(Datset_1!I97,MASTER_Data_2!$B$8:$B$17,1)+2,1),HLOOKUP(C97,MASTER_Data_2!$A$7:$G$17,2,1))))))</f>
        <v>0.24</v>
      </c>
      <c r="K97" s="4">
        <f t="shared" si="3"/>
        <v>35.231999999999992</v>
      </c>
      <c r="L97" s="112">
        <f>IF(AND(I93&gt;100,C93=50001),HLOOKUP(C93,MASTER_Data_4!$A$6:$G$16,MATCH(Datset_1!I93,MASTER_Data_4!$B$7:$B$16,1)+2,1),IF(AND(I93&gt;100,C93=50002),HLOOKUP(C93,MASTER_Data_4!$A$6:$G$16,MATCH(Datset_1!I93,MASTER_Data_4!$B$7:$B$16,1)+2,1),IF(AND(I93&gt;100,C93=50003),HLOOKUP(C93,MASTER_Data_4!$A$6:$G$16,MATCH(Datset_1!I93,MASTER_Data_4!$B$7:$B$16,1)+2,1),IF(AND(I93&gt;100,C93=50004),HLOOKUP(C93,MASTER_Data_4!$A$6:$G$16,MATCH(Datset_1!I93,MASTER_Data_4!$B$7:$B$16,1)+2,1),IF(AND(I93&gt;100,C93=50005),HLOOKUP(C93,MASTER_Data_4!$A$6:$G$16,MATCH(Datset_1!I93,MASTER_Data_4!$B$7:$B$16,1)+2,1),HLOOKUP(C93,MASTER_Data_4!$A$6:$G$16,2,1))))))</f>
        <v>0.20399999999999999</v>
      </c>
      <c r="M97" s="4">
        <f t="shared" si="2"/>
        <v>29.947199999999995</v>
      </c>
      <c r="N97" s="112">
        <f>VLOOKUP(C97,MASTER_Data_7!$A$2:$C$7,3,0)</f>
        <v>1</v>
      </c>
      <c r="O97" s="112">
        <f>VLOOKUP(C97,MASTER_Data_7!$K$2:$M$12,3,0)</f>
        <v>2</v>
      </c>
      <c r="P97" s="3">
        <f>VLOOKUP(C97,MASTER_Data_8!$A$2:$C$7,3,0)</f>
        <v>122</v>
      </c>
      <c r="Q97" s="3">
        <f>Datset_1!I97*MASTER_Data_5!$B$9*P97</f>
        <v>976.07319999999982</v>
      </c>
      <c r="R97" s="3">
        <f>VLOOKUP(C97,MASTER_Data_8!$K$2:$M$12,3,0)</f>
        <v>901</v>
      </c>
      <c r="S97" s="3">
        <f>Datset_1!I97*MASTER_Data_5!$B$9*R97</f>
        <v>7208.5405999999984</v>
      </c>
    </row>
    <row r="98" spans="1:19" x14ac:dyDescent="0.25">
      <c r="A98" s="2" t="s">
        <v>377</v>
      </c>
      <c r="B98" s="22">
        <v>39517</v>
      </c>
      <c r="C98" s="2">
        <v>50003</v>
      </c>
      <c r="D98" s="2">
        <v>8</v>
      </c>
      <c r="E98" s="2">
        <v>10</v>
      </c>
      <c r="F98" s="2">
        <v>15</v>
      </c>
      <c r="G98" s="2">
        <v>11</v>
      </c>
      <c r="H98" s="2">
        <v>9</v>
      </c>
      <c r="I98" s="111">
        <f>D98*HLOOKUP($D$3,MASTER_Data_1!$A$3:$F$5,2,0)+E98*HLOOKUP($E$3,MASTER_Data_1!$A$3:$F$5,2,0)+F98*HLOOKUP($F$3,MASTER_Data_1!$A$3:$F$5,2,0)+G98*HLOOKUP($G$3,MASTER_Data_1!$A$3:$F$5,2,0)+H98*HLOOKUP($H$3,MASTER_Data_1!$A$3:$F$5,2,0)</f>
        <v>146.79999999999998</v>
      </c>
      <c r="J98" s="111">
        <f>IF(AND(I98&gt;100,C98=50001),HLOOKUP(C98,MASTER_Data_2!$A$7:$G$17,MATCH(Datset_1!I98,MASTER_Data_2!$B$8:$B$17,1)+2,1),IF(AND(I98&gt;100,C98=50002),HLOOKUP(C98,MASTER_Data_2!$A$7:$G$17,MATCH(Datset_1!I98,MASTER_Data_2!$B$8:$B$17,1)+2,1),IF(AND(I98&gt;100,C98=50003),HLOOKUP(C98,MASTER_Data_2!$A$7:$G$17,MATCH(Datset_1!I98,MASTER_Data_2!$B$8:$B$17,1)+2,1),IF(AND(I98&gt;100,C98=50004),HLOOKUP(C98,MASTER_Data_2!$A$7:$G$17,MATCH(Datset_1!I98,MASTER_Data_2!$B$8:$B$17,1)+2,1),IF(AND(I98&gt;100,C98=50005),HLOOKUP(C98,MASTER_Data_2!$A$7:$G$17,MATCH(Datset_1!I98,MASTER_Data_2!$B$8:$B$17,1)+2,1),HLOOKUP(C98,MASTER_Data_2!$A$7:$G$17,2,1))))))</f>
        <v>0.26</v>
      </c>
      <c r="K98" s="4">
        <f t="shared" si="3"/>
        <v>38.167999999999999</v>
      </c>
      <c r="L98" s="112">
        <f>IF(AND(I94&gt;100,C94=50001),HLOOKUP(C94,MASTER_Data_4!$A$6:$G$16,MATCH(Datset_1!I94,MASTER_Data_4!$B$7:$B$16,1)+2,1),IF(AND(I94&gt;100,C94=50002),HLOOKUP(C94,MASTER_Data_4!$A$6:$G$16,MATCH(Datset_1!I94,MASTER_Data_4!$B$7:$B$16,1)+2,1),IF(AND(I94&gt;100,C94=50003),HLOOKUP(C94,MASTER_Data_4!$A$6:$G$16,MATCH(Datset_1!I94,MASTER_Data_4!$B$7:$B$16,1)+2,1),IF(AND(I94&gt;100,C94=50004),HLOOKUP(C94,MASTER_Data_4!$A$6:$G$16,MATCH(Datset_1!I94,MASTER_Data_4!$B$7:$B$16,1)+2,1),IF(AND(I94&gt;100,C94=50005),HLOOKUP(C94,MASTER_Data_4!$A$6:$G$16,MATCH(Datset_1!I94,MASTER_Data_4!$B$7:$B$16,1)+2,1),HLOOKUP(C94,MASTER_Data_4!$A$6:$G$16,2,1))))))</f>
        <v>0.37</v>
      </c>
      <c r="M98" s="4">
        <f t="shared" si="2"/>
        <v>54.315999999999995</v>
      </c>
      <c r="N98" s="112">
        <f>VLOOKUP(C98,MASTER_Data_7!$A$2:$C$7,3,0)</f>
        <v>1</v>
      </c>
      <c r="O98" s="112">
        <f>VLOOKUP(C98,MASTER_Data_7!$K$2:$M$12,3,0)</f>
        <v>2</v>
      </c>
      <c r="P98" s="3">
        <f>VLOOKUP(C98,MASTER_Data_8!$A$2:$C$7,3,0)</f>
        <v>407</v>
      </c>
      <c r="Q98" s="3">
        <f>Datset_1!I98*MASTER_Data_5!$B$9*P98</f>
        <v>3256.2441999999996</v>
      </c>
      <c r="R98" s="3">
        <f>VLOOKUP(C98,MASTER_Data_8!$K$2:$M$12,3,0)</f>
        <v>1048</v>
      </c>
      <c r="S98" s="3">
        <f>Datset_1!I98*MASTER_Data_5!$B$9*R98</f>
        <v>8384.6287999999986</v>
      </c>
    </row>
    <row r="99" spans="1:19" x14ac:dyDescent="0.25">
      <c r="A99" s="2" t="s">
        <v>420</v>
      </c>
      <c r="B99" s="22">
        <v>39518</v>
      </c>
      <c r="C99" s="2">
        <v>50004</v>
      </c>
      <c r="D99" s="2">
        <v>9</v>
      </c>
      <c r="E99" s="2">
        <v>0</v>
      </c>
      <c r="F99" s="2">
        <v>15</v>
      </c>
      <c r="G99" s="2">
        <v>11</v>
      </c>
      <c r="H99" s="2">
        <v>9</v>
      </c>
      <c r="I99" s="111">
        <f>D99*HLOOKUP($D$3,MASTER_Data_1!$A$3:$F$5,2,0)+E99*HLOOKUP($E$3,MASTER_Data_1!$A$3:$F$5,2,0)+F99*HLOOKUP($F$3,MASTER_Data_1!$A$3:$F$5,2,0)+G99*HLOOKUP($G$3,MASTER_Data_1!$A$3:$F$5,2,0)+H99*HLOOKUP($H$3,MASTER_Data_1!$A$3:$F$5,2,0)</f>
        <v>131.1</v>
      </c>
      <c r="J99" s="111">
        <f>IF(AND(I99&gt;100,C99=50001),HLOOKUP(C99,MASTER_Data_2!$A$7:$G$17,MATCH(Datset_1!I99,MASTER_Data_2!$B$8:$B$17,1)+2,1),IF(AND(I99&gt;100,C99=50002),HLOOKUP(C99,MASTER_Data_2!$A$7:$G$17,MATCH(Datset_1!I99,MASTER_Data_2!$B$8:$B$17,1)+2,1),IF(AND(I99&gt;100,C99=50003),HLOOKUP(C99,MASTER_Data_2!$A$7:$G$17,MATCH(Datset_1!I99,MASTER_Data_2!$B$8:$B$17,1)+2,1),IF(AND(I99&gt;100,C99=50004),HLOOKUP(C99,MASTER_Data_2!$A$7:$G$17,MATCH(Datset_1!I99,MASTER_Data_2!$B$8:$B$17,1)+2,1),IF(AND(I99&gt;100,C99=50005),HLOOKUP(C99,MASTER_Data_2!$A$7:$G$17,MATCH(Datset_1!I99,MASTER_Data_2!$B$8:$B$17,1)+2,1),HLOOKUP(C99,MASTER_Data_2!$A$7:$G$17,2,1))))))</f>
        <v>0.27</v>
      </c>
      <c r="K99" s="4">
        <f t="shared" si="3"/>
        <v>35.396999999999998</v>
      </c>
      <c r="L99" s="112">
        <f>IF(AND(I95&gt;100,C95=50001),HLOOKUP(C95,MASTER_Data_4!$A$6:$G$16,MATCH(Datset_1!I95,MASTER_Data_4!$B$7:$B$16,1)+2,1),IF(AND(I95&gt;100,C95=50002),HLOOKUP(C95,MASTER_Data_4!$A$6:$G$16,MATCH(Datset_1!I95,MASTER_Data_4!$B$7:$B$16,1)+2,1),IF(AND(I95&gt;100,C95=50003),HLOOKUP(C95,MASTER_Data_4!$A$6:$G$16,MATCH(Datset_1!I95,MASTER_Data_4!$B$7:$B$16,1)+2,1),IF(AND(I95&gt;100,C95=50004),HLOOKUP(C95,MASTER_Data_4!$A$6:$G$16,MATCH(Datset_1!I95,MASTER_Data_4!$B$7:$B$16,1)+2,1),IF(AND(I95&gt;100,C95=50005),HLOOKUP(C95,MASTER_Data_4!$A$6:$G$16,MATCH(Datset_1!I95,MASTER_Data_4!$B$7:$B$16,1)+2,1),HLOOKUP(C95,MASTER_Data_4!$A$6:$G$16,2,1))))))</f>
        <v>0.20399999999999999</v>
      </c>
      <c r="M99" s="4">
        <f t="shared" si="2"/>
        <v>26.744399999999999</v>
      </c>
      <c r="N99" s="112">
        <f>VLOOKUP(C99,MASTER_Data_7!$A$2:$C$7,3,0)</f>
        <v>1</v>
      </c>
      <c r="O99" s="112">
        <f>VLOOKUP(C99,MASTER_Data_7!$K$2:$M$12,3,0)</f>
        <v>2</v>
      </c>
      <c r="P99" s="3">
        <f>VLOOKUP(C99,MASTER_Data_8!$A$2:$C$7,3,0)</f>
        <v>768</v>
      </c>
      <c r="Q99" s="3">
        <f>Datset_1!I99*MASTER_Data_5!$B$9*P99</f>
        <v>5487.3215999999993</v>
      </c>
      <c r="R99" s="3">
        <f>VLOOKUP(C99,MASTER_Data_8!$K$2:$M$12,3,0)</f>
        <v>841</v>
      </c>
      <c r="S99" s="3">
        <f>Datset_1!I99*MASTER_Data_5!$B$9*R99</f>
        <v>6008.9029499999997</v>
      </c>
    </row>
    <row r="100" spans="1:19" x14ac:dyDescent="0.25">
      <c r="A100" s="2" t="s">
        <v>421</v>
      </c>
      <c r="B100" s="22">
        <v>39518</v>
      </c>
      <c r="C100" s="2">
        <v>50002</v>
      </c>
      <c r="D100" s="2">
        <v>9</v>
      </c>
      <c r="E100" s="2">
        <v>14</v>
      </c>
      <c r="F100" s="2">
        <v>9</v>
      </c>
      <c r="G100" s="2">
        <v>11</v>
      </c>
      <c r="H100" s="2">
        <v>14</v>
      </c>
      <c r="I100" s="111">
        <f>D100*HLOOKUP($D$3,MASTER_Data_1!$A$3:$F$5,2,0)+E100*HLOOKUP($E$3,MASTER_Data_1!$A$3:$F$5,2,0)+F100*HLOOKUP($F$3,MASTER_Data_1!$A$3:$F$5,2,0)+G100*HLOOKUP($G$3,MASTER_Data_1!$A$3:$F$5,2,0)+H100*HLOOKUP($H$3,MASTER_Data_1!$A$3:$F$5,2,0)</f>
        <v>161.29999999999998</v>
      </c>
      <c r="J100" s="111">
        <f>IF(AND(I100&gt;100,C100=50001),HLOOKUP(C100,MASTER_Data_2!$A$7:$G$17,MATCH(Datset_1!I100,MASTER_Data_2!$B$8:$B$17,1)+2,1),IF(AND(I100&gt;100,C100=50002),HLOOKUP(C100,MASTER_Data_2!$A$7:$G$17,MATCH(Datset_1!I100,MASTER_Data_2!$B$8:$B$17,1)+2,1),IF(AND(I100&gt;100,C100=50003),HLOOKUP(C100,MASTER_Data_2!$A$7:$G$17,MATCH(Datset_1!I100,MASTER_Data_2!$B$8:$B$17,1)+2,1),IF(AND(I100&gt;100,C100=50004),HLOOKUP(C100,MASTER_Data_2!$A$7:$G$17,MATCH(Datset_1!I100,MASTER_Data_2!$B$8:$B$17,1)+2,1),IF(AND(I100&gt;100,C100=50005),HLOOKUP(C100,MASTER_Data_2!$A$7:$G$17,MATCH(Datset_1!I100,MASTER_Data_2!$B$8:$B$17,1)+2,1),HLOOKUP(C100,MASTER_Data_2!$A$7:$G$17,2,1))))))</f>
        <v>0.24</v>
      </c>
      <c r="K100" s="4">
        <f t="shared" si="3"/>
        <v>38.711999999999996</v>
      </c>
      <c r="L100" s="112">
        <f>IF(AND(I96&gt;100,C96=50001),HLOOKUP(C96,MASTER_Data_4!$A$6:$G$16,MATCH(Datset_1!I96,MASTER_Data_4!$B$7:$B$16,1)+2,1),IF(AND(I96&gt;100,C96=50002),HLOOKUP(C96,MASTER_Data_4!$A$6:$G$16,MATCH(Datset_1!I96,MASTER_Data_4!$B$7:$B$16,1)+2,1),IF(AND(I96&gt;100,C96=50003),HLOOKUP(C96,MASTER_Data_4!$A$6:$G$16,MATCH(Datset_1!I96,MASTER_Data_4!$B$7:$B$16,1)+2,1),IF(AND(I96&gt;100,C96=50004),HLOOKUP(C96,MASTER_Data_4!$A$6:$G$16,MATCH(Datset_1!I96,MASTER_Data_4!$B$7:$B$16,1)+2,1),IF(AND(I96&gt;100,C96=50005),HLOOKUP(C96,MASTER_Data_4!$A$6:$G$16,MATCH(Datset_1!I96,MASTER_Data_4!$B$7:$B$16,1)+2,1),HLOOKUP(C96,MASTER_Data_4!$A$6:$G$16,2,1))))))</f>
        <v>0.34100000000000003</v>
      </c>
      <c r="M100" s="4">
        <f t="shared" si="2"/>
        <v>55.003299999999996</v>
      </c>
      <c r="N100" s="112">
        <f>VLOOKUP(C100,MASTER_Data_7!$A$2:$C$7,3,0)</f>
        <v>1</v>
      </c>
      <c r="O100" s="112">
        <f>VLOOKUP(C100,MASTER_Data_7!$K$2:$M$12,3,0)</f>
        <v>2</v>
      </c>
      <c r="P100" s="3">
        <f>VLOOKUP(C100,MASTER_Data_8!$A$2:$C$7,3,0)</f>
        <v>122</v>
      </c>
      <c r="Q100" s="3">
        <f>Datset_1!I100*MASTER_Data_5!$B$9*P100</f>
        <v>1072.4836999999998</v>
      </c>
      <c r="R100" s="3">
        <f>VLOOKUP(C100,MASTER_Data_8!$K$2:$M$12,3,0)</f>
        <v>901</v>
      </c>
      <c r="S100" s="3">
        <f>Datset_1!I100*MASTER_Data_5!$B$9*R100</f>
        <v>7920.5558499999988</v>
      </c>
    </row>
    <row r="101" spans="1:19" x14ac:dyDescent="0.25">
      <c r="A101" s="2" t="s">
        <v>461</v>
      </c>
      <c r="B101" s="22">
        <v>39519</v>
      </c>
      <c r="C101" s="2">
        <v>50004</v>
      </c>
      <c r="D101" s="2">
        <v>21</v>
      </c>
      <c r="E101" s="2">
        <v>8</v>
      </c>
      <c r="F101" s="2">
        <v>11</v>
      </c>
      <c r="G101" s="2">
        <v>0</v>
      </c>
      <c r="H101" s="2">
        <v>8</v>
      </c>
      <c r="I101" s="111">
        <f>D101*HLOOKUP($D$3,MASTER_Data_1!$A$3:$F$5,2,0)+E101*HLOOKUP($E$3,MASTER_Data_1!$A$3:$F$5,2,0)+F101*HLOOKUP($F$3,MASTER_Data_1!$A$3:$F$5,2,0)+G101*HLOOKUP($G$3,MASTER_Data_1!$A$3:$F$5,2,0)+H101*HLOOKUP($H$3,MASTER_Data_1!$A$3:$F$5,2,0)</f>
        <v>101.6</v>
      </c>
      <c r="J101" s="111">
        <f>IF(AND(I101&gt;100,C101=50001),HLOOKUP(C101,MASTER_Data_2!$A$7:$G$17,MATCH(Datset_1!I101,MASTER_Data_2!$B$8:$B$17,1)+2,1),IF(AND(I101&gt;100,C101=50002),HLOOKUP(C101,MASTER_Data_2!$A$7:$G$17,MATCH(Datset_1!I101,MASTER_Data_2!$B$8:$B$17,1)+2,1),IF(AND(I101&gt;100,C101=50003),HLOOKUP(C101,MASTER_Data_2!$A$7:$G$17,MATCH(Datset_1!I101,MASTER_Data_2!$B$8:$B$17,1)+2,1),IF(AND(I101&gt;100,C101=50004),HLOOKUP(C101,MASTER_Data_2!$A$7:$G$17,MATCH(Datset_1!I101,MASTER_Data_2!$B$8:$B$17,1)+2,1),IF(AND(I101&gt;100,C101=50005),HLOOKUP(C101,MASTER_Data_2!$A$7:$G$17,MATCH(Datset_1!I101,MASTER_Data_2!$B$8:$B$17,1)+2,1),HLOOKUP(C101,MASTER_Data_2!$A$7:$G$17,2,1))))))</f>
        <v>0.27</v>
      </c>
      <c r="K101" s="4">
        <f t="shared" si="3"/>
        <v>27.431999999999999</v>
      </c>
      <c r="L101" s="112">
        <f>IF(AND(I97&gt;100,C97=50001),HLOOKUP(C97,MASTER_Data_4!$A$6:$G$16,MATCH(Datset_1!I97,MASTER_Data_4!$B$7:$B$16,1)+2,1),IF(AND(I97&gt;100,C97=50002),HLOOKUP(C97,MASTER_Data_4!$A$6:$G$16,MATCH(Datset_1!I97,MASTER_Data_4!$B$7:$B$16,1)+2,1),IF(AND(I97&gt;100,C97=50003),HLOOKUP(C97,MASTER_Data_4!$A$6:$G$16,MATCH(Datset_1!I97,MASTER_Data_4!$B$7:$B$16,1)+2,1),IF(AND(I97&gt;100,C97=50004),HLOOKUP(C97,MASTER_Data_4!$A$6:$G$16,MATCH(Datset_1!I97,MASTER_Data_4!$B$7:$B$16,1)+2,1),IF(AND(I97&gt;100,C97=50005),HLOOKUP(C97,MASTER_Data_4!$A$6:$G$16,MATCH(Datset_1!I97,MASTER_Data_4!$B$7:$B$16,1)+2,1),HLOOKUP(C97,MASTER_Data_4!$A$6:$G$16,2,1))))))</f>
        <v>0.30599999999999999</v>
      </c>
      <c r="M101" s="4">
        <f t="shared" si="2"/>
        <v>31.089599999999997</v>
      </c>
      <c r="N101" s="112">
        <f>VLOOKUP(C101,MASTER_Data_7!$A$2:$C$7,3,0)</f>
        <v>1</v>
      </c>
      <c r="O101" s="112">
        <f>VLOOKUP(C101,MASTER_Data_7!$K$2:$M$12,3,0)</f>
        <v>2</v>
      </c>
      <c r="P101" s="3">
        <f>VLOOKUP(C101,MASTER_Data_8!$A$2:$C$7,3,0)</f>
        <v>768</v>
      </c>
      <c r="Q101" s="3">
        <f>Datset_1!I101*MASTER_Data_5!$B$9*P101</f>
        <v>4252.5695999999998</v>
      </c>
      <c r="R101" s="3">
        <f>VLOOKUP(C101,MASTER_Data_8!$K$2:$M$12,3,0)</f>
        <v>841</v>
      </c>
      <c r="S101" s="3">
        <f>Datset_1!I101*MASTER_Data_5!$B$9*R101</f>
        <v>4656.7851999999993</v>
      </c>
    </row>
    <row r="102" spans="1:19" x14ac:dyDescent="0.25">
      <c r="A102" s="2" t="s">
        <v>462</v>
      </c>
      <c r="B102" s="22">
        <v>39519</v>
      </c>
      <c r="C102" s="2">
        <v>50002</v>
      </c>
      <c r="D102" s="2">
        <v>8</v>
      </c>
      <c r="E102" s="2">
        <v>8</v>
      </c>
      <c r="F102" s="2">
        <v>12</v>
      </c>
      <c r="G102" s="2">
        <v>19</v>
      </c>
      <c r="H102" s="2">
        <v>8</v>
      </c>
      <c r="I102" s="111">
        <f>D102*HLOOKUP($D$3,MASTER_Data_1!$A$3:$F$5,2,0)+E102*HLOOKUP($E$3,MASTER_Data_1!$A$3:$F$5,2,0)+F102*HLOOKUP($F$3,MASTER_Data_1!$A$3:$F$5,2,0)+G102*HLOOKUP($G$3,MASTER_Data_1!$A$3:$F$5,2,0)+H102*HLOOKUP($H$3,MASTER_Data_1!$A$3:$F$5,2,0)</f>
        <v>181.5</v>
      </c>
      <c r="J102" s="111">
        <f>IF(AND(I102&gt;100,C102=50001),HLOOKUP(C102,MASTER_Data_2!$A$7:$G$17,MATCH(Datset_1!I102,MASTER_Data_2!$B$8:$B$17,1)+2,1),IF(AND(I102&gt;100,C102=50002),HLOOKUP(C102,MASTER_Data_2!$A$7:$G$17,MATCH(Datset_1!I102,MASTER_Data_2!$B$8:$B$17,1)+2,1),IF(AND(I102&gt;100,C102=50003),HLOOKUP(C102,MASTER_Data_2!$A$7:$G$17,MATCH(Datset_1!I102,MASTER_Data_2!$B$8:$B$17,1)+2,1),IF(AND(I102&gt;100,C102=50004),HLOOKUP(C102,MASTER_Data_2!$A$7:$G$17,MATCH(Datset_1!I102,MASTER_Data_2!$B$8:$B$17,1)+2,1),IF(AND(I102&gt;100,C102=50005),HLOOKUP(C102,MASTER_Data_2!$A$7:$G$17,MATCH(Datset_1!I102,MASTER_Data_2!$B$8:$B$17,1)+2,1),HLOOKUP(C102,MASTER_Data_2!$A$7:$G$17,2,1))))))</f>
        <v>0.24</v>
      </c>
      <c r="K102" s="4">
        <f t="shared" si="3"/>
        <v>43.559999999999995</v>
      </c>
      <c r="L102" s="112">
        <f>IF(AND(I98&gt;100,C98=50001),HLOOKUP(C98,MASTER_Data_4!$A$6:$G$16,MATCH(Datset_1!I98,MASTER_Data_4!$B$7:$B$16,1)+2,1),IF(AND(I98&gt;100,C98=50002),HLOOKUP(C98,MASTER_Data_4!$A$6:$G$16,MATCH(Datset_1!I98,MASTER_Data_4!$B$7:$B$16,1)+2,1),IF(AND(I98&gt;100,C98=50003),HLOOKUP(C98,MASTER_Data_4!$A$6:$G$16,MATCH(Datset_1!I98,MASTER_Data_4!$B$7:$B$16,1)+2,1),IF(AND(I98&gt;100,C98=50004),HLOOKUP(C98,MASTER_Data_4!$A$6:$G$16,MATCH(Datset_1!I98,MASTER_Data_4!$B$7:$B$16,1)+2,1),IF(AND(I98&gt;100,C98=50005),HLOOKUP(C98,MASTER_Data_4!$A$6:$G$16,MATCH(Datset_1!I98,MASTER_Data_4!$B$7:$B$16,1)+2,1),HLOOKUP(C98,MASTER_Data_4!$A$6:$G$16,2,1))))))</f>
        <v>0.37</v>
      </c>
      <c r="M102" s="4">
        <f t="shared" si="2"/>
        <v>67.155000000000001</v>
      </c>
      <c r="N102" s="112">
        <f>VLOOKUP(C102,MASTER_Data_7!$A$2:$C$7,3,0)</f>
        <v>1</v>
      </c>
      <c r="O102" s="112">
        <f>VLOOKUP(C102,MASTER_Data_7!$K$2:$M$12,3,0)</f>
        <v>2</v>
      </c>
      <c r="P102" s="3">
        <f>VLOOKUP(C102,MASTER_Data_8!$A$2:$C$7,3,0)</f>
        <v>122</v>
      </c>
      <c r="Q102" s="3">
        <f>Datset_1!I102*MASTER_Data_5!$B$9*P102</f>
        <v>1206.7935</v>
      </c>
      <c r="R102" s="3">
        <f>VLOOKUP(C102,MASTER_Data_8!$K$2:$M$12,3,0)</f>
        <v>901</v>
      </c>
      <c r="S102" s="3">
        <f>Datset_1!I102*MASTER_Data_5!$B$9*R102</f>
        <v>8912.4667499999996</v>
      </c>
    </row>
    <row r="103" spans="1:19" x14ac:dyDescent="0.25">
      <c r="A103" s="2" t="s">
        <v>107</v>
      </c>
      <c r="B103" s="22">
        <v>39520</v>
      </c>
      <c r="C103" s="2">
        <v>50002</v>
      </c>
      <c r="D103" s="2">
        <v>8</v>
      </c>
      <c r="E103" s="2">
        <v>11</v>
      </c>
      <c r="F103" s="2">
        <v>13</v>
      </c>
      <c r="G103" s="2">
        <v>14</v>
      </c>
      <c r="H103" s="2">
        <v>8</v>
      </c>
      <c r="I103" s="111">
        <f>D103*HLOOKUP($D$3,MASTER_Data_1!$A$3:$F$5,2,0)+E103*HLOOKUP($E$3,MASTER_Data_1!$A$3:$F$5,2,0)+F103*HLOOKUP($F$3,MASTER_Data_1!$A$3:$F$5,2,0)+G103*HLOOKUP($G$3,MASTER_Data_1!$A$3:$F$5,2,0)+H103*HLOOKUP($H$3,MASTER_Data_1!$A$3:$F$5,2,0)</f>
        <v>159.9</v>
      </c>
      <c r="J103" s="111">
        <f>IF(AND(I103&gt;100,C103=50001),HLOOKUP(C103,MASTER_Data_2!$A$7:$G$17,MATCH(Datset_1!I103,MASTER_Data_2!$B$8:$B$17,1)+2,1),IF(AND(I103&gt;100,C103=50002),HLOOKUP(C103,MASTER_Data_2!$A$7:$G$17,MATCH(Datset_1!I103,MASTER_Data_2!$B$8:$B$17,1)+2,1),IF(AND(I103&gt;100,C103=50003),HLOOKUP(C103,MASTER_Data_2!$A$7:$G$17,MATCH(Datset_1!I103,MASTER_Data_2!$B$8:$B$17,1)+2,1),IF(AND(I103&gt;100,C103=50004),HLOOKUP(C103,MASTER_Data_2!$A$7:$G$17,MATCH(Datset_1!I103,MASTER_Data_2!$B$8:$B$17,1)+2,1),IF(AND(I103&gt;100,C103=50005),HLOOKUP(C103,MASTER_Data_2!$A$7:$G$17,MATCH(Datset_1!I103,MASTER_Data_2!$B$8:$B$17,1)+2,1),HLOOKUP(C103,MASTER_Data_2!$A$7:$G$17,2,1))))))</f>
        <v>0.24</v>
      </c>
      <c r="K103" s="4">
        <f t="shared" si="3"/>
        <v>38.375999999999998</v>
      </c>
      <c r="L103" s="112">
        <f>IF(AND(I99&gt;100,C99=50001),HLOOKUP(C99,MASTER_Data_4!$A$6:$G$16,MATCH(Datset_1!I99,MASTER_Data_4!$B$7:$B$16,1)+2,1),IF(AND(I99&gt;100,C99=50002),HLOOKUP(C99,MASTER_Data_4!$A$6:$G$16,MATCH(Datset_1!I99,MASTER_Data_4!$B$7:$B$16,1)+2,1),IF(AND(I99&gt;100,C99=50003),HLOOKUP(C99,MASTER_Data_4!$A$6:$G$16,MATCH(Datset_1!I99,MASTER_Data_4!$B$7:$B$16,1)+2,1),IF(AND(I99&gt;100,C99=50004),HLOOKUP(C99,MASTER_Data_4!$A$6:$G$16,MATCH(Datset_1!I99,MASTER_Data_4!$B$7:$B$16,1)+2,1),IF(AND(I99&gt;100,C99=50005),HLOOKUP(C99,MASTER_Data_4!$A$6:$G$16,MATCH(Datset_1!I99,MASTER_Data_4!$B$7:$B$16,1)+2,1),HLOOKUP(C99,MASTER_Data_4!$A$6:$G$16,2,1))))))</f>
        <v>0.34100000000000003</v>
      </c>
      <c r="M103" s="4">
        <f t="shared" si="2"/>
        <v>54.525900000000007</v>
      </c>
      <c r="N103" s="112">
        <f>VLOOKUP(C103,MASTER_Data_7!$A$2:$C$7,3,0)</f>
        <v>1</v>
      </c>
      <c r="O103" s="112">
        <f>VLOOKUP(C103,MASTER_Data_7!$K$2:$M$12,3,0)</f>
        <v>2</v>
      </c>
      <c r="P103" s="3">
        <f>VLOOKUP(C103,MASTER_Data_8!$A$2:$C$7,3,0)</f>
        <v>122</v>
      </c>
      <c r="Q103" s="3">
        <f>Datset_1!I103*MASTER_Data_5!$B$9*P103</f>
        <v>1063.1751000000002</v>
      </c>
      <c r="R103" s="3">
        <f>VLOOKUP(C103,MASTER_Data_8!$K$2:$M$12,3,0)</f>
        <v>901</v>
      </c>
      <c r="S103" s="3">
        <f>Datset_1!I103*MASTER_Data_5!$B$9*R103</f>
        <v>7851.8095500000009</v>
      </c>
    </row>
    <row r="104" spans="1:19" x14ac:dyDescent="0.25">
      <c r="A104" s="2" t="s">
        <v>108</v>
      </c>
      <c r="B104" s="22">
        <v>39522</v>
      </c>
      <c r="C104" s="2">
        <v>50005</v>
      </c>
      <c r="D104" s="2">
        <v>8</v>
      </c>
      <c r="E104" s="2">
        <v>8</v>
      </c>
      <c r="F104" s="2">
        <v>11</v>
      </c>
      <c r="G104" s="2">
        <v>12</v>
      </c>
      <c r="H104" s="2">
        <v>0</v>
      </c>
      <c r="I104" s="111">
        <f>D104*HLOOKUP($D$3,MASTER_Data_1!$A$3:$F$5,2,0)+E104*HLOOKUP($E$3,MASTER_Data_1!$A$3:$F$5,2,0)+F104*HLOOKUP($F$3,MASTER_Data_1!$A$3:$F$5,2,0)+G104*HLOOKUP($G$3,MASTER_Data_1!$A$3:$F$5,2,0)+H104*HLOOKUP($H$3,MASTER_Data_1!$A$3:$F$5,2,0)</f>
        <v>117.7</v>
      </c>
      <c r="J104" s="111">
        <f>IF(AND(I104&gt;100,C104=50001),HLOOKUP(C104,MASTER_Data_2!$A$7:$G$17,MATCH(Datset_1!I104,MASTER_Data_2!$B$8:$B$17,1)+2,1),IF(AND(I104&gt;100,C104=50002),HLOOKUP(C104,MASTER_Data_2!$A$7:$G$17,MATCH(Datset_1!I104,MASTER_Data_2!$B$8:$B$17,1)+2,1),IF(AND(I104&gt;100,C104=50003),HLOOKUP(C104,MASTER_Data_2!$A$7:$G$17,MATCH(Datset_1!I104,MASTER_Data_2!$B$8:$B$17,1)+2,1),IF(AND(I104&gt;100,C104=50004),HLOOKUP(C104,MASTER_Data_2!$A$7:$G$17,MATCH(Datset_1!I104,MASTER_Data_2!$B$8:$B$17,1)+2,1),IF(AND(I104&gt;100,C104=50005),HLOOKUP(C104,MASTER_Data_2!$A$7:$G$17,MATCH(Datset_1!I104,MASTER_Data_2!$B$8:$B$17,1)+2,1),HLOOKUP(C104,MASTER_Data_2!$A$7:$G$17,2,1))))))</f>
        <v>0.33</v>
      </c>
      <c r="K104" s="4">
        <f t="shared" si="3"/>
        <v>38.841000000000001</v>
      </c>
      <c r="L104" s="112">
        <f>IF(AND(I100&gt;100,C100=50001),HLOOKUP(C100,MASTER_Data_4!$A$6:$G$16,MATCH(Datset_1!I100,MASTER_Data_4!$B$7:$B$16,1)+2,1),IF(AND(I100&gt;100,C100=50002),HLOOKUP(C100,MASTER_Data_4!$A$6:$G$16,MATCH(Datset_1!I100,MASTER_Data_4!$B$7:$B$16,1)+2,1),IF(AND(I100&gt;100,C100=50003),HLOOKUP(C100,MASTER_Data_4!$A$6:$G$16,MATCH(Datset_1!I100,MASTER_Data_4!$B$7:$B$16,1)+2,1),IF(AND(I100&gt;100,C100=50004),HLOOKUP(C100,MASTER_Data_4!$A$6:$G$16,MATCH(Datset_1!I100,MASTER_Data_4!$B$7:$B$16,1)+2,1),IF(AND(I100&gt;100,C100=50005),HLOOKUP(C100,MASTER_Data_4!$A$6:$G$16,MATCH(Datset_1!I100,MASTER_Data_4!$B$7:$B$16,1)+2,1),HLOOKUP(C100,MASTER_Data_4!$A$6:$G$16,2,1))))))</f>
        <v>0.30599999999999999</v>
      </c>
      <c r="M104" s="4">
        <f t="shared" si="2"/>
        <v>36.016199999999998</v>
      </c>
      <c r="N104" s="112">
        <f>VLOOKUP(C104,MASTER_Data_7!$A$2:$C$7,3,0)</f>
        <v>2</v>
      </c>
      <c r="O104" s="112">
        <f>VLOOKUP(C104,MASTER_Data_7!$K$2:$M$12,3,0)</f>
        <v>1</v>
      </c>
      <c r="P104" s="3">
        <f>VLOOKUP(C104,MASTER_Data_8!$A$2:$C$7,3,0)</f>
        <v>787</v>
      </c>
      <c r="Q104" s="3">
        <f>Datset_1!I104*MASTER_Data_5!$B$9*P104</f>
        <v>5048.3295500000004</v>
      </c>
      <c r="R104" s="3">
        <f>VLOOKUP(C104,MASTER_Data_8!$K$2:$M$12,3,0)</f>
        <v>40</v>
      </c>
      <c r="S104" s="3">
        <f>Datset_1!I104*MASTER_Data_5!$B$9*R104</f>
        <v>256.58600000000001</v>
      </c>
    </row>
    <row r="105" spans="1:19" x14ac:dyDescent="0.25">
      <c r="A105" s="2" t="s">
        <v>109</v>
      </c>
      <c r="B105" s="22">
        <v>39522</v>
      </c>
      <c r="C105" s="2">
        <v>50003</v>
      </c>
      <c r="D105" s="2">
        <v>9</v>
      </c>
      <c r="E105" s="2">
        <v>8</v>
      </c>
      <c r="F105" s="2">
        <v>0</v>
      </c>
      <c r="G105" s="2">
        <v>11</v>
      </c>
      <c r="H105" s="2">
        <v>9</v>
      </c>
      <c r="I105" s="111">
        <f>D105*HLOOKUP($D$3,MASTER_Data_1!$A$3:$F$5,2,0)+E105*HLOOKUP($E$3,MASTER_Data_1!$A$3:$F$5,2,0)+F105*HLOOKUP($F$3,MASTER_Data_1!$A$3:$F$5,2,0)+G105*HLOOKUP($G$3,MASTER_Data_1!$A$3:$F$5,2,0)+H105*HLOOKUP($H$3,MASTER_Data_1!$A$3:$F$5,2,0)</f>
        <v>123.00000000000001</v>
      </c>
      <c r="J105" s="111">
        <f>IF(AND(I105&gt;100,C105=50001),HLOOKUP(C105,MASTER_Data_2!$A$7:$G$17,MATCH(Datset_1!I105,MASTER_Data_2!$B$8:$B$17,1)+2,1),IF(AND(I105&gt;100,C105=50002),HLOOKUP(C105,MASTER_Data_2!$A$7:$G$17,MATCH(Datset_1!I105,MASTER_Data_2!$B$8:$B$17,1)+2,1),IF(AND(I105&gt;100,C105=50003),HLOOKUP(C105,MASTER_Data_2!$A$7:$G$17,MATCH(Datset_1!I105,MASTER_Data_2!$B$8:$B$17,1)+2,1),IF(AND(I105&gt;100,C105=50004),HLOOKUP(C105,MASTER_Data_2!$A$7:$G$17,MATCH(Datset_1!I105,MASTER_Data_2!$B$8:$B$17,1)+2,1),IF(AND(I105&gt;100,C105=50005),HLOOKUP(C105,MASTER_Data_2!$A$7:$G$17,MATCH(Datset_1!I105,MASTER_Data_2!$B$8:$B$17,1)+2,1),HLOOKUP(C105,MASTER_Data_2!$A$7:$G$17,2,1))))))</f>
        <v>0.26</v>
      </c>
      <c r="K105" s="4">
        <f t="shared" si="3"/>
        <v>31.980000000000004</v>
      </c>
      <c r="L105" s="112">
        <f>IF(AND(I101&gt;100,C101=50001),HLOOKUP(C101,MASTER_Data_4!$A$6:$G$16,MATCH(Datset_1!I101,MASTER_Data_4!$B$7:$B$16,1)+2,1),IF(AND(I101&gt;100,C101=50002),HLOOKUP(C101,MASTER_Data_4!$A$6:$G$16,MATCH(Datset_1!I101,MASTER_Data_4!$B$7:$B$16,1)+2,1),IF(AND(I101&gt;100,C101=50003),HLOOKUP(C101,MASTER_Data_4!$A$6:$G$16,MATCH(Datset_1!I101,MASTER_Data_4!$B$7:$B$16,1)+2,1),IF(AND(I101&gt;100,C101=50004),HLOOKUP(C101,MASTER_Data_4!$A$6:$G$16,MATCH(Datset_1!I101,MASTER_Data_4!$B$7:$B$16,1)+2,1),IF(AND(I101&gt;100,C101=50005),HLOOKUP(C101,MASTER_Data_4!$A$6:$G$16,MATCH(Datset_1!I101,MASTER_Data_4!$B$7:$B$16,1)+2,1),HLOOKUP(C101,MASTER_Data_4!$A$6:$G$16,2,1))))))</f>
        <v>0.34100000000000003</v>
      </c>
      <c r="M105" s="4">
        <f t="shared" si="2"/>
        <v>41.943000000000005</v>
      </c>
      <c r="N105" s="112">
        <f>VLOOKUP(C105,MASTER_Data_7!$A$2:$C$7,3,0)</f>
        <v>1</v>
      </c>
      <c r="O105" s="112">
        <f>VLOOKUP(C105,MASTER_Data_7!$K$2:$M$12,3,0)</f>
        <v>2</v>
      </c>
      <c r="P105" s="3">
        <f>VLOOKUP(C105,MASTER_Data_8!$A$2:$C$7,3,0)</f>
        <v>407</v>
      </c>
      <c r="Q105" s="3">
        <f>Datset_1!I105*MASTER_Data_5!$B$9*P105</f>
        <v>2728.3245000000002</v>
      </c>
      <c r="R105" s="3">
        <f>VLOOKUP(C105,MASTER_Data_8!$K$2:$M$12,3,0)</f>
        <v>1048</v>
      </c>
      <c r="S105" s="3">
        <f>Datset_1!I105*MASTER_Data_5!$B$9*R105</f>
        <v>7025.2680000000009</v>
      </c>
    </row>
    <row r="106" spans="1:19" x14ac:dyDescent="0.25">
      <c r="A106" s="2" t="s">
        <v>110</v>
      </c>
      <c r="B106" s="22">
        <v>39523</v>
      </c>
      <c r="C106" s="2">
        <v>50002</v>
      </c>
      <c r="D106" s="2">
        <v>9</v>
      </c>
      <c r="E106" s="2">
        <v>8</v>
      </c>
      <c r="F106" s="2">
        <v>0</v>
      </c>
      <c r="G106" s="2">
        <v>11</v>
      </c>
      <c r="H106" s="2">
        <v>9</v>
      </c>
      <c r="I106" s="111">
        <f>D106*HLOOKUP($D$3,MASTER_Data_1!$A$3:$F$5,2,0)+E106*HLOOKUP($E$3,MASTER_Data_1!$A$3:$F$5,2,0)+F106*HLOOKUP($F$3,MASTER_Data_1!$A$3:$F$5,2,0)+G106*HLOOKUP($G$3,MASTER_Data_1!$A$3:$F$5,2,0)+H106*HLOOKUP($H$3,MASTER_Data_1!$A$3:$F$5,2,0)</f>
        <v>123.00000000000001</v>
      </c>
      <c r="J106" s="111">
        <f>IF(AND(I106&gt;100,C106=50001),HLOOKUP(C106,MASTER_Data_2!$A$7:$G$17,MATCH(Datset_1!I106,MASTER_Data_2!$B$8:$B$17,1)+2,1),IF(AND(I106&gt;100,C106=50002),HLOOKUP(C106,MASTER_Data_2!$A$7:$G$17,MATCH(Datset_1!I106,MASTER_Data_2!$B$8:$B$17,1)+2,1),IF(AND(I106&gt;100,C106=50003),HLOOKUP(C106,MASTER_Data_2!$A$7:$G$17,MATCH(Datset_1!I106,MASTER_Data_2!$B$8:$B$17,1)+2,1),IF(AND(I106&gt;100,C106=50004),HLOOKUP(C106,MASTER_Data_2!$A$7:$G$17,MATCH(Datset_1!I106,MASTER_Data_2!$B$8:$B$17,1)+2,1),IF(AND(I106&gt;100,C106=50005),HLOOKUP(C106,MASTER_Data_2!$A$7:$G$17,MATCH(Datset_1!I106,MASTER_Data_2!$B$8:$B$17,1)+2,1),HLOOKUP(C106,MASTER_Data_2!$A$7:$G$17,2,1))))))</f>
        <v>0.24</v>
      </c>
      <c r="K106" s="4">
        <f t="shared" si="3"/>
        <v>29.520000000000003</v>
      </c>
      <c r="L106" s="112">
        <f>IF(AND(I102&gt;100,C102=50001),HLOOKUP(C102,MASTER_Data_4!$A$6:$G$16,MATCH(Datset_1!I102,MASTER_Data_4!$B$7:$B$16,1)+2,1),IF(AND(I102&gt;100,C102=50002),HLOOKUP(C102,MASTER_Data_4!$A$6:$G$16,MATCH(Datset_1!I102,MASTER_Data_4!$B$7:$B$16,1)+2,1),IF(AND(I102&gt;100,C102=50003),HLOOKUP(C102,MASTER_Data_4!$A$6:$G$16,MATCH(Datset_1!I102,MASTER_Data_4!$B$7:$B$16,1)+2,1),IF(AND(I102&gt;100,C102=50004),HLOOKUP(C102,MASTER_Data_4!$A$6:$G$16,MATCH(Datset_1!I102,MASTER_Data_4!$B$7:$B$16,1)+2,1),IF(AND(I102&gt;100,C102=50005),HLOOKUP(C102,MASTER_Data_4!$A$6:$G$16,MATCH(Datset_1!I102,MASTER_Data_4!$B$7:$B$16,1)+2,1),HLOOKUP(C102,MASTER_Data_4!$A$6:$G$16,2,1))))))</f>
        <v>0.30599999999999999</v>
      </c>
      <c r="M106" s="4">
        <f t="shared" si="2"/>
        <v>37.638000000000005</v>
      </c>
      <c r="N106" s="112">
        <f>VLOOKUP(C106,MASTER_Data_7!$A$2:$C$7,3,0)</f>
        <v>1</v>
      </c>
      <c r="O106" s="112">
        <f>VLOOKUP(C106,MASTER_Data_7!$K$2:$M$12,3,0)</f>
        <v>2</v>
      </c>
      <c r="P106" s="3">
        <f>VLOOKUP(C106,MASTER_Data_8!$A$2:$C$7,3,0)</f>
        <v>122</v>
      </c>
      <c r="Q106" s="3">
        <f>Datset_1!I106*MASTER_Data_5!$B$9*P106</f>
        <v>817.82700000000011</v>
      </c>
      <c r="R106" s="3">
        <f>VLOOKUP(C106,MASTER_Data_8!$K$2:$M$12,3,0)</f>
        <v>901</v>
      </c>
      <c r="S106" s="3">
        <f>Datset_1!I106*MASTER_Data_5!$B$9*R106</f>
        <v>6039.8535000000011</v>
      </c>
    </row>
    <row r="107" spans="1:19" x14ac:dyDescent="0.25">
      <c r="A107" s="2" t="s">
        <v>111</v>
      </c>
      <c r="B107" s="22">
        <v>39524</v>
      </c>
      <c r="C107" s="2">
        <v>50002</v>
      </c>
      <c r="D107" s="2">
        <v>9</v>
      </c>
      <c r="E107" s="2">
        <v>8</v>
      </c>
      <c r="F107" s="2">
        <v>19</v>
      </c>
      <c r="G107" s="2">
        <v>11</v>
      </c>
      <c r="H107" s="2">
        <v>2</v>
      </c>
      <c r="I107" s="111">
        <f>D107*HLOOKUP($D$3,MASTER_Data_1!$A$3:$F$5,2,0)+E107*HLOOKUP($E$3,MASTER_Data_1!$A$3:$F$5,2,0)+F107*HLOOKUP($F$3,MASTER_Data_1!$A$3:$F$5,2,0)+G107*HLOOKUP($G$3,MASTER_Data_1!$A$3:$F$5,2,0)+H107*HLOOKUP($H$3,MASTER_Data_1!$A$3:$F$5,2,0)</f>
        <v>131.9</v>
      </c>
      <c r="J107" s="111">
        <f>IF(AND(I107&gt;100,C107=50001),HLOOKUP(C107,MASTER_Data_2!$A$7:$G$17,MATCH(Datset_1!I107,MASTER_Data_2!$B$8:$B$17,1)+2,1),IF(AND(I107&gt;100,C107=50002),HLOOKUP(C107,MASTER_Data_2!$A$7:$G$17,MATCH(Datset_1!I107,MASTER_Data_2!$B$8:$B$17,1)+2,1),IF(AND(I107&gt;100,C107=50003),HLOOKUP(C107,MASTER_Data_2!$A$7:$G$17,MATCH(Datset_1!I107,MASTER_Data_2!$B$8:$B$17,1)+2,1),IF(AND(I107&gt;100,C107=50004),HLOOKUP(C107,MASTER_Data_2!$A$7:$G$17,MATCH(Datset_1!I107,MASTER_Data_2!$B$8:$B$17,1)+2,1),IF(AND(I107&gt;100,C107=50005),HLOOKUP(C107,MASTER_Data_2!$A$7:$G$17,MATCH(Datset_1!I107,MASTER_Data_2!$B$8:$B$17,1)+2,1),HLOOKUP(C107,MASTER_Data_2!$A$7:$G$17,2,1))))))</f>
        <v>0.24</v>
      </c>
      <c r="K107" s="4">
        <f t="shared" si="3"/>
        <v>31.655999999999999</v>
      </c>
      <c r="L107" s="112">
        <f>IF(AND(I103&gt;100,C103=50001),HLOOKUP(C103,MASTER_Data_4!$A$6:$G$16,MATCH(Datset_1!I103,MASTER_Data_4!$B$7:$B$16,1)+2,1),IF(AND(I103&gt;100,C103=50002),HLOOKUP(C103,MASTER_Data_4!$A$6:$G$16,MATCH(Datset_1!I103,MASTER_Data_4!$B$7:$B$16,1)+2,1),IF(AND(I103&gt;100,C103=50003),HLOOKUP(C103,MASTER_Data_4!$A$6:$G$16,MATCH(Datset_1!I103,MASTER_Data_4!$B$7:$B$16,1)+2,1),IF(AND(I103&gt;100,C103=50004),HLOOKUP(C103,MASTER_Data_4!$A$6:$G$16,MATCH(Datset_1!I103,MASTER_Data_4!$B$7:$B$16,1)+2,1),IF(AND(I103&gt;100,C103=50005),HLOOKUP(C103,MASTER_Data_4!$A$6:$G$16,MATCH(Datset_1!I103,MASTER_Data_4!$B$7:$B$16,1)+2,1),HLOOKUP(C103,MASTER_Data_4!$A$6:$G$16,2,1))))))</f>
        <v>0.30599999999999999</v>
      </c>
      <c r="M107" s="4">
        <f t="shared" si="2"/>
        <v>40.361400000000003</v>
      </c>
      <c r="N107" s="112">
        <f>VLOOKUP(C107,MASTER_Data_7!$A$2:$C$7,3,0)</f>
        <v>1</v>
      </c>
      <c r="O107" s="112">
        <f>VLOOKUP(C107,MASTER_Data_7!$K$2:$M$12,3,0)</f>
        <v>2</v>
      </c>
      <c r="P107" s="3">
        <f>VLOOKUP(C107,MASTER_Data_8!$A$2:$C$7,3,0)</f>
        <v>122</v>
      </c>
      <c r="Q107" s="3">
        <f>Datset_1!I107*MASTER_Data_5!$B$9*P107</f>
        <v>877.00310000000002</v>
      </c>
      <c r="R107" s="3">
        <f>VLOOKUP(C107,MASTER_Data_8!$K$2:$M$12,3,0)</f>
        <v>901</v>
      </c>
      <c r="S107" s="3">
        <f>Datset_1!I107*MASTER_Data_5!$B$9*R107</f>
        <v>6476.8835500000005</v>
      </c>
    </row>
    <row r="108" spans="1:19" x14ac:dyDescent="0.25">
      <c r="A108" s="2" t="s">
        <v>112</v>
      </c>
      <c r="B108" s="22">
        <v>39525</v>
      </c>
      <c r="C108" s="2">
        <v>50003</v>
      </c>
      <c r="D108" s="2">
        <v>9</v>
      </c>
      <c r="E108" s="2">
        <v>11</v>
      </c>
      <c r="F108" s="2">
        <v>10</v>
      </c>
      <c r="G108" s="2">
        <v>15</v>
      </c>
      <c r="H108" s="2">
        <v>9</v>
      </c>
      <c r="I108" s="111">
        <f>D108*HLOOKUP($D$3,MASTER_Data_1!$A$3:$F$5,2,0)+E108*HLOOKUP($E$3,MASTER_Data_1!$A$3:$F$5,2,0)+F108*HLOOKUP($F$3,MASTER_Data_1!$A$3:$F$5,2,0)+G108*HLOOKUP($G$3,MASTER_Data_1!$A$3:$F$5,2,0)+H108*HLOOKUP($H$3,MASTER_Data_1!$A$3:$F$5,2,0)</f>
        <v>166.2</v>
      </c>
      <c r="J108" s="111">
        <f>IF(AND(I108&gt;100,C108=50001),HLOOKUP(C108,MASTER_Data_2!$A$7:$G$17,MATCH(Datset_1!I108,MASTER_Data_2!$B$8:$B$17,1)+2,1),IF(AND(I108&gt;100,C108=50002),HLOOKUP(C108,MASTER_Data_2!$A$7:$G$17,MATCH(Datset_1!I108,MASTER_Data_2!$B$8:$B$17,1)+2,1),IF(AND(I108&gt;100,C108=50003),HLOOKUP(C108,MASTER_Data_2!$A$7:$G$17,MATCH(Datset_1!I108,MASTER_Data_2!$B$8:$B$17,1)+2,1),IF(AND(I108&gt;100,C108=50004),HLOOKUP(C108,MASTER_Data_2!$A$7:$G$17,MATCH(Datset_1!I108,MASTER_Data_2!$B$8:$B$17,1)+2,1),IF(AND(I108&gt;100,C108=50005),HLOOKUP(C108,MASTER_Data_2!$A$7:$G$17,MATCH(Datset_1!I108,MASTER_Data_2!$B$8:$B$17,1)+2,1),HLOOKUP(C108,MASTER_Data_2!$A$7:$G$17,2,1))))))</f>
        <v>0.26</v>
      </c>
      <c r="K108" s="4">
        <f t="shared" si="3"/>
        <v>43.211999999999996</v>
      </c>
      <c r="L108" s="112">
        <f>IF(AND(I104&gt;100,C104=50001),HLOOKUP(C104,MASTER_Data_4!$A$6:$G$16,MATCH(Datset_1!I104,MASTER_Data_4!$B$7:$B$16,1)+2,1),IF(AND(I104&gt;100,C104=50002),HLOOKUP(C104,MASTER_Data_4!$A$6:$G$16,MATCH(Datset_1!I104,MASTER_Data_4!$B$7:$B$16,1)+2,1),IF(AND(I104&gt;100,C104=50003),HLOOKUP(C104,MASTER_Data_4!$A$6:$G$16,MATCH(Datset_1!I104,MASTER_Data_4!$B$7:$B$16,1)+2,1),IF(AND(I104&gt;100,C104=50004),HLOOKUP(C104,MASTER_Data_4!$A$6:$G$16,MATCH(Datset_1!I104,MASTER_Data_4!$B$7:$B$16,1)+2,1),IF(AND(I104&gt;100,C104=50005),HLOOKUP(C104,MASTER_Data_4!$A$6:$G$16,MATCH(Datset_1!I104,MASTER_Data_4!$B$7:$B$16,1)+2,1),HLOOKUP(C104,MASTER_Data_4!$A$6:$G$16,2,1))))))</f>
        <v>0.20399999999999999</v>
      </c>
      <c r="M108" s="4">
        <f t="shared" si="2"/>
        <v>33.904799999999994</v>
      </c>
      <c r="N108" s="112">
        <f>VLOOKUP(C108,MASTER_Data_7!$A$2:$C$7,3,0)</f>
        <v>1</v>
      </c>
      <c r="O108" s="112">
        <f>VLOOKUP(C108,MASTER_Data_7!$K$2:$M$12,3,0)</f>
        <v>2</v>
      </c>
      <c r="P108" s="3">
        <f>VLOOKUP(C108,MASTER_Data_8!$A$2:$C$7,3,0)</f>
        <v>407</v>
      </c>
      <c r="Q108" s="3">
        <f>Datset_1!I108*MASTER_Data_5!$B$9*P108</f>
        <v>3686.5653000000002</v>
      </c>
      <c r="R108" s="3">
        <f>VLOOKUP(C108,MASTER_Data_8!$K$2:$M$12,3,0)</f>
        <v>1048</v>
      </c>
      <c r="S108" s="3">
        <f>Datset_1!I108*MASTER_Data_5!$B$9*R108</f>
        <v>9492.6792000000005</v>
      </c>
    </row>
    <row r="109" spans="1:19" x14ac:dyDescent="0.25">
      <c r="A109" s="2" t="s">
        <v>113</v>
      </c>
      <c r="B109" s="22">
        <v>39526</v>
      </c>
      <c r="C109" s="2">
        <v>50003</v>
      </c>
      <c r="D109" s="2">
        <v>9</v>
      </c>
      <c r="E109" s="2">
        <v>21</v>
      </c>
      <c r="F109" s="2">
        <v>12</v>
      </c>
      <c r="G109" s="2">
        <v>6</v>
      </c>
      <c r="H109" s="2">
        <v>9</v>
      </c>
      <c r="I109" s="111">
        <f>D109*HLOOKUP($D$3,MASTER_Data_1!$A$3:$F$5,2,0)+E109*HLOOKUP($E$3,MASTER_Data_1!$A$3:$F$5,2,0)+F109*HLOOKUP($F$3,MASTER_Data_1!$A$3:$F$5,2,0)+G109*HLOOKUP($G$3,MASTER_Data_1!$A$3:$F$5,2,0)+H109*HLOOKUP($H$3,MASTER_Data_1!$A$3:$F$5,2,0)</f>
        <v>135.9</v>
      </c>
      <c r="J109" s="111">
        <f>IF(AND(I109&gt;100,C109=50001),HLOOKUP(C109,MASTER_Data_2!$A$7:$G$17,MATCH(Datset_1!I109,MASTER_Data_2!$B$8:$B$17,1)+2,1),IF(AND(I109&gt;100,C109=50002),HLOOKUP(C109,MASTER_Data_2!$A$7:$G$17,MATCH(Datset_1!I109,MASTER_Data_2!$B$8:$B$17,1)+2,1),IF(AND(I109&gt;100,C109=50003),HLOOKUP(C109,MASTER_Data_2!$A$7:$G$17,MATCH(Datset_1!I109,MASTER_Data_2!$B$8:$B$17,1)+2,1),IF(AND(I109&gt;100,C109=50004),HLOOKUP(C109,MASTER_Data_2!$A$7:$G$17,MATCH(Datset_1!I109,MASTER_Data_2!$B$8:$B$17,1)+2,1),IF(AND(I109&gt;100,C109=50005),HLOOKUP(C109,MASTER_Data_2!$A$7:$G$17,MATCH(Datset_1!I109,MASTER_Data_2!$B$8:$B$17,1)+2,1),HLOOKUP(C109,MASTER_Data_2!$A$7:$G$17,2,1))))))</f>
        <v>0.26</v>
      </c>
      <c r="K109" s="4">
        <f t="shared" si="3"/>
        <v>35.334000000000003</v>
      </c>
      <c r="L109" s="112">
        <f>IF(AND(I105&gt;100,C105=50001),HLOOKUP(C105,MASTER_Data_4!$A$6:$G$16,MATCH(Datset_1!I105,MASTER_Data_4!$B$7:$B$16,1)+2,1),IF(AND(I105&gt;100,C105=50002),HLOOKUP(C105,MASTER_Data_4!$A$6:$G$16,MATCH(Datset_1!I105,MASTER_Data_4!$B$7:$B$16,1)+2,1),IF(AND(I105&gt;100,C105=50003),HLOOKUP(C105,MASTER_Data_4!$A$6:$G$16,MATCH(Datset_1!I105,MASTER_Data_4!$B$7:$B$16,1)+2,1),IF(AND(I105&gt;100,C105=50004),HLOOKUP(C105,MASTER_Data_4!$A$6:$G$16,MATCH(Datset_1!I105,MASTER_Data_4!$B$7:$B$16,1)+2,1),IF(AND(I105&gt;100,C105=50005),HLOOKUP(C105,MASTER_Data_4!$A$6:$G$16,MATCH(Datset_1!I105,MASTER_Data_4!$B$7:$B$16,1)+2,1),HLOOKUP(C105,MASTER_Data_4!$A$6:$G$16,2,1))))))</f>
        <v>0.37</v>
      </c>
      <c r="M109" s="4">
        <f t="shared" si="2"/>
        <v>50.283000000000001</v>
      </c>
      <c r="N109" s="112">
        <f>VLOOKUP(C109,MASTER_Data_7!$A$2:$C$7,3,0)</f>
        <v>1</v>
      </c>
      <c r="O109" s="112">
        <f>VLOOKUP(C109,MASTER_Data_7!$K$2:$M$12,3,0)</f>
        <v>2</v>
      </c>
      <c r="P109" s="3">
        <f>VLOOKUP(C109,MASTER_Data_8!$A$2:$C$7,3,0)</f>
        <v>407</v>
      </c>
      <c r="Q109" s="3">
        <f>Datset_1!I109*MASTER_Data_5!$B$9*P109</f>
        <v>3014.46585</v>
      </c>
      <c r="R109" s="3">
        <f>VLOOKUP(C109,MASTER_Data_8!$K$2:$M$12,3,0)</f>
        <v>1048</v>
      </c>
      <c r="S109" s="3">
        <f>Datset_1!I109*MASTER_Data_5!$B$9*R109</f>
        <v>7762.0644000000002</v>
      </c>
    </row>
    <row r="110" spans="1:19" x14ac:dyDescent="0.25">
      <c r="A110" s="2" t="s">
        <v>114</v>
      </c>
      <c r="B110" s="22">
        <v>39527</v>
      </c>
      <c r="C110" s="2">
        <v>50005</v>
      </c>
      <c r="D110" s="2">
        <v>9</v>
      </c>
      <c r="E110" s="2">
        <v>8</v>
      </c>
      <c r="F110" s="2">
        <v>12</v>
      </c>
      <c r="G110" s="2">
        <v>11</v>
      </c>
      <c r="H110" s="2">
        <v>2</v>
      </c>
      <c r="I110" s="111">
        <f>D110*HLOOKUP($D$3,MASTER_Data_1!$A$3:$F$5,2,0)+E110*HLOOKUP($E$3,MASTER_Data_1!$A$3:$F$5,2,0)+F110*HLOOKUP($F$3,MASTER_Data_1!$A$3:$F$5,2,0)+G110*HLOOKUP($G$3,MASTER_Data_1!$A$3:$F$5,2,0)+H110*HLOOKUP($H$3,MASTER_Data_1!$A$3:$F$5,2,0)</f>
        <v>121.4</v>
      </c>
      <c r="J110" s="111">
        <f>IF(AND(I110&gt;100,C110=50001),HLOOKUP(C110,MASTER_Data_2!$A$7:$G$17,MATCH(Datset_1!I110,MASTER_Data_2!$B$8:$B$17,1)+2,1),IF(AND(I110&gt;100,C110=50002),HLOOKUP(C110,MASTER_Data_2!$A$7:$G$17,MATCH(Datset_1!I110,MASTER_Data_2!$B$8:$B$17,1)+2,1),IF(AND(I110&gt;100,C110=50003),HLOOKUP(C110,MASTER_Data_2!$A$7:$G$17,MATCH(Datset_1!I110,MASTER_Data_2!$B$8:$B$17,1)+2,1),IF(AND(I110&gt;100,C110=50004),HLOOKUP(C110,MASTER_Data_2!$A$7:$G$17,MATCH(Datset_1!I110,MASTER_Data_2!$B$8:$B$17,1)+2,1),IF(AND(I110&gt;100,C110=50005),HLOOKUP(C110,MASTER_Data_2!$A$7:$G$17,MATCH(Datset_1!I110,MASTER_Data_2!$B$8:$B$17,1)+2,1),HLOOKUP(C110,MASTER_Data_2!$A$7:$G$17,2,1))))))</f>
        <v>0.33</v>
      </c>
      <c r="K110" s="4">
        <f t="shared" si="3"/>
        <v>40.062000000000005</v>
      </c>
      <c r="L110" s="112">
        <f>IF(AND(I106&gt;100,C106=50001),HLOOKUP(C106,MASTER_Data_4!$A$6:$G$16,MATCH(Datset_1!I106,MASTER_Data_4!$B$7:$B$16,1)+2,1),IF(AND(I106&gt;100,C106=50002),HLOOKUP(C106,MASTER_Data_4!$A$6:$G$16,MATCH(Datset_1!I106,MASTER_Data_4!$B$7:$B$16,1)+2,1),IF(AND(I106&gt;100,C106=50003),HLOOKUP(C106,MASTER_Data_4!$A$6:$G$16,MATCH(Datset_1!I106,MASTER_Data_4!$B$7:$B$16,1)+2,1),IF(AND(I106&gt;100,C106=50004),HLOOKUP(C106,MASTER_Data_4!$A$6:$G$16,MATCH(Datset_1!I106,MASTER_Data_4!$B$7:$B$16,1)+2,1),IF(AND(I106&gt;100,C106=50005),HLOOKUP(C106,MASTER_Data_4!$A$6:$G$16,MATCH(Datset_1!I106,MASTER_Data_4!$B$7:$B$16,1)+2,1),HLOOKUP(C106,MASTER_Data_4!$A$6:$G$16,2,1))))))</f>
        <v>0.30599999999999999</v>
      </c>
      <c r="M110" s="4">
        <f t="shared" si="2"/>
        <v>37.148400000000002</v>
      </c>
      <c r="N110" s="112">
        <f>VLOOKUP(C110,MASTER_Data_7!$A$2:$C$7,3,0)</f>
        <v>2</v>
      </c>
      <c r="O110" s="112">
        <f>VLOOKUP(C110,MASTER_Data_7!$K$2:$M$12,3,0)</f>
        <v>1</v>
      </c>
      <c r="P110" s="3">
        <f>VLOOKUP(C110,MASTER_Data_8!$A$2:$C$7,3,0)</f>
        <v>787</v>
      </c>
      <c r="Q110" s="3">
        <f>Datset_1!I110*MASTER_Data_5!$B$9*P110</f>
        <v>5207.0280999999995</v>
      </c>
      <c r="R110" s="3">
        <f>VLOOKUP(C110,MASTER_Data_8!$K$2:$M$12,3,0)</f>
        <v>40</v>
      </c>
      <c r="S110" s="3">
        <f>Datset_1!I110*MASTER_Data_5!$B$9*R110</f>
        <v>264.65199999999999</v>
      </c>
    </row>
    <row r="111" spans="1:19" x14ac:dyDescent="0.25">
      <c r="A111" s="2" t="s">
        <v>115</v>
      </c>
      <c r="B111" s="22">
        <v>39528</v>
      </c>
      <c r="C111" s="2">
        <v>50004</v>
      </c>
      <c r="D111" s="2">
        <v>9</v>
      </c>
      <c r="E111" s="2">
        <v>8</v>
      </c>
      <c r="F111" s="2">
        <v>12</v>
      </c>
      <c r="G111" s="2">
        <v>11</v>
      </c>
      <c r="H111" s="2">
        <v>9</v>
      </c>
      <c r="I111" s="111">
        <f>D111*HLOOKUP($D$3,MASTER_Data_1!$A$3:$F$5,2,0)+E111*HLOOKUP($E$3,MASTER_Data_1!$A$3:$F$5,2,0)+F111*HLOOKUP($F$3,MASTER_Data_1!$A$3:$F$5,2,0)+G111*HLOOKUP($G$3,MASTER_Data_1!$A$3:$F$5,2,0)+H111*HLOOKUP($H$3,MASTER_Data_1!$A$3:$F$5,2,0)</f>
        <v>141</v>
      </c>
      <c r="J111" s="111">
        <f>IF(AND(I111&gt;100,C111=50001),HLOOKUP(C111,MASTER_Data_2!$A$7:$G$17,MATCH(Datset_1!I111,MASTER_Data_2!$B$8:$B$17,1)+2,1),IF(AND(I111&gt;100,C111=50002),HLOOKUP(C111,MASTER_Data_2!$A$7:$G$17,MATCH(Datset_1!I111,MASTER_Data_2!$B$8:$B$17,1)+2,1),IF(AND(I111&gt;100,C111=50003),HLOOKUP(C111,MASTER_Data_2!$A$7:$G$17,MATCH(Datset_1!I111,MASTER_Data_2!$B$8:$B$17,1)+2,1),IF(AND(I111&gt;100,C111=50004),HLOOKUP(C111,MASTER_Data_2!$A$7:$G$17,MATCH(Datset_1!I111,MASTER_Data_2!$B$8:$B$17,1)+2,1),IF(AND(I111&gt;100,C111=50005),HLOOKUP(C111,MASTER_Data_2!$A$7:$G$17,MATCH(Datset_1!I111,MASTER_Data_2!$B$8:$B$17,1)+2,1),HLOOKUP(C111,MASTER_Data_2!$A$7:$G$17,2,1))))))</f>
        <v>0.27</v>
      </c>
      <c r="K111" s="4">
        <f t="shared" si="3"/>
        <v>38.07</v>
      </c>
      <c r="L111" s="112">
        <f>IF(AND(I107&gt;100,C107=50001),HLOOKUP(C107,MASTER_Data_4!$A$6:$G$16,MATCH(Datset_1!I107,MASTER_Data_4!$B$7:$B$16,1)+2,1),IF(AND(I107&gt;100,C107=50002),HLOOKUP(C107,MASTER_Data_4!$A$6:$G$16,MATCH(Datset_1!I107,MASTER_Data_4!$B$7:$B$16,1)+2,1),IF(AND(I107&gt;100,C107=50003),HLOOKUP(C107,MASTER_Data_4!$A$6:$G$16,MATCH(Datset_1!I107,MASTER_Data_4!$B$7:$B$16,1)+2,1),IF(AND(I107&gt;100,C107=50004),HLOOKUP(C107,MASTER_Data_4!$A$6:$G$16,MATCH(Datset_1!I107,MASTER_Data_4!$B$7:$B$16,1)+2,1),IF(AND(I107&gt;100,C107=50005),HLOOKUP(C107,MASTER_Data_4!$A$6:$G$16,MATCH(Datset_1!I107,MASTER_Data_4!$B$7:$B$16,1)+2,1),HLOOKUP(C107,MASTER_Data_4!$A$6:$G$16,2,1))))))</f>
        <v>0.30599999999999999</v>
      </c>
      <c r="M111" s="4">
        <f t="shared" si="2"/>
        <v>43.146000000000001</v>
      </c>
      <c r="N111" s="112">
        <f>VLOOKUP(C111,MASTER_Data_7!$A$2:$C$7,3,0)</f>
        <v>1</v>
      </c>
      <c r="O111" s="112">
        <f>VLOOKUP(C111,MASTER_Data_7!$K$2:$M$12,3,0)</f>
        <v>2</v>
      </c>
      <c r="P111" s="3">
        <f>VLOOKUP(C111,MASTER_Data_8!$A$2:$C$7,3,0)</f>
        <v>768</v>
      </c>
      <c r="Q111" s="3">
        <f>Datset_1!I111*MASTER_Data_5!$B$9*P111</f>
        <v>5901.6959999999999</v>
      </c>
      <c r="R111" s="3">
        <f>VLOOKUP(C111,MASTER_Data_8!$K$2:$M$12,3,0)</f>
        <v>841</v>
      </c>
      <c r="S111" s="3">
        <f>Datset_1!I111*MASTER_Data_5!$B$9*R111</f>
        <v>6462.6644999999999</v>
      </c>
    </row>
    <row r="112" spans="1:19" x14ac:dyDescent="0.25">
      <c r="A112" s="2" t="s">
        <v>116</v>
      </c>
      <c r="B112" s="22">
        <v>39531</v>
      </c>
      <c r="C112" s="2">
        <v>50002</v>
      </c>
      <c r="D112" s="2">
        <v>11</v>
      </c>
      <c r="E112" s="2">
        <v>8</v>
      </c>
      <c r="F112" s="2">
        <v>12</v>
      </c>
      <c r="G112" s="2">
        <v>11</v>
      </c>
      <c r="H112" s="2">
        <v>9</v>
      </c>
      <c r="I112" s="111">
        <f>D112*HLOOKUP($D$3,MASTER_Data_1!$A$3:$F$5,2,0)+E112*HLOOKUP($E$3,MASTER_Data_1!$A$3:$F$5,2,0)+F112*HLOOKUP($F$3,MASTER_Data_1!$A$3:$F$5,2,0)+G112*HLOOKUP($G$3,MASTER_Data_1!$A$3:$F$5,2,0)+H112*HLOOKUP($H$3,MASTER_Data_1!$A$3:$F$5,2,0)</f>
        <v>145.6</v>
      </c>
      <c r="J112" s="111">
        <f>IF(AND(I112&gt;100,C112=50001),HLOOKUP(C112,MASTER_Data_2!$A$7:$G$17,MATCH(Datset_1!I112,MASTER_Data_2!$B$8:$B$17,1)+2,1),IF(AND(I112&gt;100,C112=50002),HLOOKUP(C112,MASTER_Data_2!$A$7:$G$17,MATCH(Datset_1!I112,MASTER_Data_2!$B$8:$B$17,1)+2,1),IF(AND(I112&gt;100,C112=50003),HLOOKUP(C112,MASTER_Data_2!$A$7:$G$17,MATCH(Datset_1!I112,MASTER_Data_2!$B$8:$B$17,1)+2,1),IF(AND(I112&gt;100,C112=50004),HLOOKUP(C112,MASTER_Data_2!$A$7:$G$17,MATCH(Datset_1!I112,MASTER_Data_2!$B$8:$B$17,1)+2,1),IF(AND(I112&gt;100,C112=50005),HLOOKUP(C112,MASTER_Data_2!$A$7:$G$17,MATCH(Datset_1!I112,MASTER_Data_2!$B$8:$B$17,1)+2,1),HLOOKUP(C112,MASTER_Data_2!$A$7:$G$17,2,1))))))</f>
        <v>0.24</v>
      </c>
      <c r="K112" s="4">
        <f t="shared" si="3"/>
        <v>34.943999999999996</v>
      </c>
      <c r="L112" s="112">
        <f>IF(AND(I108&gt;100,C108=50001),HLOOKUP(C108,MASTER_Data_4!$A$6:$G$16,MATCH(Datset_1!I108,MASTER_Data_4!$B$7:$B$16,1)+2,1),IF(AND(I108&gt;100,C108=50002),HLOOKUP(C108,MASTER_Data_4!$A$6:$G$16,MATCH(Datset_1!I108,MASTER_Data_4!$B$7:$B$16,1)+2,1),IF(AND(I108&gt;100,C108=50003),HLOOKUP(C108,MASTER_Data_4!$A$6:$G$16,MATCH(Datset_1!I108,MASTER_Data_4!$B$7:$B$16,1)+2,1),IF(AND(I108&gt;100,C108=50004),HLOOKUP(C108,MASTER_Data_4!$A$6:$G$16,MATCH(Datset_1!I108,MASTER_Data_4!$B$7:$B$16,1)+2,1),IF(AND(I108&gt;100,C108=50005),HLOOKUP(C108,MASTER_Data_4!$A$6:$G$16,MATCH(Datset_1!I108,MASTER_Data_4!$B$7:$B$16,1)+2,1),HLOOKUP(C108,MASTER_Data_4!$A$6:$G$16,2,1))))))</f>
        <v>0.37</v>
      </c>
      <c r="M112" s="4">
        <f t="shared" si="2"/>
        <v>53.872</v>
      </c>
      <c r="N112" s="112">
        <f>VLOOKUP(C112,MASTER_Data_7!$A$2:$C$7,3,0)</f>
        <v>1</v>
      </c>
      <c r="O112" s="112">
        <f>VLOOKUP(C112,MASTER_Data_7!$K$2:$M$12,3,0)</f>
        <v>2</v>
      </c>
      <c r="P112" s="3">
        <f>VLOOKUP(C112,MASTER_Data_8!$A$2:$C$7,3,0)</f>
        <v>122</v>
      </c>
      <c r="Q112" s="3">
        <f>Datset_1!I112*MASTER_Data_5!$B$9*P112</f>
        <v>968.09439999999995</v>
      </c>
      <c r="R112" s="3">
        <f>VLOOKUP(C112,MASTER_Data_8!$K$2:$M$12,3,0)</f>
        <v>901</v>
      </c>
      <c r="S112" s="3">
        <f>Datset_1!I112*MASTER_Data_5!$B$9*R112</f>
        <v>7149.6152000000002</v>
      </c>
    </row>
    <row r="113" spans="1:19" x14ac:dyDescent="0.25">
      <c r="A113" s="2" t="s">
        <v>117</v>
      </c>
      <c r="B113" s="22">
        <v>39531</v>
      </c>
      <c r="C113" s="2">
        <v>50004</v>
      </c>
      <c r="D113" s="2">
        <v>9</v>
      </c>
      <c r="E113" s="2">
        <v>15</v>
      </c>
      <c r="F113" s="2">
        <v>12</v>
      </c>
      <c r="G113" s="2">
        <v>9</v>
      </c>
      <c r="H113" s="2">
        <v>9</v>
      </c>
      <c r="I113" s="111">
        <f>D113*HLOOKUP($D$3,MASTER_Data_1!$A$3:$F$5,2,0)+E113*HLOOKUP($E$3,MASTER_Data_1!$A$3:$F$5,2,0)+F113*HLOOKUP($F$3,MASTER_Data_1!$A$3:$F$5,2,0)+G113*HLOOKUP($G$3,MASTER_Data_1!$A$3:$F$5,2,0)+H113*HLOOKUP($H$3,MASTER_Data_1!$A$3:$F$5,2,0)</f>
        <v>142.19999999999999</v>
      </c>
      <c r="J113" s="111">
        <f>IF(AND(I113&gt;100,C113=50001),HLOOKUP(C113,MASTER_Data_2!$A$7:$G$17,MATCH(Datset_1!I113,MASTER_Data_2!$B$8:$B$17,1)+2,1),IF(AND(I113&gt;100,C113=50002),HLOOKUP(C113,MASTER_Data_2!$A$7:$G$17,MATCH(Datset_1!I113,MASTER_Data_2!$B$8:$B$17,1)+2,1),IF(AND(I113&gt;100,C113=50003),HLOOKUP(C113,MASTER_Data_2!$A$7:$G$17,MATCH(Datset_1!I113,MASTER_Data_2!$B$8:$B$17,1)+2,1),IF(AND(I113&gt;100,C113=50004),HLOOKUP(C113,MASTER_Data_2!$A$7:$G$17,MATCH(Datset_1!I113,MASTER_Data_2!$B$8:$B$17,1)+2,1),IF(AND(I113&gt;100,C113=50005),HLOOKUP(C113,MASTER_Data_2!$A$7:$G$17,MATCH(Datset_1!I113,MASTER_Data_2!$B$8:$B$17,1)+2,1),HLOOKUP(C113,MASTER_Data_2!$A$7:$G$17,2,1))))))</f>
        <v>0.27</v>
      </c>
      <c r="K113" s="4">
        <f t="shared" si="3"/>
        <v>38.393999999999998</v>
      </c>
      <c r="L113" s="112">
        <f>IF(AND(I109&gt;100,C109=50001),HLOOKUP(C109,MASTER_Data_4!$A$6:$G$16,MATCH(Datset_1!I109,MASTER_Data_4!$B$7:$B$16,1)+2,1),IF(AND(I109&gt;100,C109=50002),HLOOKUP(C109,MASTER_Data_4!$A$6:$G$16,MATCH(Datset_1!I109,MASTER_Data_4!$B$7:$B$16,1)+2,1),IF(AND(I109&gt;100,C109=50003),HLOOKUP(C109,MASTER_Data_4!$A$6:$G$16,MATCH(Datset_1!I109,MASTER_Data_4!$B$7:$B$16,1)+2,1),IF(AND(I109&gt;100,C109=50004),HLOOKUP(C109,MASTER_Data_4!$A$6:$G$16,MATCH(Datset_1!I109,MASTER_Data_4!$B$7:$B$16,1)+2,1),IF(AND(I109&gt;100,C109=50005),HLOOKUP(C109,MASTER_Data_4!$A$6:$G$16,MATCH(Datset_1!I109,MASTER_Data_4!$B$7:$B$16,1)+2,1),HLOOKUP(C109,MASTER_Data_4!$A$6:$G$16,2,1))))))</f>
        <v>0.37</v>
      </c>
      <c r="M113" s="4">
        <f t="shared" si="2"/>
        <v>52.613999999999997</v>
      </c>
      <c r="N113" s="112">
        <f>VLOOKUP(C113,MASTER_Data_7!$A$2:$C$7,3,0)</f>
        <v>1</v>
      </c>
      <c r="O113" s="112">
        <f>VLOOKUP(C113,MASTER_Data_7!$K$2:$M$12,3,0)</f>
        <v>2</v>
      </c>
      <c r="P113" s="3">
        <f>VLOOKUP(C113,MASTER_Data_8!$A$2:$C$7,3,0)</f>
        <v>768</v>
      </c>
      <c r="Q113" s="3">
        <f>Datset_1!I113*MASTER_Data_5!$B$9*P113</f>
        <v>5951.9231999999993</v>
      </c>
      <c r="R113" s="3">
        <f>VLOOKUP(C113,MASTER_Data_8!$K$2:$M$12,3,0)</f>
        <v>841</v>
      </c>
      <c r="S113" s="3">
        <f>Datset_1!I113*MASTER_Data_5!$B$9*R113</f>
        <v>6517.6658999999991</v>
      </c>
    </row>
    <row r="114" spans="1:19" x14ac:dyDescent="0.25">
      <c r="A114" s="2" t="s">
        <v>118</v>
      </c>
      <c r="B114" s="22">
        <v>39531</v>
      </c>
      <c r="C114" s="2">
        <v>50003</v>
      </c>
      <c r="D114" s="2">
        <v>11</v>
      </c>
      <c r="E114" s="2">
        <v>16</v>
      </c>
      <c r="F114" s="2">
        <v>12</v>
      </c>
      <c r="G114" s="2">
        <v>9</v>
      </c>
      <c r="H114" s="2">
        <v>14</v>
      </c>
      <c r="I114" s="111">
        <f>D114*HLOOKUP($D$3,MASTER_Data_1!$A$3:$F$5,2,0)+E114*HLOOKUP($E$3,MASTER_Data_1!$A$3:$F$5,2,0)+F114*HLOOKUP($F$3,MASTER_Data_1!$A$3:$F$5,2,0)+G114*HLOOKUP($G$3,MASTER_Data_1!$A$3:$F$5,2,0)+H114*HLOOKUP($H$3,MASTER_Data_1!$A$3:$F$5,2,0)</f>
        <v>162.6</v>
      </c>
      <c r="J114" s="111">
        <f>IF(AND(I114&gt;100,C114=50001),HLOOKUP(C114,MASTER_Data_2!$A$7:$G$17,MATCH(Datset_1!I114,MASTER_Data_2!$B$8:$B$17,1)+2,1),IF(AND(I114&gt;100,C114=50002),HLOOKUP(C114,MASTER_Data_2!$A$7:$G$17,MATCH(Datset_1!I114,MASTER_Data_2!$B$8:$B$17,1)+2,1),IF(AND(I114&gt;100,C114=50003),HLOOKUP(C114,MASTER_Data_2!$A$7:$G$17,MATCH(Datset_1!I114,MASTER_Data_2!$B$8:$B$17,1)+2,1),IF(AND(I114&gt;100,C114=50004),HLOOKUP(C114,MASTER_Data_2!$A$7:$G$17,MATCH(Datset_1!I114,MASTER_Data_2!$B$8:$B$17,1)+2,1),IF(AND(I114&gt;100,C114=50005),HLOOKUP(C114,MASTER_Data_2!$A$7:$G$17,MATCH(Datset_1!I114,MASTER_Data_2!$B$8:$B$17,1)+2,1),HLOOKUP(C114,MASTER_Data_2!$A$7:$G$17,2,1))))))</f>
        <v>0.26</v>
      </c>
      <c r="K114" s="4">
        <f t="shared" si="3"/>
        <v>42.276000000000003</v>
      </c>
      <c r="L114" s="112">
        <f>IF(AND(I110&gt;100,C110=50001),HLOOKUP(C110,MASTER_Data_4!$A$6:$G$16,MATCH(Datset_1!I110,MASTER_Data_4!$B$7:$B$16,1)+2,1),IF(AND(I110&gt;100,C110=50002),HLOOKUP(C110,MASTER_Data_4!$A$6:$G$16,MATCH(Datset_1!I110,MASTER_Data_4!$B$7:$B$16,1)+2,1),IF(AND(I110&gt;100,C110=50003),HLOOKUP(C110,MASTER_Data_4!$A$6:$G$16,MATCH(Datset_1!I110,MASTER_Data_4!$B$7:$B$16,1)+2,1),IF(AND(I110&gt;100,C110=50004),HLOOKUP(C110,MASTER_Data_4!$A$6:$G$16,MATCH(Datset_1!I110,MASTER_Data_4!$B$7:$B$16,1)+2,1),IF(AND(I110&gt;100,C110=50005),HLOOKUP(C110,MASTER_Data_4!$A$6:$G$16,MATCH(Datset_1!I110,MASTER_Data_4!$B$7:$B$16,1)+2,1),HLOOKUP(C110,MASTER_Data_4!$A$6:$G$16,2,1))))))</f>
        <v>0.20399999999999999</v>
      </c>
      <c r="M114" s="4">
        <f t="shared" si="2"/>
        <v>33.170399999999994</v>
      </c>
      <c r="N114" s="112">
        <f>VLOOKUP(C114,MASTER_Data_7!$A$2:$C$7,3,0)</f>
        <v>1</v>
      </c>
      <c r="O114" s="112">
        <f>VLOOKUP(C114,MASTER_Data_7!$K$2:$M$12,3,0)</f>
        <v>2</v>
      </c>
      <c r="P114" s="3">
        <f>VLOOKUP(C114,MASTER_Data_8!$A$2:$C$7,3,0)</f>
        <v>407</v>
      </c>
      <c r="Q114" s="3">
        <f>Datset_1!I114*MASTER_Data_5!$B$9*P114</f>
        <v>3606.7118999999998</v>
      </c>
      <c r="R114" s="3">
        <f>VLOOKUP(C114,MASTER_Data_8!$K$2:$M$12,3,0)</f>
        <v>1048</v>
      </c>
      <c r="S114" s="3">
        <f>Datset_1!I114*MASTER_Data_5!$B$9*R114</f>
        <v>9287.0615999999991</v>
      </c>
    </row>
    <row r="115" spans="1:19" x14ac:dyDescent="0.25">
      <c r="A115" s="2" t="s">
        <v>119</v>
      </c>
      <c r="B115" s="22">
        <v>39532</v>
      </c>
      <c r="C115" s="2">
        <v>50004</v>
      </c>
      <c r="D115" s="2">
        <v>9</v>
      </c>
      <c r="E115" s="2">
        <v>8</v>
      </c>
      <c r="F115" s="2">
        <v>12</v>
      </c>
      <c r="G115" s="2">
        <v>12</v>
      </c>
      <c r="H115" s="2">
        <v>12</v>
      </c>
      <c r="I115" s="111">
        <f>D115*HLOOKUP($D$3,MASTER_Data_1!$A$3:$F$5,2,0)+E115*HLOOKUP($E$3,MASTER_Data_1!$A$3:$F$5,2,0)+F115*HLOOKUP($F$3,MASTER_Data_1!$A$3:$F$5,2,0)+G115*HLOOKUP($G$3,MASTER_Data_1!$A$3:$F$5,2,0)+H115*HLOOKUP($H$3,MASTER_Data_1!$A$3:$F$5,2,0)</f>
        <v>155.1</v>
      </c>
      <c r="J115" s="111">
        <f>IF(AND(I115&gt;100,C115=50001),HLOOKUP(C115,MASTER_Data_2!$A$7:$G$17,MATCH(Datset_1!I115,MASTER_Data_2!$B$8:$B$17,1)+2,1),IF(AND(I115&gt;100,C115=50002),HLOOKUP(C115,MASTER_Data_2!$A$7:$G$17,MATCH(Datset_1!I115,MASTER_Data_2!$B$8:$B$17,1)+2,1),IF(AND(I115&gt;100,C115=50003),HLOOKUP(C115,MASTER_Data_2!$A$7:$G$17,MATCH(Datset_1!I115,MASTER_Data_2!$B$8:$B$17,1)+2,1),IF(AND(I115&gt;100,C115=50004),HLOOKUP(C115,MASTER_Data_2!$A$7:$G$17,MATCH(Datset_1!I115,MASTER_Data_2!$B$8:$B$17,1)+2,1),IF(AND(I115&gt;100,C115=50005),HLOOKUP(C115,MASTER_Data_2!$A$7:$G$17,MATCH(Datset_1!I115,MASTER_Data_2!$B$8:$B$17,1)+2,1),HLOOKUP(C115,MASTER_Data_2!$A$7:$G$17,2,1))))))</f>
        <v>0.27</v>
      </c>
      <c r="K115" s="4">
        <f t="shared" si="3"/>
        <v>41.877000000000002</v>
      </c>
      <c r="L115" s="112">
        <f>IF(AND(I111&gt;100,C111=50001),HLOOKUP(C111,MASTER_Data_4!$A$6:$G$16,MATCH(Datset_1!I111,MASTER_Data_4!$B$7:$B$16,1)+2,1),IF(AND(I111&gt;100,C111=50002),HLOOKUP(C111,MASTER_Data_4!$A$6:$G$16,MATCH(Datset_1!I111,MASTER_Data_4!$B$7:$B$16,1)+2,1),IF(AND(I111&gt;100,C111=50003),HLOOKUP(C111,MASTER_Data_4!$A$6:$G$16,MATCH(Datset_1!I111,MASTER_Data_4!$B$7:$B$16,1)+2,1),IF(AND(I111&gt;100,C111=50004),HLOOKUP(C111,MASTER_Data_4!$A$6:$G$16,MATCH(Datset_1!I111,MASTER_Data_4!$B$7:$B$16,1)+2,1),IF(AND(I111&gt;100,C111=50005),HLOOKUP(C111,MASTER_Data_4!$A$6:$G$16,MATCH(Datset_1!I111,MASTER_Data_4!$B$7:$B$16,1)+2,1),HLOOKUP(C111,MASTER_Data_4!$A$6:$G$16,2,1))))))</f>
        <v>0.34100000000000003</v>
      </c>
      <c r="M115" s="4">
        <f t="shared" si="2"/>
        <v>52.889099999999999</v>
      </c>
      <c r="N115" s="112">
        <f>VLOOKUP(C115,MASTER_Data_7!$A$2:$C$7,3,0)</f>
        <v>1</v>
      </c>
      <c r="O115" s="112">
        <f>VLOOKUP(C115,MASTER_Data_7!$K$2:$M$12,3,0)</f>
        <v>2</v>
      </c>
      <c r="P115" s="3">
        <f>VLOOKUP(C115,MASTER_Data_8!$A$2:$C$7,3,0)</f>
        <v>768</v>
      </c>
      <c r="Q115" s="3">
        <f>Datset_1!I115*MASTER_Data_5!$B$9*P115</f>
        <v>6491.8655999999992</v>
      </c>
      <c r="R115" s="3">
        <f>VLOOKUP(C115,MASTER_Data_8!$K$2:$M$12,3,0)</f>
        <v>841</v>
      </c>
      <c r="S115" s="3">
        <f>Datset_1!I115*MASTER_Data_5!$B$9*R115</f>
        <v>7108.9309499999999</v>
      </c>
    </row>
    <row r="116" spans="1:19" x14ac:dyDescent="0.25">
      <c r="A116" s="2" t="s">
        <v>120</v>
      </c>
      <c r="B116" s="22">
        <v>39532</v>
      </c>
      <c r="C116" s="2">
        <v>50005</v>
      </c>
      <c r="D116" s="2">
        <v>9</v>
      </c>
      <c r="E116" s="2">
        <v>8</v>
      </c>
      <c r="F116" s="2">
        <v>12</v>
      </c>
      <c r="G116" s="2">
        <v>15</v>
      </c>
      <c r="H116" s="2">
        <v>14</v>
      </c>
      <c r="I116" s="111">
        <f>D116*HLOOKUP($D$3,MASTER_Data_1!$A$3:$F$5,2,0)+E116*HLOOKUP($E$3,MASTER_Data_1!$A$3:$F$5,2,0)+F116*HLOOKUP($F$3,MASTER_Data_1!$A$3:$F$5,2,0)+G116*HLOOKUP($G$3,MASTER_Data_1!$A$3:$F$5,2,0)+H116*HLOOKUP($H$3,MASTER_Data_1!$A$3:$F$5,2,0)</f>
        <v>177.79999999999998</v>
      </c>
      <c r="J116" s="111">
        <f>IF(AND(I116&gt;100,C116=50001),HLOOKUP(C116,MASTER_Data_2!$A$7:$G$17,MATCH(Datset_1!I116,MASTER_Data_2!$B$8:$B$17,1)+2,1),IF(AND(I116&gt;100,C116=50002),HLOOKUP(C116,MASTER_Data_2!$A$7:$G$17,MATCH(Datset_1!I116,MASTER_Data_2!$B$8:$B$17,1)+2,1),IF(AND(I116&gt;100,C116=50003),HLOOKUP(C116,MASTER_Data_2!$A$7:$G$17,MATCH(Datset_1!I116,MASTER_Data_2!$B$8:$B$17,1)+2,1),IF(AND(I116&gt;100,C116=50004),HLOOKUP(C116,MASTER_Data_2!$A$7:$G$17,MATCH(Datset_1!I116,MASTER_Data_2!$B$8:$B$17,1)+2,1),IF(AND(I116&gt;100,C116=50005),HLOOKUP(C116,MASTER_Data_2!$A$7:$G$17,MATCH(Datset_1!I116,MASTER_Data_2!$B$8:$B$17,1)+2,1),HLOOKUP(C116,MASTER_Data_2!$A$7:$G$17,2,1))))))</f>
        <v>0.33</v>
      </c>
      <c r="K116" s="4">
        <f t="shared" si="3"/>
        <v>58.673999999999999</v>
      </c>
      <c r="L116" s="112">
        <f>IF(AND(I112&gt;100,C112=50001),HLOOKUP(C112,MASTER_Data_4!$A$6:$G$16,MATCH(Datset_1!I112,MASTER_Data_4!$B$7:$B$16,1)+2,1),IF(AND(I112&gt;100,C112=50002),HLOOKUP(C112,MASTER_Data_4!$A$6:$G$16,MATCH(Datset_1!I112,MASTER_Data_4!$B$7:$B$16,1)+2,1),IF(AND(I112&gt;100,C112=50003),HLOOKUP(C112,MASTER_Data_4!$A$6:$G$16,MATCH(Datset_1!I112,MASTER_Data_4!$B$7:$B$16,1)+2,1),IF(AND(I112&gt;100,C112=50004),HLOOKUP(C112,MASTER_Data_4!$A$6:$G$16,MATCH(Datset_1!I112,MASTER_Data_4!$B$7:$B$16,1)+2,1),IF(AND(I112&gt;100,C112=50005),HLOOKUP(C112,MASTER_Data_4!$A$6:$G$16,MATCH(Datset_1!I112,MASTER_Data_4!$B$7:$B$16,1)+2,1),HLOOKUP(C112,MASTER_Data_4!$A$6:$G$16,2,1))))))</f>
        <v>0.30599999999999999</v>
      </c>
      <c r="M116" s="4">
        <f t="shared" si="2"/>
        <v>54.406799999999997</v>
      </c>
      <c r="N116" s="112">
        <f>VLOOKUP(C116,MASTER_Data_7!$A$2:$C$7,3,0)</f>
        <v>2</v>
      </c>
      <c r="O116" s="112">
        <f>VLOOKUP(C116,MASTER_Data_7!$K$2:$M$12,3,0)</f>
        <v>1</v>
      </c>
      <c r="P116" s="3">
        <f>VLOOKUP(C116,MASTER_Data_8!$A$2:$C$7,3,0)</f>
        <v>787</v>
      </c>
      <c r="Q116" s="3">
        <f>Datset_1!I116*MASTER_Data_5!$B$9*P116</f>
        <v>7626.1086999999998</v>
      </c>
      <c r="R116" s="3">
        <f>VLOOKUP(C116,MASTER_Data_8!$K$2:$M$12,3,0)</f>
        <v>40</v>
      </c>
      <c r="S116" s="3">
        <f>Datset_1!I116*MASTER_Data_5!$B$9*R116</f>
        <v>387.60399999999998</v>
      </c>
    </row>
    <row r="117" spans="1:19" x14ac:dyDescent="0.25">
      <c r="A117" s="2" t="s">
        <v>121</v>
      </c>
      <c r="B117" s="22">
        <v>39533</v>
      </c>
      <c r="C117" s="2">
        <v>50002</v>
      </c>
      <c r="D117" s="2">
        <v>11</v>
      </c>
      <c r="E117" s="2">
        <v>8</v>
      </c>
      <c r="F117" s="2">
        <v>12</v>
      </c>
      <c r="G117" s="2">
        <v>12</v>
      </c>
      <c r="H117" s="2">
        <v>4</v>
      </c>
      <c r="I117" s="111">
        <f>D117*HLOOKUP($D$3,MASTER_Data_1!$A$3:$F$5,2,0)+E117*HLOOKUP($E$3,MASTER_Data_1!$A$3:$F$5,2,0)+F117*HLOOKUP($F$3,MASTER_Data_1!$A$3:$F$5,2,0)+G117*HLOOKUP($G$3,MASTER_Data_1!$A$3:$F$5,2,0)+H117*HLOOKUP($H$3,MASTER_Data_1!$A$3:$F$5,2,0)</f>
        <v>137.29999999999998</v>
      </c>
      <c r="J117" s="111">
        <f>IF(AND(I117&gt;100,C117=50001),HLOOKUP(C117,MASTER_Data_2!$A$7:$G$17,MATCH(Datset_1!I117,MASTER_Data_2!$B$8:$B$17,1)+2,1),IF(AND(I117&gt;100,C117=50002),HLOOKUP(C117,MASTER_Data_2!$A$7:$G$17,MATCH(Datset_1!I117,MASTER_Data_2!$B$8:$B$17,1)+2,1),IF(AND(I117&gt;100,C117=50003),HLOOKUP(C117,MASTER_Data_2!$A$7:$G$17,MATCH(Datset_1!I117,MASTER_Data_2!$B$8:$B$17,1)+2,1),IF(AND(I117&gt;100,C117=50004),HLOOKUP(C117,MASTER_Data_2!$A$7:$G$17,MATCH(Datset_1!I117,MASTER_Data_2!$B$8:$B$17,1)+2,1),IF(AND(I117&gt;100,C117=50005),HLOOKUP(C117,MASTER_Data_2!$A$7:$G$17,MATCH(Datset_1!I117,MASTER_Data_2!$B$8:$B$17,1)+2,1),HLOOKUP(C117,MASTER_Data_2!$A$7:$G$17,2,1))))))</f>
        <v>0.24</v>
      </c>
      <c r="K117" s="4">
        <f t="shared" si="3"/>
        <v>32.951999999999998</v>
      </c>
      <c r="L117" s="112">
        <f>IF(AND(I113&gt;100,C113=50001),HLOOKUP(C113,MASTER_Data_4!$A$6:$G$16,MATCH(Datset_1!I113,MASTER_Data_4!$B$7:$B$16,1)+2,1),IF(AND(I113&gt;100,C113=50002),HLOOKUP(C113,MASTER_Data_4!$A$6:$G$16,MATCH(Datset_1!I113,MASTER_Data_4!$B$7:$B$16,1)+2,1),IF(AND(I113&gt;100,C113=50003),HLOOKUP(C113,MASTER_Data_4!$A$6:$G$16,MATCH(Datset_1!I113,MASTER_Data_4!$B$7:$B$16,1)+2,1),IF(AND(I113&gt;100,C113=50004),HLOOKUP(C113,MASTER_Data_4!$A$6:$G$16,MATCH(Datset_1!I113,MASTER_Data_4!$B$7:$B$16,1)+2,1),IF(AND(I113&gt;100,C113=50005),HLOOKUP(C113,MASTER_Data_4!$A$6:$G$16,MATCH(Datset_1!I113,MASTER_Data_4!$B$7:$B$16,1)+2,1),HLOOKUP(C113,MASTER_Data_4!$A$6:$G$16,2,1))))))</f>
        <v>0.34100000000000003</v>
      </c>
      <c r="M117" s="4">
        <f t="shared" si="2"/>
        <v>46.819299999999998</v>
      </c>
      <c r="N117" s="112">
        <f>VLOOKUP(C117,MASTER_Data_7!$A$2:$C$7,3,0)</f>
        <v>1</v>
      </c>
      <c r="O117" s="112">
        <f>VLOOKUP(C117,MASTER_Data_7!$K$2:$M$12,3,0)</f>
        <v>2</v>
      </c>
      <c r="P117" s="3">
        <f>VLOOKUP(C117,MASTER_Data_8!$A$2:$C$7,3,0)</f>
        <v>122</v>
      </c>
      <c r="Q117" s="3">
        <f>Datset_1!I117*MASTER_Data_5!$B$9*P117</f>
        <v>912.90769999999986</v>
      </c>
      <c r="R117" s="3">
        <f>VLOOKUP(C117,MASTER_Data_8!$K$2:$M$12,3,0)</f>
        <v>901</v>
      </c>
      <c r="S117" s="3">
        <f>Datset_1!I117*MASTER_Data_5!$B$9*R117</f>
        <v>6742.047849999999</v>
      </c>
    </row>
    <row r="118" spans="1:19" x14ac:dyDescent="0.25">
      <c r="A118" s="2" t="s">
        <v>122</v>
      </c>
      <c r="B118" s="22">
        <v>39533</v>
      </c>
      <c r="C118" s="2">
        <v>50005</v>
      </c>
      <c r="D118" s="2">
        <v>9</v>
      </c>
      <c r="E118" s="2">
        <v>13</v>
      </c>
      <c r="F118" s="2">
        <v>12</v>
      </c>
      <c r="G118" s="2">
        <v>12</v>
      </c>
      <c r="H118" s="2">
        <v>8</v>
      </c>
      <c r="I118" s="111">
        <f>D118*HLOOKUP($D$3,MASTER_Data_1!$A$3:$F$5,2,0)+E118*HLOOKUP($E$3,MASTER_Data_1!$A$3:$F$5,2,0)+F118*HLOOKUP($F$3,MASTER_Data_1!$A$3:$F$5,2,0)+G118*HLOOKUP($G$3,MASTER_Data_1!$A$3:$F$5,2,0)+H118*HLOOKUP($H$3,MASTER_Data_1!$A$3:$F$5,2,0)</f>
        <v>152.9</v>
      </c>
      <c r="J118" s="111">
        <f>IF(AND(I118&gt;100,C118=50001),HLOOKUP(C118,MASTER_Data_2!$A$7:$G$17,MATCH(Datset_1!I118,MASTER_Data_2!$B$8:$B$17,1)+2,1),IF(AND(I118&gt;100,C118=50002),HLOOKUP(C118,MASTER_Data_2!$A$7:$G$17,MATCH(Datset_1!I118,MASTER_Data_2!$B$8:$B$17,1)+2,1),IF(AND(I118&gt;100,C118=50003),HLOOKUP(C118,MASTER_Data_2!$A$7:$G$17,MATCH(Datset_1!I118,MASTER_Data_2!$B$8:$B$17,1)+2,1),IF(AND(I118&gt;100,C118=50004),HLOOKUP(C118,MASTER_Data_2!$A$7:$G$17,MATCH(Datset_1!I118,MASTER_Data_2!$B$8:$B$17,1)+2,1),IF(AND(I118&gt;100,C118=50005),HLOOKUP(C118,MASTER_Data_2!$A$7:$G$17,MATCH(Datset_1!I118,MASTER_Data_2!$B$8:$B$17,1)+2,1),HLOOKUP(C118,MASTER_Data_2!$A$7:$G$17,2,1))))))</f>
        <v>0.33</v>
      </c>
      <c r="K118" s="4">
        <f t="shared" si="3"/>
        <v>50.457000000000001</v>
      </c>
      <c r="L118" s="112">
        <f>IF(AND(I114&gt;100,C114=50001),HLOOKUP(C114,MASTER_Data_4!$A$6:$G$16,MATCH(Datset_1!I114,MASTER_Data_4!$B$7:$B$16,1)+2,1),IF(AND(I114&gt;100,C114=50002),HLOOKUP(C114,MASTER_Data_4!$A$6:$G$16,MATCH(Datset_1!I114,MASTER_Data_4!$B$7:$B$16,1)+2,1),IF(AND(I114&gt;100,C114=50003),HLOOKUP(C114,MASTER_Data_4!$A$6:$G$16,MATCH(Datset_1!I114,MASTER_Data_4!$B$7:$B$16,1)+2,1),IF(AND(I114&gt;100,C114=50004),HLOOKUP(C114,MASTER_Data_4!$A$6:$G$16,MATCH(Datset_1!I114,MASTER_Data_4!$B$7:$B$16,1)+2,1),IF(AND(I114&gt;100,C114=50005),HLOOKUP(C114,MASTER_Data_4!$A$6:$G$16,MATCH(Datset_1!I114,MASTER_Data_4!$B$7:$B$16,1)+2,1),HLOOKUP(C114,MASTER_Data_4!$A$6:$G$16,2,1))))))</f>
        <v>0.37</v>
      </c>
      <c r="M118" s="4">
        <f t="shared" si="2"/>
        <v>56.573</v>
      </c>
      <c r="N118" s="112">
        <f>VLOOKUP(C118,MASTER_Data_7!$A$2:$C$7,3,0)</f>
        <v>2</v>
      </c>
      <c r="O118" s="112">
        <f>VLOOKUP(C118,MASTER_Data_7!$K$2:$M$12,3,0)</f>
        <v>1</v>
      </c>
      <c r="P118" s="3">
        <f>VLOOKUP(C118,MASTER_Data_8!$A$2:$C$7,3,0)</f>
        <v>787</v>
      </c>
      <c r="Q118" s="3">
        <f>Datset_1!I118*MASTER_Data_5!$B$9*P118</f>
        <v>6558.1103499999999</v>
      </c>
      <c r="R118" s="3">
        <f>VLOOKUP(C118,MASTER_Data_8!$K$2:$M$12,3,0)</f>
        <v>40</v>
      </c>
      <c r="S118" s="3">
        <f>Datset_1!I118*MASTER_Data_5!$B$9*R118</f>
        <v>333.322</v>
      </c>
    </row>
    <row r="119" spans="1:19" x14ac:dyDescent="0.25">
      <c r="A119" s="2" t="s">
        <v>123</v>
      </c>
      <c r="B119" s="22">
        <v>39534</v>
      </c>
      <c r="C119" s="2">
        <v>50002</v>
      </c>
      <c r="D119" s="2">
        <v>7</v>
      </c>
      <c r="E119" s="2">
        <v>8</v>
      </c>
      <c r="F119" s="2">
        <v>12</v>
      </c>
      <c r="G119" s="2">
        <v>12</v>
      </c>
      <c r="H119" s="2">
        <v>1</v>
      </c>
      <c r="I119" s="111">
        <f>D119*HLOOKUP($D$3,MASTER_Data_1!$A$3:$F$5,2,0)+E119*HLOOKUP($E$3,MASTER_Data_1!$A$3:$F$5,2,0)+F119*HLOOKUP($F$3,MASTER_Data_1!$A$3:$F$5,2,0)+G119*HLOOKUP($G$3,MASTER_Data_1!$A$3:$F$5,2,0)+H119*HLOOKUP($H$3,MASTER_Data_1!$A$3:$F$5,2,0)</f>
        <v>119.7</v>
      </c>
      <c r="J119" s="111">
        <f>IF(AND(I119&gt;100,C119=50001),HLOOKUP(C119,MASTER_Data_2!$A$7:$G$17,MATCH(Datset_1!I119,MASTER_Data_2!$B$8:$B$17,1)+2,1),IF(AND(I119&gt;100,C119=50002),HLOOKUP(C119,MASTER_Data_2!$A$7:$G$17,MATCH(Datset_1!I119,MASTER_Data_2!$B$8:$B$17,1)+2,1),IF(AND(I119&gt;100,C119=50003),HLOOKUP(C119,MASTER_Data_2!$A$7:$G$17,MATCH(Datset_1!I119,MASTER_Data_2!$B$8:$B$17,1)+2,1),IF(AND(I119&gt;100,C119=50004),HLOOKUP(C119,MASTER_Data_2!$A$7:$G$17,MATCH(Datset_1!I119,MASTER_Data_2!$B$8:$B$17,1)+2,1),IF(AND(I119&gt;100,C119=50005),HLOOKUP(C119,MASTER_Data_2!$A$7:$G$17,MATCH(Datset_1!I119,MASTER_Data_2!$B$8:$B$17,1)+2,1),HLOOKUP(C119,MASTER_Data_2!$A$7:$G$17,2,1))))))</f>
        <v>0.24</v>
      </c>
      <c r="K119" s="4">
        <f t="shared" si="3"/>
        <v>28.727999999999998</v>
      </c>
      <c r="L119" s="112">
        <f>IF(AND(I115&gt;100,C115=50001),HLOOKUP(C115,MASTER_Data_4!$A$6:$G$16,MATCH(Datset_1!I115,MASTER_Data_4!$B$7:$B$16,1)+2,1),IF(AND(I115&gt;100,C115=50002),HLOOKUP(C115,MASTER_Data_4!$A$6:$G$16,MATCH(Datset_1!I115,MASTER_Data_4!$B$7:$B$16,1)+2,1),IF(AND(I115&gt;100,C115=50003),HLOOKUP(C115,MASTER_Data_4!$A$6:$G$16,MATCH(Datset_1!I115,MASTER_Data_4!$B$7:$B$16,1)+2,1),IF(AND(I115&gt;100,C115=50004),HLOOKUP(C115,MASTER_Data_4!$A$6:$G$16,MATCH(Datset_1!I115,MASTER_Data_4!$B$7:$B$16,1)+2,1),IF(AND(I115&gt;100,C115=50005),HLOOKUP(C115,MASTER_Data_4!$A$6:$G$16,MATCH(Datset_1!I115,MASTER_Data_4!$B$7:$B$16,1)+2,1),HLOOKUP(C115,MASTER_Data_4!$A$6:$G$16,2,1))))))</f>
        <v>0.34100000000000003</v>
      </c>
      <c r="M119" s="4">
        <f t="shared" si="2"/>
        <v>40.817700000000002</v>
      </c>
      <c r="N119" s="112">
        <f>VLOOKUP(C119,MASTER_Data_7!$A$2:$C$7,3,0)</f>
        <v>1</v>
      </c>
      <c r="O119" s="112">
        <f>VLOOKUP(C119,MASTER_Data_7!$K$2:$M$12,3,0)</f>
        <v>2</v>
      </c>
      <c r="P119" s="3">
        <f>VLOOKUP(C119,MASTER_Data_8!$A$2:$C$7,3,0)</f>
        <v>122</v>
      </c>
      <c r="Q119" s="3">
        <f>Datset_1!I119*MASTER_Data_5!$B$9*P119</f>
        <v>795.88530000000003</v>
      </c>
      <c r="R119" s="3">
        <f>VLOOKUP(C119,MASTER_Data_8!$K$2:$M$12,3,0)</f>
        <v>901</v>
      </c>
      <c r="S119" s="3">
        <f>Datset_1!I119*MASTER_Data_5!$B$9*R119</f>
        <v>5877.8086499999999</v>
      </c>
    </row>
    <row r="120" spans="1:19" x14ac:dyDescent="0.25">
      <c r="A120" s="2" t="s">
        <v>124</v>
      </c>
      <c r="B120" s="22">
        <v>39535</v>
      </c>
      <c r="C120" s="2">
        <v>50004</v>
      </c>
      <c r="D120" s="2">
        <v>9</v>
      </c>
      <c r="E120" s="2">
        <v>8</v>
      </c>
      <c r="F120" s="2">
        <v>8</v>
      </c>
      <c r="G120" s="2">
        <v>12</v>
      </c>
      <c r="H120" s="2">
        <v>8</v>
      </c>
      <c r="I120" s="111">
        <f>D120*HLOOKUP($D$3,MASTER_Data_1!$A$3:$F$5,2,0)+E120*HLOOKUP($E$3,MASTER_Data_1!$A$3:$F$5,2,0)+F120*HLOOKUP($F$3,MASTER_Data_1!$A$3:$F$5,2,0)+G120*HLOOKUP($G$3,MASTER_Data_1!$A$3:$F$5,2,0)+H120*HLOOKUP($H$3,MASTER_Data_1!$A$3:$F$5,2,0)</f>
        <v>137.9</v>
      </c>
      <c r="J120" s="111">
        <f>IF(AND(I120&gt;100,C120=50001),HLOOKUP(C120,MASTER_Data_2!$A$7:$G$17,MATCH(Datset_1!I120,MASTER_Data_2!$B$8:$B$17,1)+2,1),IF(AND(I120&gt;100,C120=50002),HLOOKUP(C120,MASTER_Data_2!$A$7:$G$17,MATCH(Datset_1!I120,MASTER_Data_2!$B$8:$B$17,1)+2,1),IF(AND(I120&gt;100,C120=50003),HLOOKUP(C120,MASTER_Data_2!$A$7:$G$17,MATCH(Datset_1!I120,MASTER_Data_2!$B$8:$B$17,1)+2,1),IF(AND(I120&gt;100,C120=50004),HLOOKUP(C120,MASTER_Data_2!$A$7:$G$17,MATCH(Datset_1!I120,MASTER_Data_2!$B$8:$B$17,1)+2,1),IF(AND(I120&gt;100,C120=50005),HLOOKUP(C120,MASTER_Data_2!$A$7:$G$17,MATCH(Datset_1!I120,MASTER_Data_2!$B$8:$B$17,1)+2,1),HLOOKUP(C120,MASTER_Data_2!$A$7:$G$17,2,1))))))</f>
        <v>0.27</v>
      </c>
      <c r="K120" s="4">
        <f t="shared" si="3"/>
        <v>37.233000000000004</v>
      </c>
      <c r="L120" s="112">
        <f>IF(AND(I116&gt;100,C116=50001),HLOOKUP(C116,MASTER_Data_4!$A$6:$G$16,MATCH(Datset_1!I116,MASTER_Data_4!$B$7:$B$16,1)+2,1),IF(AND(I116&gt;100,C116=50002),HLOOKUP(C116,MASTER_Data_4!$A$6:$G$16,MATCH(Datset_1!I116,MASTER_Data_4!$B$7:$B$16,1)+2,1),IF(AND(I116&gt;100,C116=50003),HLOOKUP(C116,MASTER_Data_4!$A$6:$G$16,MATCH(Datset_1!I116,MASTER_Data_4!$B$7:$B$16,1)+2,1),IF(AND(I116&gt;100,C116=50004),HLOOKUP(C116,MASTER_Data_4!$A$6:$G$16,MATCH(Datset_1!I116,MASTER_Data_4!$B$7:$B$16,1)+2,1),IF(AND(I116&gt;100,C116=50005),HLOOKUP(C116,MASTER_Data_4!$A$6:$G$16,MATCH(Datset_1!I116,MASTER_Data_4!$B$7:$B$16,1)+2,1),HLOOKUP(C116,MASTER_Data_4!$A$6:$G$16,2,1))))))</f>
        <v>0.20399999999999999</v>
      </c>
      <c r="M120" s="4">
        <f t="shared" si="2"/>
        <v>28.131599999999999</v>
      </c>
      <c r="N120" s="112">
        <f>VLOOKUP(C120,MASTER_Data_7!$A$2:$C$7,3,0)</f>
        <v>1</v>
      </c>
      <c r="O120" s="112">
        <f>VLOOKUP(C120,MASTER_Data_7!$K$2:$M$12,3,0)</f>
        <v>2</v>
      </c>
      <c r="P120" s="3">
        <f>VLOOKUP(C120,MASTER_Data_8!$A$2:$C$7,3,0)</f>
        <v>768</v>
      </c>
      <c r="Q120" s="3">
        <f>Datset_1!I120*MASTER_Data_5!$B$9*P120</f>
        <v>5771.9423999999999</v>
      </c>
      <c r="R120" s="3">
        <f>VLOOKUP(C120,MASTER_Data_8!$K$2:$M$12,3,0)</f>
        <v>841</v>
      </c>
      <c r="S120" s="3">
        <f>Datset_1!I120*MASTER_Data_5!$B$9*R120</f>
        <v>6320.57755</v>
      </c>
    </row>
    <row r="121" spans="1:19" x14ac:dyDescent="0.25">
      <c r="A121" s="2" t="s">
        <v>125</v>
      </c>
      <c r="B121" s="22">
        <v>39535</v>
      </c>
      <c r="C121" s="2">
        <v>50001</v>
      </c>
      <c r="D121" s="2">
        <v>8</v>
      </c>
      <c r="E121" s="2">
        <v>8</v>
      </c>
      <c r="F121" s="2">
        <v>8</v>
      </c>
      <c r="G121" s="2">
        <v>12</v>
      </c>
      <c r="H121" s="2">
        <v>11</v>
      </c>
      <c r="I121" s="111">
        <f>D121*HLOOKUP($D$3,MASTER_Data_1!$A$3:$F$5,2,0)+E121*HLOOKUP($E$3,MASTER_Data_1!$A$3:$F$5,2,0)+F121*HLOOKUP($F$3,MASTER_Data_1!$A$3:$F$5,2,0)+G121*HLOOKUP($G$3,MASTER_Data_1!$A$3:$F$5,2,0)+H121*HLOOKUP($H$3,MASTER_Data_1!$A$3:$F$5,2,0)</f>
        <v>144</v>
      </c>
      <c r="J121" s="111">
        <f>IF(AND(I121&gt;100,C121=50001),HLOOKUP(C121,MASTER_Data_2!$A$7:$G$17,MATCH(Datset_1!I121,MASTER_Data_2!$B$8:$B$17,1)+2,1),IF(AND(I121&gt;100,C121=50002),HLOOKUP(C121,MASTER_Data_2!$A$7:$G$17,MATCH(Datset_1!I121,MASTER_Data_2!$B$8:$B$17,1)+2,1),IF(AND(I121&gt;100,C121=50003),HLOOKUP(C121,MASTER_Data_2!$A$7:$G$17,MATCH(Datset_1!I121,MASTER_Data_2!$B$8:$B$17,1)+2,1),IF(AND(I121&gt;100,C121=50004),HLOOKUP(C121,MASTER_Data_2!$A$7:$G$17,MATCH(Datset_1!I121,MASTER_Data_2!$B$8:$B$17,1)+2,1),IF(AND(I121&gt;100,C121=50005),HLOOKUP(C121,MASTER_Data_2!$A$7:$G$17,MATCH(Datset_1!I121,MASTER_Data_2!$B$8:$B$17,1)+2,1),HLOOKUP(C121,MASTER_Data_2!$A$7:$G$17,2,1))))))</f>
        <v>0.2</v>
      </c>
      <c r="K121" s="4">
        <f t="shared" si="3"/>
        <v>28.8</v>
      </c>
      <c r="L121" s="112">
        <f>IF(AND(I117&gt;100,C117=50001),HLOOKUP(C117,MASTER_Data_4!$A$6:$G$16,MATCH(Datset_1!I117,MASTER_Data_4!$B$7:$B$16,1)+2,1),IF(AND(I117&gt;100,C117=50002),HLOOKUP(C117,MASTER_Data_4!$A$6:$G$16,MATCH(Datset_1!I117,MASTER_Data_4!$B$7:$B$16,1)+2,1),IF(AND(I117&gt;100,C117=50003),HLOOKUP(C117,MASTER_Data_4!$A$6:$G$16,MATCH(Datset_1!I117,MASTER_Data_4!$B$7:$B$16,1)+2,1),IF(AND(I117&gt;100,C117=50004),HLOOKUP(C117,MASTER_Data_4!$A$6:$G$16,MATCH(Datset_1!I117,MASTER_Data_4!$B$7:$B$16,1)+2,1),IF(AND(I117&gt;100,C117=50005),HLOOKUP(C117,MASTER_Data_4!$A$6:$G$16,MATCH(Datset_1!I117,MASTER_Data_4!$B$7:$B$16,1)+2,1),HLOOKUP(C117,MASTER_Data_4!$A$6:$G$16,2,1))))))</f>
        <v>0.30599999999999999</v>
      </c>
      <c r="M121" s="4">
        <f t="shared" si="2"/>
        <v>44.064</v>
      </c>
      <c r="N121" s="112">
        <f>VLOOKUP(C121,MASTER_Data_7!$A$2:$C$7,3,0)</f>
        <v>1</v>
      </c>
      <c r="O121" s="112">
        <f>VLOOKUP(C121,MASTER_Data_7!$K$2:$M$12,3,0)</f>
        <v>2</v>
      </c>
      <c r="P121" s="3">
        <f>VLOOKUP(C121,MASTER_Data_8!$A$2:$C$7,3,0)</f>
        <v>40</v>
      </c>
      <c r="Q121" s="3">
        <f>Datset_1!I121*MASTER_Data_5!$B$9*P121</f>
        <v>313.92</v>
      </c>
      <c r="R121" s="3">
        <f>VLOOKUP(C121,MASTER_Data_8!$K$2:$M$12,3,0)</f>
        <v>787</v>
      </c>
      <c r="S121" s="3">
        <f>Datset_1!I121*MASTER_Data_5!$B$9*R121</f>
        <v>6176.3760000000002</v>
      </c>
    </row>
    <row r="122" spans="1:19" x14ac:dyDescent="0.25">
      <c r="A122" s="2" t="s">
        <v>126</v>
      </c>
      <c r="B122" s="22">
        <v>39536</v>
      </c>
      <c r="C122" s="2">
        <v>50002</v>
      </c>
      <c r="D122" s="2">
        <v>9</v>
      </c>
      <c r="E122" s="2">
        <v>8</v>
      </c>
      <c r="F122" s="2">
        <v>8</v>
      </c>
      <c r="G122" s="2">
        <v>11</v>
      </c>
      <c r="H122" s="2">
        <v>8</v>
      </c>
      <c r="I122" s="111">
        <f>D122*HLOOKUP($D$3,MASTER_Data_1!$A$3:$F$5,2,0)+E122*HLOOKUP($E$3,MASTER_Data_1!$A$3:$F$5,2,0)+F122*HLOOKUP($F$3,MASTER_Data_1!$A$3:$F$5,2,0)+G122*HLOOKUP($G$3,MASTER_Data_1!$A$3:$F$5,2,0)+H122*HLOOKUP($H$3,MASTER_Data_1!$A$3:$F$5,2,0)</f>
        <v>132.20000000000002</v>
      </c>
      <c r="J122" s="111">
        <f>IF(AND(I122&gt;100,C122=50001),HLOOKUP(C122,MASTER_Data_2!$A$7:$G$17,MATCH(Datset_1!I122,MASTER_Data_2!$B$8:$B$17,1)+2,1),IF(AND(I122&gt;100,C122=50002),HLOOKUP(C122,MASTER_Data_2!$A$7:$G$17,MATCH(Datset_1!I122,MASTER_Data_2!$B$8:$B$17,1)+2,1),IF(AND(I122&gt;100,C122=50003),HLOOKUP(C122,MASTER_Data_2!$A$7:$G$17,MATCH(Datset_1!I122,MASTER_Data_2!$B$8:$B$17,1)+2,1),IF(AND(I122&gt;100,C122=50004),HLOOKUP(C122,MASTER_Data_2!$A$7:$G$17,MATCH(Datset_1!I122,MASTER_Data_2!$B$8:$B$17,1)+2,1),IF(AND(I122&gt;100,C122=50005),HLOOKUP(C122,MASTER_Data_2!$A$7:$G$17,MATCH(Datset_1!I122,MASTER_Data_2!$B$8:$B$17,1)+2,1),HLOOKUP(C122,MASTER_Data_2!$A$7:$G$17,2,1))))))</f>
        <v>0.24</v>
      </c>
      <c r="K122" s="4">
        <f t="shared" si="3"/>
        <v>31.728000000000002</v>
      </c>
      <c r="L122" s="112">
        <f>IF(AND(I118&gt;100,C118=50001),HLOOKUP(C118,MASTER_Data_4!$A$6:$G$16,MATCH(Datset_1!I118,MASTER_Data_4!$B$7:$B$16,1)+2,1),IF(AND(I118&gt;100,C118=50002),HLOOKUP(C118,MASTER_Data_4!$A$6:$G$16,MATCH(Datset_1!I118,MASTER_Data_4!$B$7:$B$16,1)+2,1),IF(AND(I118&gt;100,C118=50003),HLOOKUP(C118,MASTER_Data_4!$A$6:$G$16,MATCH(Datset_1!I118,MASTER_Data_4!$B$7:$B$16,1)+2,1),IF(AND(I118&gt;100,C118=50004),HLOOKUP(C118,MASTER_Data_4!$A$6:$G$16,MATCH(Datset_1!I118,MASTER_Data_4!$B$7:$B$16,1)+2,1),IF(AND(I118&gt;100,C118=50005),HLOOKUP(C118,MASTER_Data_4!$A$6:$G$16,MATCH(Datset_1!I118,MASTER_Data_4!$B$7:$B$16,1)+2,1),HLOOKUP(C118,MASTER_Data_4!$A$6:$G$16,2,1))))))</f>
        <v>0.20399999999999999</v>
      </c>
      <c r="M122" s="4">
        <f t="shared" si="2"/>
        <v>26.968800000000002</v>
      </c>
      <c r="N122" s="112">
        <f>VLOOKUP(C122,MASTER_Data_7!$A$2:$C$7,3,0)</f>
        <v>1</v>
      </c>
      <c r="O122" s="112">
        <f>VLOOKUP(C122,MASTER_Data_7!$K$2:$M$12,3,0)</f>
        <v>2</v>
      </c>
      <c r="P122" s="3">
        <f>VLOOKUP(C122,MASTER_Data_8!$A$2:$C$7,3,0)</f>
        <v>122</v>
      </c>
      <c r="Q122" s="3">
        <f>Datset_1!I122*MASTER_Data_5!$B$9*P122</f>
        <v>878.9978000000001</v>
      </c>
      <c r="R122" s="3">
        <f>VLOOKUP(C122,MASTER_Data_8!$K$2:$M$12,3,0)</f>
        <v>901</v>
      </c>
      <c r="S122" s="3">
        <f>Datset_1!I122*MASTER_Data_5!$B$9*R122</f>
        <v>6491.6149000000014</v>
      </c>
    </row>
    <row r="123" spans="1:19" x14ac:dyDescent="0.25">
      <c r="A123" s="2" t="s">
        <v>18</v>
      </c>
      <c r="B123" s="22">
        <v>39539</v>
      </c>
      <c r="C123" s="2">
        <v>50005</v>
      </c>
      <c r="D123" s="2">
        <v>30</v>
      </c>
      <c r="E123" s="2">
        <v>8</v>
      </c>
      <c r="F123" s="2">
        <v>11</v>
      </c>
      <c r="G123" s="2">
        <v>11</v>
      </c>
      <c r="H123" s="2">
        <v>8</v>
      </c>
      <c r="I123" s="111">
        <f>D123*HLOOKUP($D$3,MASTER_Data_1!$A$3:$F$5,2,0)+E123*HLOOKUP($E$3,MASTER_Data_1!$A$3:$F$5,2,0)+F123*HLOOKUP($F$3,MASTER_Data_1!$A$3:$F$5,2,0)+G123*HLOOKUP($G$3,MASTER_Data_1!$A$3:$F$5,2,0)+H123*HLOOKUP($H$3,MASTER_Data_1!$A$3:$F$5,2,0)</f>
        <v>185.00000000000003</v>
      </c>
      <c r="J123" s="111">
        <f>IF(AND(I123&gt;100,C123=50001),HLOOKUP(C123,MASTER_Data_2!$A$7:$G$17,MATCH(Datset_1!I123,MASTER_Data_2!$B$8:$B$17,1)+2,1),IF(AND(I123&gt;100,C123=50002),HLOOKUP(C123,MASTER_Data_2!$A$7:$G$17,MATCH(Datset_1!I123,MASTER_Data_2!$B$8:$B$17,1)+2,1),IF(AND(I123&gt;100,C123=50003),HLOOKUP(C123,MASTER_Data_2!$A$7:$G$17,MATCH(Datset_1!I123,MASTER_Data_2!$B$8:$B$17,1)+2,1),IF(AND(I123&gt;100,C123=50004),HLOOKUP(C123,MASTER_Data_2!$A$7:$G$17,MATCH(Datset_1!I123,MASTER_Data_2!$B$8:$B$17,1)+2,1),IF(AND(I123&gt;100,C123=50005),HLOOKUP(C123,MASTER_Data_2!$A$7:$G$17,MATCH(Datset_1!I123,MASTER_Data_2!$B$8:$B$17,1)+2,1),HLOOKUP(C123,MASTER_Data_2!$A$7:$G$17,2,1))))))</f>
        <v>0.33</v>
      </c>
      <c r="K123" s="4">
        <f t="shared" si="3"/>
        <v>61.050000000000011</v>
      </c>
      <c r="L123" s="112">
        <f>IF(AND(I119&gt;100,C119=50001),HLOOKUP(C119,MASTER_Data_4!$A$6:$G$16,MATCH(Datset_1!I119,MASTER_Data_4!$B$7:$B$16,1)+2,1),IF(AND(I119&gt;100,C119=50002),HLOOKUP(C119,MASTER_Data_4!$A$6:$G$16,MATCH(Datset_1!I119,MASTER_Data_4!$B$7:$B$16,1)+2,1),IF(AND(I119&gt;100,C119=50003),HLOOKUP(C119,MASTER_Data_4!$A$6:$G$16,MATCH(Datset_1!I119,MASTER_Data_4!$B$7:$B$16,1)+2,1),IF(AND(I119&gt;100,C119=50004),HLOOKUP(C119,MASTER_Data_4!$A$6:$G$16,MATCH(Datset_1!I119,MASTER_Data_4!$B$7:$B$16,1)+2,1),IF(AND(I119&gt;100,C119=50005),HLOOKUP(C119,MASTER_Data_4!$A$6:$G$16,MATCH(Datset_1!I119,MASTER_Data_4!$B$7:$B$16,1)+2,1),HLOOKUP(C119,MASTER_Data_4!$A$6:$G$16,2,1))))))</f>
        <v>0.30599999999999999</v>
      </c>
      <c r="M123" s="4">
        <f t="shared" si="2"/>
        <v>56.610000000000007</v>
      </c>
      <c r="N123" s="112">
        <f>VLOOKUP(C123,MASTER_Data_7!$A$2:$C$7,3,0)</f>
        <v>2</v>
      </c>
      <c r="O123" s="112">
        <f>VLOOKUP(C123,MASTER_Data_7!$K$2:$M$12,3,0)</f>
        <v>1</v>
      </c>
      <c r="P123" s="3">
        <f>VLOOKUP(C123,MASTER_Data_8!$A$2:$C$7,3,0)</f>
        <v>787</v>
      </c>
      <c r="Q123" s="3">
        <f>Datset_1!I123*MASTER_Data_5!$B$9*P123</f>
        <v>7934.9275000000007</v>
      </c>
      <c r="R123" s="3">
        <f>VLOOKUP(C123,MASTER_Data_8!$K$2:$M$12,3,0)</f>
        <v>40</v>
      </c>
      <c r="S123" s="3">
        <f>Datset_1!I123*MASTER_Data_5!$B$9*R123</f>
        <v>403.30000000000007</v>
      </c>
    </row>
    <row r="124" spans="1:19" x14ac:dyDescent="0.25">
      <c r="A124" s="2" t="s">
        <v>19</v>
      </c>
      <c r="B124" s="22">
        <v>39539</v>
      </c>
      <c r="C124" s="2">
        <v>50005</v>
      </c>
      <c r="D124" s="2">
        <v>14</v>
      </c>
      <c r="E124" s="2">
        <v>8</v>
      </c>
      <c r="F124" s="2">
        <v>8</v>
      </c>
      <c r="G124" s="2">
        <v>11</v>
      </c>
      <c r="H124" s="2">
        <v>12</v>
      </c>
      <c r="I124" s="111">
        <f>D124*HLOOKUP($D$3,MASTER_Data_1!$A$3:$F$5,2,0)+E124*HLOOKUP($E$3,MASTER_Data_1!$A$3:$F$5,2,0)+F124*HLOOKUP($F$3,MASTER_Data_1!$A$3:$F$5,2,0)+G124*HLOOKUP($G$3,MASTER_Data_1!$A$3:$F$5,2,0)+H124*HLOOKUP($H$3,MASTER_Data_1!$A$3:$F$5,2,0)</f>
        <v>154.89999999999998</v>
      </c>
      <c r="J124" s="111">
        <f>IF(AND(I124&gt;100,C124=50001),HLOOKUP(C124,MASTER_Data_2!$A$7:$G$17,MATCH(Datset_1!I124,MASTER_Data_2!$B$8:$B$17,1)+2,1),IF(AND(I124&gt;100,C124=50002),HLOOKUP(C124,MASTER_Data_2!$A$7:$G$17,MATCH(Datset_1!I124,MASTER_Data_2!$B$8:$B$17,1)+2,1),IF(AND(I124&gt;100,C124=50003),HLOOKUP(C124,MASTER_Data_2!$A$7:$G$17,MATCH(Datset_1!I124,MASTER_Data_2!$B$8:$B$17,1)+2,1),IF(AND(I124&gt;100,C124=50004),HLOOKUP(C124,MASTER_Data_2!$A$7:$G$17,MATCH(Datset_1!I124,MASTER_Data_2!$B$8:$B$17,1)+2,1),IF(AND(I124&gt;100,C124=50005),HLOOKUP(C124,MASTER_Data_2!$A$7:$G$17,MATCH(Datset_1!I124,MASTER_Data_2!$B$8:$B$17,1)+2,1),HLOOKUP(C124,MASTER_Data_2!$A$7:$G$17,2,1))))))</f>
        <v>0.33</v>
      </c>
      <c r="K124" s="4">
        <f t="shared" si="3"/>
        <v>51.116999999999997</v>
      </c>
      <c r="L124" s="112">
        <f>IF(AND(I120&gt;100,C120=50001),HLOOKUP(C120,MASTER_Data_4!$A$6:$G$16,MATCH(Datset_1!I120,MASTER_Data_4!$B$7:$B$16,1)+2,1),IF(AND(I120&gt;100,C120=50002),HLOOKUP(C120,MASTER_Data_4!$A$6:$G$16,MATCH(Datset_1!I120,MASTER_Data_4!$B$7:$B$16,1)+2,1),IF(AND(I120&gt;100,C120=50003),HLOOKUP(C120,MASTER_Data_4!$A$6:$G$16,MATCH(Datset_1!I120,MASTER_Data_4!$B$7:$B$16,1)+2,1),IF(AND(I120&gt;100,C120=50004),HLOOKUP(C120,MASTER_Data_4!$A$6:$G$16,MATCH(Datset_1!I120,MASTER_Data_4!$B$7:$B$16,1)+2,1),IF(AND(I120&gt;100,C120=50005),HLOOKUP(C120,MASTER_Data_4!$A$6:$G$16,MATCH(Datset_1!I120,MASTER_Data_4!$B$7:$B$16,1)+2,1),HLOOKUP(C120,MASTER_Data_4!$A$6:$G$16,2,1))))))</f>
        <v>0.34100000000000003</v>
      </c>
      <c r="M124" s="4">
        <f t="shared" si="2"/>
        <v>52.820899999999995</v>
      </c>
      <c r="N124" s="112">
        <f>VLOOKUP(C124,MASTER_Data_7!$A$2:$C$7,3,0)</f>
        <v>2</v>
      </c>
      <c r="O124" s="112">
        <f>VLOOKUP(C124,MASTER_Data_7!$K$2:$M$12,3,0)</f>
        <v>1</v>
      </c>
      <c r="P124" s="3">
        <f>VLOOKUP(C124,MASTER_Data_8!$A$2:$C$7,3,0)</f>
        <v>787</v>
      </c>
      <c r="Q124" s="3">
        <f>Datset_1!I124*MASTER_Data_5!$B$9*P124</f>
        <v>6643.8933499999985</v>
      </c>
      <c r="R124" s="3">
        <f>VLOOKUP(C124,MASTER_Data_8!$K$2:$M$12,3,0)</f>
        <v>40</v>
      </c>
      <c r="S124" s="3">
        <f>Datset_1!I124*MASTER_Data_5!$B$9*R124</f>
        <v>337.6819999999999</v>
      </c>
    </row>
    <row r="125" spans="1:19" x14ac:dyDescent="0.25">
      <c r="A125" s="2" t="s">
        <v>20</v>
      </c>
      <c r="B125" s="22">
        <v>39539</v>
      </c>
      <c r="C125" s="2">
        <v>50005</v>
      </c>
      <c r="D125" s="2">
        <v>9</v>
      </c>
      <c r="E125" s="2">
        <v>8</v>
      </c>
      <c r="F125" s="2">
        <v>8</v>
      </c>
      <c r="G125" s="2">
        <v>11</v>
      </c>
      <c r="H125" s="2">
        <v>4</v>
      </c>
      <c r="I125" s="111">
        <f>D125*HLOOKUP($D$3,MASTER_Data_1!$A$3:$F$5,2,0)+E125*HLOOKUP($E$3,MASTER_Data_1!$A$3:$F$5,2,0)+F125*HLOOKUP($F$3,MASTER_Data_1!$A$3:$F$5,2,0)+G125*HLOOKUP($G$3,MASTER_Data_1!$A$3:$F$5,2,0)+H125*HLOOKUP($H$3,MASTER_Data_1!$A$3:$F$5,2,0)</f>
        <v>121.00000000000001</v>
      </c>
      <c r="J125" s="111">
        <f>IF(AND(I125&gt;100,C125=50001),HLOOKUP(C125,MASTER_Data_2!$A$7:$G$17,MATCH(Datset_1!I125,MASTER_Data_2!$B$8:$B$17,1)+2,1),IF(AND(I125&gt;100,C125=50002),HLOOKUP(C125,MASTER_Data_2!$A$7:$G$17,MATCH(Datset_1!I125,MASTER_Data_2!$B$8:$B$17,1)+2,1),IF(AND(I125&gt;100,C125=50003),HLOOKUP(C125,MASTER_Data_2!$A$7:$G$17,MATCH(Datset_1!I125,MASTER_Data_2!$B$8:$B$17,1)+2,1),IF(AND(I125&gt;100,C125=50004),HLOOKUP(C125,MASTER_Data_2!$A$7:$G$17,MATCH(Datset_1!I125,MASTER_Data_2!$B$8:$B$17,1)+2,1),IF(AND(I125&gt;100,C125=50005),HLOOKUP(C125,MASTER_Data_2!$A$7:$G$17,MATCH(Datset_1!I125,MASTER_Data_2!$B$8:$B$17,1)+2,1),HLOOKUP(C125,MASTER_Data_2!$A$7:$G$17,2,1))))))</f>
        <v>0.33</v>
      </c>
      <c r="K125" s="4">
        <f t="shared" si="3"/>
        <v>39.930000000000007</v>
      </c>
      <c r="L125" s="112">
        <f>IF(AND(I121&gt;100,C121=50001),HLOOKUP(C121,MASTER_Data_4!$A$6:$G$16,MATCH(Datset_1!I121,MASTER_Data_4!$B$7:$B$16,1)+2,1),IF(AND(I121&gt;100,C121=50002),HLOOKUP(C121,MASTER_Data_4!$A$6:$G$16,MATCH(Datset_1!I121,MASTER_Data_4!$B$7:$B$16,1)+2,1),IF(AND(I121&gt;100,C121=50003),HLOOKUP(C121,MASTER_Data_4!$A$6:$G$16,MATCH(Datset_1!I121,MASTER_Data_4!$B$7:$B$16,1)+2,1),IF(AND(I121&gt;100,C121=50004),HLOOKUP(C121,MASTER_Data_4!$A$6:$G$16,MATCH(Datset_1!I121,MASTER_Data_4!$B$7:$B$16,1)+2,1),IF(AND(I121&gt;100,C121=50005),HLOOKUP(C121,MASTER_Data_4!$A$6:$G$16,MATCH(Datset_1!I121,MASTER_Data_4!$B$7:$B$16,1)+2,1),HLOOKUP(C121,MASTER_Data_4!$A$6:$G$16,2,1))))))</f>
        <v>0.30199999999999999</v>
      </c>
      <c r="M125" s="4">
        <f t="shared" si="2"/>
        <v>36.542000000000002</v>
      </c>
      <c r="N125" s="112">
        <f>VLOOKUP(C125,MASTER_Data_7!$A$2:$C$7,3,0)</f>
        <v>2</v>
      </c>
      <c r="O125" s="112">
        <f>VLOOKUP(C125,MASTER_Data_7!$K$2:$M$12,3,0)</f>
        <v>1</v>
      </c>
      <c r="P125" s="3">
        <f>VLOOKUP(C125,MASTER_Data_8!$A$2:$C$7,3,0)</f>
        <v>787</v>
      </c>
      <c r="Q125" s="3">
        <f>Datset_1!I125*MASTER_Data_5!$B$9*P125</f>
        <v>5189.8715000000011</v>
      </c>
      <c r="R125" s="3">
        <f>VLOOKUP(C125,MASTER_Data_8!$K$2:$M$12,3,0)</f>
        <v>40</v>
      </c>
      <c r="S125" s="3">
        <f>Datset_1!I125*MASTER_Data_5!$B$9*R125</f>
        <v>263.78000000000003</v>
      </c>
    </row>
    <row r="126" spans="1:19" x14ac:dyDescent="0.25">
      <c r="A126" s="2" t="s">
        <v>54</v>
      </c>
      <c r="B126" s="22">
        <v>39540</v>
      </c>
      <c r="C126" s="2">
        <v>50001</v>
      </c>
      <c r="D126" s="2">
        <v>12</v>
      </c>
      <c r="E126" s="2">
        <v>8</v>
      </c>
      <c r="F126" s="2">
        <v>12</v>
      </c>
      <c r="G126" s="2">
        <v>11</v>
      </c>
      <c r="H126" s="2">
        <v>9</v>
      </c>
      <c r="I126" s="111">
        <f>D126*HLOOKUP($D$3,MASTER_Data_1!$A$3:$F$5,2,0)+E126*HLOOKUP($E$3,MASTER_Data_1!$A$3:$F$5,2,0)+F126*HLOOKUP($F$3,MASTER_Data_1!$A$3:$F$5,2,0)+G126*HLOOKUP($G$3,MASTER_Data_1!$A$3:$F$5,2,0)+H126*HLOOKUP($H$3,MASTER_Data_1!$A$3:$F$5,2,0)</f>
        <v>147.9</v>
      </c>
      <c r="J126" s="111">
        <f>IF(AND(I126&gt;100,C126=50001),HLOOKUP(C126,MASTER_Data_2!$A$7:$G$17,MATCH(Datset_1!I126,MASTER_Data_2!$B$8:$B$17,1)+2,1),IF(AND(I126&gt;100,C126=50002),HLOOKUP(C126,MASTER_Data_2!$A$7:$G$17,MATCH(Datset_1!I126,MASTER_Data_2!$B$8:$B$17,1)+2,1),IF(AND(I126&gt;100,C126=50003),HLOOKUP(C126,MASTER_Data_2!$A$7:$G$17,MATCH(Datset_1!I126,MASTER_Data_2!$B$8:$B$17,1)+2,1),IF(AND(I126&gt;100,C126=50004),HLOOKUP(C126,MASTER_Data_2!$A$7:$G$17,MATCH(Datset_1!I126,MASTER_Data_2!$B$8:$B$17,1)+2,1),IF(AND(I126&gt;100,C126=50005),HLOOKUP(C126,MASTER_Data_2!$A$7:$G$17,MATCH(Datset_1!I126,MASTER_Data_2!$B$8:$B$17,1)+2,1),HLOOKUP(C126,MASTER_Data_2!$A$7:$G$17,2,1))))))</f>
        <v>0.2</v>
      </c>
      <c r="K126" s="4">
        <f t="shared" si="3"/>
        <v>29.580000000000002</v>
      </c>
      <c r="L126" s="112">
        <f>IF(AND(I122&gt;100,C122=50001),HLOOKUP(C122,MASTER_Data_4!$A$6:$G$16,MATCH(Datset_1!I122,MASTER_Data_4!$B$7:$B$16,1)+2,1),IF(AND(I122&gt;100,C122=50002),HLOOKUP(C122,MASTER_Data_4!$A$6:$G$16,MATCH(Datset_1!I122,MASTER_Data_4!$B$7:$B$16,1)+2,1),IF(AND(I122&gt;100,C122=50003),HLOOKUP(C122,MASTER_Data_4!$A$6:$G$16,MATCH(Datset_1!I122,MASTER_Data_4!$B$7:$B$16,1)+2,1),IF(AND(I122&gt;100,C122=50004),HLOOKUP(C122,MASTER_Data_4!$A$6:$G$16,MATCH(Datset_1!I122,MASTER_Data_4!$B$7:$B$16,1)+2,1),IF(AND(I122&gt;100,C122=50005),HLOOKUP(C122,MASTER_Data_4!$A$6:$G$16,MATCH(Datset_1!I122,MASTER_Data_4!$B$7:$B$16,1)+2,1),HLOOKUP(C122,MASTER_Data_4!$A$6:$G$16,2,1))))))</f>
        <v>0.30599999999999999</v>
      </c>
      <c r="M126" s="4">
        <f t="shared" si="2"/>
        <v>45.257400000000004</v>
      </c>
      <c r="N126" s="112">
        <f>VLOOKUP(C126,MASTER_Data_7!$A$2:$C$7,3,0)</f>
        <v>1</v>
      </c>
      <c r="O126" s="112">
        <f>VLOOKUP(C126,MASTER_Data_7!$K$2:$M$12,3,0)</f>
        <v>2</v>
      </c>
      <c r="P126" s="3">
        <f>VLOOKUP(C126,MASTER_Data_8!$A$2:$C$7,3,0)</f>
        <v>40</v>
      </c>
      <c r="Q126" s="3">
        <f>Datset_1!I126*MASTER_Data_5!$B$9*P126</f>
        <v>322.42200000000003</v>
      </c>
      <c r="R126" s="3">
        <f>VLOOKUP(C126,MASTER_Data_8!$K$2:$M$12,3,0)</f>
        <v>787</v>
      </c>
      <c r="S126" s="3">
        <f>Datset_1!I126*MASTER_Data_5!$B$9*R126</f>
        <v>6343.6528500000004</v>
      </c>
    </row>
    <row r="127" spans="1:19" x14ac:dyDescent="0.25">
      <c r="A127" s="2" t="s">
        <v>55</v>
      </c>
      <c r="B127" s="22">
        <v>39540</v>
      </c>
      <c r="C127" s="2">
        <v>50003</v>
      </c>
      <c r="D127" s="2">
        <v>15</v>
      </c>
      <c r="E127" s="2">
        <v>8</v>
      </c>
      <c r="F127" s="2">
        <v>12</v>
      </c>
      <c r="G127" s="2">
        <v>11</v>
      </c>
      <c r="H127" s="2">
        <v>9</v>
      </c>
      <c r="I127" s="111">
        <f>D127*HLOOKUP($D$3,MASTER_Data_1!$A$3:$F$5,2,0)+E127*HLOOKUP($E$3,MASTER_Data_1!$A$3:$F$5,2,0)+F127*HLOOKUP($F$3,MASTER_Data_1!$A$3:$F$5,2,0)+G127*HLOOKUP($G$3,MASTER_Data_1!$A$3:$F$5,2,0)+H127*HLOOKUP($H$3,MASTER_Data_1!$A$3:$F$5,2,0)</f>
        <v>154.80000000000001</v>
      </c>
      <c r="J127" s="111">
        <f>IF(AND(I127&gt;100,C127=50001),HLOOKUP(C127,MASTER_Data_2!$A$7:$G$17,MATCH(Datset_1!I127,MASTER_Data_2!$B$8:$B$17,1)+2,1),IF(AND(I127&gt;100,C127=50002),HLOOKUP(C127,MASTER_Data_2!$A$7:$G$17,MATCH(Datset_1!I127,MASTER_Data_2!$B$8:$B$17,1)+2,1),IF(AND(I127&gt;100,C127=50003),HLOOKUP(C127,MASTER_Data_2!$A$7:$G$17,MATCH(Datset_1!I127,MASTER_Data_2!$B$8:$B$17,1)+2,1),IF(AND(I127&gt;100,C127=50004),HLOOKUP(C127,MASTER_Data_2!$A$7:$G$17,MATCH(Datset_1!I127,MASTER_Data_2!$B$8:$B$17,1)+2,1),IF(AND(I127&gt;100,C127=50005),HLOOKUP(C127,MASTER_Data_2!$A$7:$G$17,MATCH(Datset_1!I127,MASTER_Data_2!$B$8:$B$17,1)+2,1),HLOOKUP(C127,MASTER_Data_2!$A$7:$G$17,2,1))))))</f>
        <v>0.26</v>
      </c>
      <c r="K127" s="4">
        <f t="shared" si="3"/>
        <v>40.248000000000005</v>
      </c>
      <c r="L127" s="112">
        <f>IF(AND(I123&gt;100,C123=50001),HLOOKUP(C123,MASTER_Data_4!$A$6:$G$16,MATCH(Datset_1!I123,MASTER_Data_4!$B$7:$B$16,1)+2,1),IF(AND(I123&gt;100,C123=50002),HLOOKUP(C123,MASTER_Data_4!$A$6:$G$16,MATCH(Datset_1!I123,MASTER_Data_4!$B$7:$B$16,1)+2,1),IF(AND(I123&gt;100,C123=50003),HLOOKUP(C123,MASTER_Data_4!$A$6:$G$16,MATCH(Datset_1!I123,MASTER_Data_4!$B$7:$B$16,1)+2,1),IF(AND(I123&gt;100,C123=50004),HLOOKUP(C123,MASTER_Data_4!$A$6:$G$16,MATCH(Datset_1!I123,MASTER_Data_4!$B$7:$B$16,1)+2,1),IF(AND(I123&gt;100,C123=50005),HLOOKUP(C123,MASTER_Data_4!$A$6:$G$16,MATCH(Datset_1!I123,MASTER_Data_4!$B$7:$B$16,1)+2,1),HLOOKUP(C123,MASTER_Data_4!$A$6:$G$16,2,1))))))</f>
        <v>0.20399999999999999</v>
      </c>
      <c r="M127" s="4">
        <f t="shared" si="2"/>
        <v>31.5792</v>
      </c>
      <c r="N127" s="112">
        <f>VLOOKUP(C127,MASTER_Data_7!$A$2:$C$7,3,0)</f>
        <v>1</v>
      </c>
      <c r="O127" s="112">
        <f>VLOOKUP(C127,MASTER_Data_7!$K$2:$M$12,3,0)</f>
        <v>2</v>
      </c>
      <c r="P127" s="3">
        <f>VLOOKUP(C127,MASTER_Data_8!$A$2:$C$7,3,0)</f>
        <v>407</v>
      </c>
      <c r="Q127" s="3">
        <f>Datset_1!I127*MASTER_Data_5!$B$9*P127</f>
        <v>3433.6962000000003</v>
      </c>
      <c r="R127" s="3">
        <f>VLOOKUP(C127,MASTER_Data_8!$K$2:$M$12,3,0)</f>
        <v>1048</v>
      </c>
      <c r="S127" s="3">
        <f>Datset_1!I127*MASTER_Data_5!$B$9*R127</f>
        <v>8841.5568000000003</v>
      </c>
    </row>
    <row r="128" spans="1:19" x14ac:dyDescent="0.25">
      <c r="A128" s="2" t="s">
        <v>94</v>
      </c>
      <c r="B128" s="22">
        <v>39541</v>
      </c>
      <c r="C128" s="2">
        <v>50004</v>
      </c>
      <c r="D128" s="2">
        <v>9</v>
      </c>
      <c r="E128" s="2">
        <v>7</v>
      </c>
      <c r="F128" s="2">
        <v>12</v>
      </c>
      <c r="G128" s="2">
        <v>11</v>
      </c>
      <c r="H128" s="2">
        <v>2</v>
      </c>
      <c r="I128" s="111">
        <f>D128*HLOOKUP($D$3,MASTER_Data_1!$A$3:$F$5,2,0)+E128*HLOOKUP($E$3,MASTER_Data_1!$A$3:$F$5,2,0)+F128*HLOOKUP($F$3,MASTER_Data_1!$A$3:$F$5,2,0)+G128*HLOOKUP($G$3,MASTER_Data_1!$A$3:$F$5,2,0)+H128*HLOOKUP($H$3,MASTER_Data_1!$A$3:$F$5,2,0)</f>
        <v>119.6</v>
      </c>
      <c r="J128" s="111">
        <f>IF(AND(I128&gt;100,C128=50001),HLOOKUP(C128,MASTER_Data_2!$A$7:$G$17,MATCH(Datset_1!I128,MASTER_Data_2!$B$8:$B$17,1)+2,1),IF(AND(I128&gt;100,C128=50002),HLOOKUP(C128,MASTER_Data_2!$A$7:$G$17,MATCH(Datset_1!I128,MASTER_Data_2!$B$8:$B$17,1)+2,1),IF(AND(I128&gt;100,C128=50003),HLOOKUP(C128,MASTER_Data_2!$A$7:$G$17,MATCH(Datset_1!I128,MASTER_Data_2!$B$8:$B$17,1)+2,1),IF(AND(I128&gt;100,C128=50004),HLOOKUP(C128,MASTER_Data_2!$A$7:$G$17,MATCH(Datset_1!I128,MASTER_Data_2!$B$8:$B$17,1)+2,1),IF(AND(I128&gt;100,C128=50005),HLOOKUP(C128,MASTER_Data_2!$A$7:$G$17,MATCH(Datset_1!I128,MASTER_Data_2!$B$8:$B$17,1)+2,1),HLOOKUP(C128,MASTER_Data_2!$A$7:$G$17,2,1))))))</f>
        <v>0.27</v>
      </c>
      <c r="K128" s="4">
        <f t="shared" si="3"/>
        <v>32.292000000000002</v>
      </c>
      <c r="L128" s="112">
        <f>IF(AND(I124&gt;100,C124=50001),HLOOKUP(C124,MASTER_Data_4!$A$6:$G$16,MATCH(Datset_1!I124,MASTER_Data_4!$B$7:$B$16,1)+2,1),IF(AND(I124&gt;100,C124=50002),HLOOKUP(C124,MASTER_Data_4!$A$6:$G$16,MATCH(Datset_1!I124,MASTER_Data_4!$B$7:$B$16,1)+2,1),IF(AND(I124&gt;100,C124=50003),HLOOKUP(C124,MASTER_Data_4!$A$6:$G$16,MATCH(Datset_1!I124,MASTER_Data_4!$B$7:$B$16,1)+2,1),IF(AND(I124&gt;100,C124=50004),HLOOKUP(C124,MASTER_Data_4!$A$6:$G$16,MATCH(Datset_1!I124,MASTER_Data_4!$B$7:$B$16,1)+2,1),IF(AND(I124&gt;100,C124=50005),HLOOKUP(C124,MASTER_Data_4!$A$6:$G$16,MATCH(Datset_1!I124,MASTER_Data_4!$B$7:$B$16,1)+2,1),HLOOKUP(C124,MASTER_Data_4!$A$6:$G$16,2,1))))))</f>
        <v>0.20399999999999999</v>
      </c>
      <c r="M128" s="4">
        <f t="shared" si="2"/>
        <v>24.398399999999999</v>
      </c>
      <c r="N128" s="112">
        <f>VLOOKUP(C128,MASTER_Data_7!$A$2:$C$7,3,0)</f>
        <v>1</v>
      </c>
      <c r="O128" s="112">
        <f>VLOOKUP(C128,MASTER_Data_7!$K$2:$M$12,3,0)</f>
        <v>2</v>
      </c>
      <c r="P128" s="3">
        <f>VLOOKUP(C128,MASTER_Data_8!$A$2:$C$7,3,0)</f>
        <v>768</v>
      </c>
      <c r="Q128" s="3">
        <f>Datset_1!I128*MASTER_Data_5!$B$9*P128</f>
        <v>5005.9775999999993</v>
      </c>
      <c r="R128" s="3">
        <f>VLOOKUP(C128,MASTER_Data_8!$K$2:$M$12,3,0)</f>
        <v>841</v>
      </c>
      <c r="S128" s="3">
        <f>Datset_1!I128*MASTER_Data_5!$B$9*R128</f>
        <v>5481.8061999999991</v>
      </c>
    </row>
    <row r="129" spans="1:19" x14ac:dyDescent="0.25">
      <c r="A129" s="2" t="s">
        <v>95</v>
      </c>
      <c r="B129" s="22">
        <v>39541</v>
      </c>
      <c r="C129" s="2">
        <v>50003</v>
      </c>
      <c r="D129" s="2">
        <v>9</v>
      </c>
      <c r="E129" s="2">
        <v>7</v>
      </c>
      <c r="F129" s="2">
        <v>12</v>
      </c>
      <c r="G129" s="2">
        <v>11</v>
      </c>
      <c r="H129" s="2">
        <v>15</v>
      </c>
      <c r="I129" s="111">
        <f>D129*HLOOKUP($D$3,MASTER_Data_1!$A$3:$F$5,2,0)+E129*HLOOKUP($E$3,MASTER_Data_1!$A$3:$F$5,2,0)+F129*HLOOKUP($F$3,MASTER_Data_1!$A$3:$F$5,2,0)+G129*HLOOKUP($G$3,MASTER_Data_1!$A$3:$F$5,2,0)+H129*HLOOKUP($H$3,MASTER_Data_1!$A$3:$F$5,2,0)</f>
        <v>156</v>
      </c>
      <c r="J129" s="111">
        <f>IF(AND(I129&gt;100,C129=50001),HLOOKUP(C129,MASTER_Data_2!$A$7:$G$17,MATCH(Datset_1!I129,MASTER_Data_2!$B$8:$B$17,1)+2,1),IF(AND(I129&gt;100,C129=50002),HLOOKUP(C129,MASTER_Data_2!$A$7:$G$17,MATCH(Datset_1!I129,MASTER_Data_2!$B$8:$B$17,1)+2,1),IF(AND(I129&gt;100,C129=50003),HLOOKUP(C129,MASTER_Data_2!$A$7:$G$17,MATCH(Datset_1!I129,MASTER_Data_2!$B$8:$B$17,1)+2,1),IF(AND(I129&gt;100,C129=50004),HLOOKUP(C129,MASTER_Data_2!$A$7:$G$17,MATCH(Datset_1!I129,MASTER_Data_2!$B$8:$B$17,1)+2,1),IF(AND(I129&gt;100,C129=50005),HLOOKUP(C129,MASTER_Data_2!$A$7:$G$17,MATCH(Datset_1!I129,MASTER_Data_2!$B$8:$B$17,1)+2,1),HLOOKUP(C129,MASTER_Data_2!$A$7:$G$17,2,1))))))</f>
        <v>0.26</v>
      </c>
      <c r="K129" s="4">
        <f t="shared" si="3"/>
        <v>40.56</v>
      </c>
      <c r="L129" s="112">
        <f>IF(AND(I125&gt;100,C125=50001),HLOOKUP(C125,MASTER_Data_4!$A$6:$G$16,MATCH(Datset_1!I125,MASTER_Data_4!$B$7:$B$16,1)+2,1),IF(AND(I125&gt;100,C125=50002),HLOOKUP(C125,MASTER_Data_4!$A$6:$G$16,MATCH(Datset_1!I125,MASTER_Data_4!$B$7:$B$16,1)+2,1),IF(AND(I125&gt;100,C125=50003),HLOOKUP(C125,MASTER_Data_4!$A$6:$G$16,MATCH(Datset_1!I125,MASTER_Data_4!$B$7:$B$16,1)+2,1),IF(AND(I125&gt;100,C125=50004),HLOOKUP(C125,MASTER_Data_4!$A$6:$G$16,MATCH(Datset_1!I125,MASTER_Data_4!$B$7:$B$16,1)+2,1),IF(AND(I125&gt;100,C125=50005),HLOOKUP(C125,MASTER_Data_4!$A$6:$G$16,MATCH(Datset_1!I125,MASTER_Data_4!$B$7:$B$16,1)+2,1),HLOOKUP(C125,MASTER_Data_4!$A$6:$G$16,2,1))))))</f>
        <v>0.20399999999999999</v>
      </c>
      <c r="M129" s="4">
        <f t="shared" si="2"/>
        <v>31.823999999999998</v>
      </c>
      <c r="N129" s="112">
        <f>VLOOKUP(C129,MASTER_Data_7!$A$2:$C$7,3,0)</f>
        <v>1</v>
      </c>
      <c r="O129" s="112">
        <f>VLOOKUP(C129,MASTER_Data_7!$K$2:$M$12,3,0)</f>
        <v>2</v>
      </c>
      <c r="P129" s="3">
        <f>VLOOKUP(C129,MASTER_Data_8!$A$2:$C$7,3,0)</f>
        <v>407</v>
      </c>
      <c r="Q129" s="3">
        <f>Datset_1!I129*MASTER_Data_5!$B$9*P129</f>
        <v>3460.3140000000003</v>
      </c>
      <c r="R129" s="3">
        <f>VLOOKUP(C129,MASTER_Data_8!$K$2:$M$12,3,0)</f>
        <v>1048</v>
      </c>
      <c r="S129" s="3">
        <f>Datset_1!I129*MASTER_Data_5!$B$9*R129</f>
        <v>8910.0960000000014</v>
      </c>
    </row>
    <row r="130" spans="1:19" x14ac:dyDescent="0.25">
      <c r="A130" s="2" t="s">
        <v>133</v>
      </c>
      <c r="B130" s="22">
        <v>39542</v>
      </c>
      <c r="C130" s="2">
        <v>50004</v>
      </c>
      <c r="D130" s="2">
        <v>0</v>
      </c>
      <c r="E130" s="2">
        <v>7</v>
      </c>
      <c r="F130" s="2">
        <v>12</v>
      </c>
      <c r="G130" s="2">
        <v>11</v>
      </c>
      <c r="H130" s="2">
        <v>2</v>
      </c>
      <c r="I130" s="111">
        <f>D130*HLOOKUP($D$3,MASTER_Data_1!$A$3:$F$5,2,0)+E130*HLOOKUP($E$3,MASTER_Data_1!$A$3:$F$5,2,0)+F130*HLOOKUP($F$3,MASTER_Data_1!$A$3:$F$5,2,0)+G130*HLOOKUP($G$3,MASTER_Data_1!$A$3:$F$5,2,0)+H130*HLOOKUP($H$3,MASTER_Data_1!$A$3:$F$5,2,0)</f>
        <v>98.9</v>
      </c>
      <c r="J130" s="111">
        <f>IF(AND(I130&gt;100,C130=50001),HLOOKUP(C130,MASTER_Data_2!$A$7:$G$17,MATCH(Datset_1!I130,MASTER_Data_2!$B$8:$B$17,1)+2,1),IF(AND(I130&gt;100,C130=50002),HLOOKUP(C130,MASTER_Data_2!$A$7:$G$17,MATCH(Datset_1!I130,MASTER_Data_2!$B$8:$B$17,1)+2,1),IF(AND(I130&gt;100,C130=50003),HLOOKUP(C130,MASTER_Data_2!$A$7:$G$17,MATCH(Datset_1!I130,MASTER_Data_2!$B$8:$B$17,1)+2,1),IF(AND(I130&gt;100,C130=50004),HLOOKUP(C130,MASTER_Data_2!$A$7:$G$17,MATCH(Datset_1!I130,MASTER_Data_2!$B$8:$B$17,1)+2,1),IF(AND(I130&gt;100,C130=50005),HLOOKUP(C130,MASTER_Data_2!$A$7:$G$17,MATCH(Datset_1!I130,MASTER_Data_2!$B$8:$B$17,1)+2,1),HLOOKUP(C130,MASTER_Data_2!$A$7:$G$17,2,1))))))</f>
        <v>18.7</v>
      </c>
      <c r="K130" s="4">
        <f t="shared" si="3"/>
        <v>18.7</v>
      </c>
      <c r="L130" s="112">
        <f>IF(AND(I126&gt;100,C126=50001),HLOOKUP(C126,MASTER_Data_4!$A$6:$G$16,MATCH(Datset_1!I126,MASTER_Data_4!$B$7:$B$16,1)+2,1),IF(AND(I126&gt;100,C126=50002),HLOOKUP(C126,MASTER_Data_4!$A$6:$G$16,MATCH(Datset_1!I126,MASTER_Data_4!$B$7:$B$16,1)+2,1),IF(AND(I126&gt;100,C126=50003),HLOOKUP(C126,MASTER_Data_4!$A$6:$G$16,MATCH(Datset_1!I126,MASTER_Data_4!$B$7:$B$16,1)+2,1),IF(AND(I126&gt;100,C126=50004),HLOOKUP(C126,MASTER_Data_4!$A$6:$G$16,MATCH(Datset_1!I126,MASTER_Data_4!$B$7:$B$16,1)+2,1),IF(AND(I126&gt;100,C126=50005),HLOOKUP(C126,MASTER_Data_4!$A$6:$G$16,MATCH(Datset_1!I126,MASTER_Data_4!$B$7:$B$16,1)+2,1),HLOOKUP(C126,MASTER_Data_4!$A$6:$G$16,2,1))))))</f>
        <v>0.30199999999999999</v>
      </c>
      <c r="M130" s="4">
        <f t="shared" si="2"/>
        <v>29.867800000000003</v>
      </c>
      <c r="N130" s="112">
        <f>VLOOKUP(C130,MASTER_Data_7!$A$2:$C$7,3,0)</f>
        <v>1</v>
      </c>
      <c r="O130" s="112">
        <f>VLOOKUP(C130,MASTER_Data_7!$K$2:$M$12,3,0)</f>
        <v>2</v>
      </c>
      <c r="P130" s="3">
        <f>VLOOKUP(C130,MASTER_Data_8!$A$2:$C$7,3,0)</f>
        <v>768</v>
      </c>
      <c r="Q130" s="3">
        <f>Datset_1!I130*MASTER_Data_5!$B$9*P130</f>
        <v>4139.5583999999999</v>
      </c>
      <c r="R130" s="3">
        <f>VLOOKUP(C130,MASTER_Data_8!$K$2:$M$12,3,0)</f>
        <v>841</v>
      </c>
      <c r="S130" s="3">
        <f>Datset_1!I130*MASTER_Data_5!$B$9*R130</f>
        <v>4533.0320500000007</v>
      </c>
    </row>
    <row r="131" spans="1:19" x14ac:dyDescent="0.25">
      <c r="A131" s="2" t="s">
        <v>134</v>
      </c>
      <c r="B131" s="22">
        <v>39542</v>
      </c>
      <c r="C131" s="2">
        <v>50003</v>
      </c>
      <c r="D131" s="2">
        <v>9</v>
      </c>
      <c r="E131" s="2">
        <v>8</v>
      </c>
      <c r="F131" s="2">
        <v>12</v>
      </c>
      <c r="G131" s="2">
        <v>11</v>
      </c>
      <c r="H131" s="2">
        <v>11</v>
      </c>
      <c r="I131" s="111">
        <f>D131*HLOOKUP($D$3,MASTER_Data_1!$A$3:$F$5,2,0)+E131*HLOOKUP($E$3,MASTER_Data_1!$A$3:$F$5,2,0)+F131*HLOOKUP($F$3,MASTER_Data_1!$A$3:$F$5,2,0)+G131*HLOOKUP($G$3,MASTER_Data_1!$A$3:$F$5,2,0)+H131*HLOOKUP($H$3,MASTER_Data_1!$A$3:$F$5,2,0)</f>
        <v>146.60000000000002</v>
      </c>
      <c r="J131" s="111">
        <f>IF(AND(I131&gt;100,C131=50001),HLOOKUP(C131,MASTER_Data_2!$A$7:$G$17,MATCH(Datset_1!I131,MASTER_Data_2!$B$8:$B$17,1)+2,1),IF(AND(I131&gt;100,C131=50002),HLOOKUP(C131,MASTER_Data_2!$A$7:$G$17,MATCH(Datset_1!I131,MASTER_Data_2!$B$8:$B$17,1)+2,1),IF(AND(I131&gt;100,C131=50003),HLOOKUP(C131,MASTER_Data_2!$A$7:$G$17,MATCH(Datset_1!I131,MASTER_Data_2!$B$8:$B$17,1)+2,1),IF(AND(I131&gt;100,C131=50004),HLOOKUP(C131,MASTER_Data_2!$A$7:$G$17,MATCH(Datset_1!I131,MASTER_Data_2!$B$8:$B$17,1)+2,1),IF(AND(I131&gt;100,C131=50005),HLOOKUP(C131,MASTER_Data_2!$A$7:$G$17,MATCH(Datset_1!I131,MASTER_Data_2!$B$8:$B$17,1)+2,1),HLOOKUP(C131,MASTER_Data_2!$A$7:$G$17,2,1))))))</f>
        <v>0.26</v>
      </c>
      <c r="K131" s="4">
        <f t="shared" si="3"/>
        <v>38.116000000000007</v>
      </c>
      <c r="L131" s="112">
        <f>IF(AND(I127&gt;100,C127=50001),HLOOKUP(C127,MASTER_Data_4!$A$6:$G$16,MATCH(Datset_1!I127,MASTER_Data_4!$B$7:$B$16,1)+2,1),IF(AND(I127&gt;100,C127=50002),HLOOKUP(C127,MASTER_Data_4!$A$6:$G$16,MATCH(Datset_1!I127,MASTER_Data_4!$B$7:$B$16,1)+2,1),IF(AND(I127&gt;100,C127=50003),HLOOKUP(C127,MASTER_Data_4!$A$6:$G$16,MATCH(Datset_1!I127,MASTER_Data_4!$B$7:$B$16,1)+2,1),IF(AND(I127&gt;100,C127=50004),HLOOKUP(C127,MASTER_Data_4!$A$6:$G$16,MATCH(Datset_1!I127,MASTER_Data_4!$B$7:$B$16,1)+2,1),IF(AND(I127&gt;100,C127=50005),HLOOKUP(C127,MASTER_Data_4!$A$6:$G$16,MATCH(Datset_1!I127,MASTER_Data_4!$B$7:$B$16,1)+2,1),HLOOKUP(C127,MASTER_Data_4!$A$6:$G$16,2,1))))))</f>
        <v>0.37</v>
      </c>
      <c r="M131" s="4">
        <f t="shared" si="2"/>
        <v>54.242000000000004</v>
      </c>
      <c r="N131" s="112">
        <f>VLOOKUP(C131,MASTER_Data_7!$A$2:$C$7,3,0)</f>
        <v>1</v>
      </c>
      <c r="O131" s="112">
        <f>VLOOKUP(C131,MASTER_Data_7!$K$2:$M$12,3,0)</f>
        <v>2</v>
      </c>
      <c r="P131" s="3">
        <f>VLOOKUP(C131,MASTER_Data_8!$A$2:$C$7,3,0)</f>
        <v>407</v>
      </c>
      <c r="Q131" s="3">
        <f>Datset_1!I131*MASTER_Data_5!$B$9*P131</f>
        <v>3251.8079000000002</v>
      </c>
      <c r="R131" s="3">
        <f>VLOOKUP(C131,MASTER_Data_8!$K$2:$M$12,3,0)</f>
        <v>1048</v>
      </c>
      <c r="S131" s="3">
        <f>Datset_1!I131*MASTER_Data_5!$B$9*R131</f>
        <v>8373.2056000000011</v>
      </c>
    </row>
    <row r="132" spans="1:19" x14ac:dyDescent="0.25">
      <c r="A132" s="2" t="s">
        <v>171</v>
      </c>
      <c r="B132" s="22">
        <v>39543</v>
      </c>
      <c r="C132" s="2">
        <v>50002</v>
      </c>
      <c r="D132" s="2">
        <v>9</v>
      </c>
      <c r="E132" s="2">
        <v>8</v>
      </c>
      <c r="F132" s="2">
        <v>22</v>
      </c>
      <c r="G132" s="2">
        <v>15</v>
      </c>
      <c r="H132" s="2">
        <v>11</v>
      </c>
      <c r="I132" s="111">
        <f>D132*HLOOKUP($D$3,MASTER_Data_1!$A$3:$F$5,2,0)+E132*HLOOKUP($E$3,MASTER_Data_1!$A$3:$F$5,2,0)+F132*HLOOKUP($F$3,MASTER_Data_1!$A$3:$F$5,2,0)+G132*HLOOKUP($G$3,MASTER_Data_1!$A$3:$F$5,2,0)+H132*HLOOKUP($H$3,MASTER_Data_1!$A$3:$F$5,2,0)</f>
        <v>184.39999999999998</v>
      </c>
      <c r="J132" s="111">
        <f>IF(AND(I132&gt;100,C132=50001),HLOOKUP(C132,MASTER_Data_2!$A$7:$G$17,MATCH(Datset_1!I132,MASTER_Data_2!$B$8:$B$17,1)+2,1),IF(AND(I132&gt;100,C132=50002),HLOOKUP(C132,MASTER_Data_2!$A$7:$G$17,MATCH(Datset_1!I132,MASTER_Data_2!$B$8:$B$17,1)+2,1),IF(AND(I132&gt;100,C132=50003),HLOOKUP(C132,MASTER_Data_2!$A$7:$G$17,MATCH(Datset_1!I132,MASTER_Data_2!$B$8:$B$17,1)+2,1),IF(AND(I132&gt;100,C132=50004),HLOOKUP(C132,MASTER_Data_2!$A$7:$G$17,MATCH(Datset_1!I132,MASTER_Data_2!$B$8:$B$17,1)+2,1),IF(AND(I132&gt;100,C132=50005),HLOOKUP(C132,MASTER_Data_2!$A$7:$G$17,MATCH(Datset_1!I132,MASTER_Data_2!$B$8:$B$17,1)+2,1),HLOOKUP(C132,MASTER_Data_2!$A$7:$G$17,2,1))))))</f>
        <v>0.24</v>
      </c>
      <c r="K132" s="4">
        <f t="shared" si="3"/>
        <v>44.255999999999993</v>
      </c>
      <c r="L132" s="112">
        <f>IF(AND(I128&gt;100,C128=50001),HLOOKUP(C128,MASTER_Data_4!$A$6:$G$16,MATCH(Datset_1!I128,MASTER_Data_4!$B$7:$B$16,1)+2,1),IF(AND(I128&gt;100,C128=50002),HLOOKUP(C128,MASTER_Data_4!$A$6:$G$16,MATCH(Datset_1!I128,MASTER_Data_4!$B$7:$B$16,1)+2,1),IF(AND(I128&gt;100,C128=50003),HLOOKUP(C128,MASTER_Data_4!$A$6:$G$16,MATCH(Datset_1!I128,MASTER_Data_4!$B$7:$B$16,1)+2,1),IF(AND(I128&gt;100,C128=50004),HLOOKUP(C128,MASTER_Data_4!$A$6:$G$16,MATCH(Datset_1!I128,MASTER_Data_4!$B$7:$B$16,1)+2,1),IF(AND(I128&gt;100,C128=50005),HLOOKUP(C128,MASTER_Data_4!$A$6:$G$16,MATCH(Datset_1!I128,MASTER_Data_4!$B$7:$B$16,1)+2,1),HLOOKUP(C128,MASTER_Data_4!$A$6:$G$16,2,1))))))</f>
        <v>0.34100000000000003</v>
      </c>
      <c r="M132" s="4">
        <f t="shared" si="2"/>
        <v>62.880399999999995</v>
      </c>
      <c r="N132" s="112">
        <f>VLOOKUP(C132,MASTER_Data_7!$A$2:$C$7,3,0)</f>
        <v>1</v>
      </c>
      <c r="O132" s="112">
        <f>VLOOKUP(C132,MASTER_Data_7!$K$2:$M$12,3,0)</f>
        <v>2</v>
      </c>
      <c r="P132" s="3">
        <f>VLOOKUP(C132,MASTER_Data_8!$A$2:$C$7,3,0)</f>
        <v>122</v>
      </c>
      <c r="Q132" s="3">
        <f>Datset_1!I132*MASTER_Data_5!$B$9*P132</f>
        <v>1226.0755999999999</v>
      </c>
      <c r="R132" s="3">
        <f>VLOOKUP(C132,MASTER_Data_8!$K$2:$M$12,3,0)</f>
        <v>901</v>
      </c>
      <c r="S132" s="3">
        <f>Datset_1!I132*MASTER_Data_5!$B$9*R132</f>
        <v>9054.8697999999986</v>
      </c>
    </row>
    <row r="133" spans="1:19" x14ac:dyDescent="0.25">
      <c r="A133" s="2" t="s">
        <v>172</v>
      </c>
      <c r="B133" s="22">
        <v>39543</v>
      </c>
      <c r="C133" s="2">
        <v>50001</v>
      </c>
      <c r="D133" s="2">
        <v>0</v>
      </c>
      <c r="E133" s="2">
        <v>8</v>
      </c>
      <c r="F133" s="2">
        <v>12</v>
      </c>
      <c r="G133" s="2">
        <v>6</v>
      </c>
      <c r="H133" s="2">
        <v>9</v>
      </c>
      <c r="I133" s="111">
        <f>D133*HLOOKUP($D$3,MASTER_Data_1!$A$3:$F$5,2,0)+E133*HLOOKUP($E$3,MASTER_Data_1!$A$3:$F$5,2,0)+F133*HLOOKUP($F$3,MASTER_Data_1!$A$3:$F$5,2,0)+G133*HLOOKUP($G$3,MASTER_Data_1!$A$3:$F$5,2,0)+H133*HLOOKUP($H$3,MASTER_Data_1!$A$3:$F$5,2,0)</f>
        <v>91.8</v>
      </c>
      <c r="J133" s="111">
        <f>IF(AND(I133&gt;100,C133=50001),HLOOKUP(C133,MASTER_Data_2!$A$7:$G$17,MATCH(Datset_1!I133,MASTER_Data_2!$B$8:$B$17,1)+2,1),IF(AND(I133&gt;100,C133=50002),HLOOKUP(C133,MASTER_Data_2!$A$7:$G$17,MATCH(Datset_1!I133,MASTER_Data_2!$B$8:$B$17,1)+2,1),IF(AND(I133&gt;100,C133=50003),HLOOKUP(C133,MASTER_Data_2!$A$7:$G$17,MATCH(Datset_1!I133,MASTER_Data_2!$B$8:$B$17,1)+2,1),IF(AND(I133&gt;100,C133=50004),HLOOKUP(C133,MASTER_Data_2!$A$7:$G$17,MATCH(Datset_1!I133,MASTER_Data_2!$B$8:$B$17,1)+2,1),IF(AND(I133&gt;100,C133=50005),HLOOKUP(C133,MASTER_Data_2!$A$7:$G$17,MATCH(Datset_1!I133,MASTER_Data_2!$B$8:$B$17,1)+2,1),HLOOKUP(C133,MASTER_Data_2!$A$7:$G$17,2,1))))))</f>
        <v>12.3</v>
      </c>
      <c r="K133" s="4">
        <f t="shared" si="3"/>
        <v>12.3</v>
      </c>
      <c r="L133" s="112">
        <f>IF(AND(I129&gt;100,C129=50001),HLOOKUP(C129,MASTER_Data_4!$A$6:$G$16,MATCH(Datset_1!I129,MASTER_Data_4!$B$7:$B$16,1)+2,1),IF(AND(I129&gt;100,C129=50002),HLOOKUP(C129,MASTER_Data_4!$A$6:$G$16,MATCH(Datset_1!I129,MASTER_Data_4!$B$7:$B$16,1)+2,1),IF(AND(I129&gt;100,C129=50003),HLOOKUP(C129,MASTER_Data_4!$A$6:$G$16,MATCH(Datset_1!I129,MASTER_Data_4!$B$7:$B$16,1)+2,1),IF(AND(I129&gt;100,C129=50004),HLOOKUP(C129,MASTER_Data_4!$A$6:$G$16,MATCH(Datset_1!I129,MASTER_Data_4!$B$7:$B$16,1)+2,1),IF(AND(I129&gt;100,C129=50005),HLOOKUP(C129,MASTER_Data_4!$A$6:$G$16,MATCH(Datset_1!I129,MASTER_Data_4!$B$7:$B$16,1)+2,1),HLOOKUP(C129,MASTER_Data_4!$A$6:$G$16,2,1))))))</f>
        <v>0.37</v>
      </c>
      <c r="M133" s="4">
        <f t="shared" ref="M133:M196" si="4">IF(L133&gt;1,L133,L133*I133)</f>
        <v>33.966000000000001</v>
      </c>
      <c r="N133" s="112">
        <f>VLOOKUP(C133,MASTER_Data_7!$A$2:$C$7,3,0)</f>
        <v>1</v>
      </c>
      <c r="O133" s="112">
        <f>VLOOKUP(C133,MASTER_Data_7!$K$2:$M$12,3,0)</f>
        <v>2</v>
      </c>
      <c r="P133" s="3">
        <f>VLOOKUP(C133,MASTER_Data_8!$A$2:$C$7,3,0)</f>
        <v>40</v>
      </c>
      <c r="Q133" s="3">
        <f>Datset_1!I133*MASTER_Data_5!$B$9*P133</f>
        <v>200.124</v>
      </c>
      <c r="R133" s="3">
        <f>VLOOKUP(C133,MASTER_Data_8!$K$2:$M$12,3,0)</f>
        <v>787</v>
      </c>
      <c r="S133" s="3">
        <f>Datset_1!I133*MASTER_Data_5!$B$9*R133</f>
        <v>3937.4396999999999</v>
      </c>
    </row>
    <row r="134" spans="1:19" x14ac:dyDescent="0.25">
      <c r="A134" s="2" t="s">
        <v>210</v>
      </c>
      <c r="B134" s="22">
        <v>39544</v>
      </c>
      <c r="C134" s="2">
        <v>50002</v>
      </c>
      <c r="D134" s="2">
        <v>9</v>
      </c>
      <c r="E134" s="2">
        <v>11</v>
      </c>
      <c r="F134" s="2">
        <v>23</v>
      </c>
      <c r="G134" s="2">
        <v>11</v>
      </c>
      <c r="H134" s="2">
        <v>21</v>
      </c>
      <c r="I134" s="111">
        <f>D134*HLOOKUP($D$3,MASTER_Data_1!$A$3:$F$5,2,0)+E134*HLOOKUP($E$3,MASTER_Data_1!$A$3:$F$5,2,0)+F134*HLOOKUP($F$3,MASTER_Data_1!$A$3:$F$5,2,0)+G134*HLOOKUP($G$3,MASTER_Data_1!$A$3:$F$5,2,0)+H134*HLOOKUP($H$3,MASTER_Data_1!$A$3:$F$5,2,0)</f>
        <v>196.5</v>
      </c>
      <c r="J134" s="111">
        <f>IF(AND(I134&gt;100,C134=50001),HLOOKUP(C134,MASTER_Data_2!$A$7:$G$17,MATCH(Datset_1!I134,MASTER_Data_2!$B$8:$B$17,1)+2,1),IF(AND(I134&gt;100,C134=50002),HLOOKUP(C134,MASTER_Data_2!$A$7:$G$17,MATCH(Datset_1!I134,MASTER_Data_2!$B$8:$B$17,1)+2,1),IF(AND(I134&gt;100,C134=50003),HLOOKUP(C134,MASTER_Data_2!$A$7:$G$17,MATCH(Datset_1!I134,MASTER_Data_2!$B$8:$B$17,1)+2,1),IF(AND(I134&gt;100,C134=50004),HLOOKUP(C134,MASTER_Data_2!$A$7:$G$17,MATCH(Datset_1!I134,MASTER_Data_2!$B$8:$B$17,1)+2,1),IF(AND(I134&gt;100,C134=50005),HLOOKUP(C134,MASTER_Data_2!$A$7:$G$17,MATCH(Datset_1!I134,MASTER_Data_2!$B$8:$B$17,1)+2,1),HLOOKUP(C134,MASTER_Data_2!$A$7:$G$17,2,1))))))</f>
        <v>0.24</v>
      </c>
      <c r="K134" s="4">
        <f t="shared" si="3"/>
        <v>47.16</v>
      </c>
      <c r="L134" s="112">
        <f>IF(AND(I130&gt;100,C130=50001),HLOOKUP(C130,MASTER_Data_4!$A$6:$G$16,MATCH(Datset_1!I130,MASTER_Data_4!$B$7:$B$16,1)+2,1),IF(AND(I130&gt;100,C130=50002),HLOOKUP(C130,MASTER_Data_4!$A$6:$G$16,MATCH(Datset_1!I130,MASTER_Data_4!$B$7:$B$16,1)+2,1),IF(AND(I130&gt;100,C130=50003),HLOOKUP(C130,MASTER_Data_4!$A$6:$G$16,MATCH(Datset_1!I130,MASTER_Data_4!$B$7:$B$16,1)+2,1),IF(AND(I130&gt;100,C130=50004),HLOOKUP(C130,MASTER_Data_4!$A$6:$G$16,MATCH(Datset_1!I130,MASTER_Data_4!$B$7:$B$16,1)+2,1),IF(AND(I130&gt;100,C130=50005),HLOOKUP(C130,MASTER_Data_4!$A$6:$G$16,MATCH(Datset_1!I130,MASTER_Data_4!$B$7:$B$16,1)+2,1),HLOOKUP(C130,MASTER_Data_4!$A$6:$G$16,2,1))))))</f>
        <v>17</v>
      </c>
      <c r="M134" s="4">
        <f t="shared" si="4"/>
        <v>17</v>
      </c>
      <c r="N134" s="112">
        <f>VLOOKUP(C134,MASTER_Data_7!$A$2:$C$7,3,0)</f>
        <v>1</v>
      </c>
      <c r="O134" s="112">
        <f>VLOOKUP(C134,MASTER_Data_7!$K$2:$M$12,3,0)</f>
        <v>2</v>
      </c>
      <c r="P134" s="3">
        <f>VLOOKUP(C134,MASTER_Data_8!$A$2:$C$7,3,0)</f>
        <v>122</v>
      </c>
      <c r="Q134" s="3">
        <f>Datset_1!I134*MASTER_Data_5!$B$9*P134</f>
        <v>1306.5285000000001</v>
      </c>
      <c r="R134" s="3">
        <f>VLOOKUP(C134,MASTER_Data_8!$K$2:$M$12,3,0)</f>
        <v>901</v>
      </c>
      <c r="S134" s="3">
        <f>Datset_1!I134*MASTER_Data_5!$B$9*R134</f>
        <v>9649.0342500000006</v>
      </c>
    </row>
    <row r="135" spans="1:19" x14ac:dyDescent="0.25">
      <c r="A135" s="2" t="s">
        <v>211</v>
      </c>
      <c r="B135" s="22">
        <v>39544</v>
      </c>
      <c r="C135" s="2">
        <v>50001</v>
      </c>
      <c r="D135" s="2">
        <v>9</v>
      </c>
      <c r="E135" s="2">
        <v>8</v>
      </c>
      <c r="F135" s="2">
        <v>3</v>
      </c>
      <c r="G135" s="2">
        <v>11</v>
      </c>
      <c r="H135" s="2">
        <v>9</v>
      </c>
      <c r="I135" s="111">
        <f>D135*HLOOKUP($D$3,MASTER_Data_1!$A$3:$F$5,2,0)+E135*HLOOKUP($E$3,MASTER_Data_1!$A$3:$F$5,2,0)+F135*HLOOKUP($F$3,MASTER_Data_1!$A$3:$F$5,2,0)+G135*HLOOKUP($G$3,MASTER_Data_1!$A$3:$F$5,2,0)+H135*HLOOKUP($H$3,MASTER_Data_1!$A$3:$F$5,2,0)</f>
        <v>127.50000000000001</v>
      </c>
      <c r="J135" s="111">
        <f>IF(AND(I135&gt;100,C135=50001),HLOOKUP(C135,MASTER_Data_2!$A$7:$G$17,MATCH(Datset_1!I135,MASTER_Data_2!$B$8:$B$17,1)+2,1),IF(AND(I135&gt;100,C135=50002),HLOOKUP(C135,MASTER_Data_2!$A$7:$G$17,MATCH(Datset_1!I135,MASTER_Data_2!$B$8:$B$17,1)+2,1),IF(AND(I135&gt;100,C135=50003),HLOOKUP(C135,MASTER_Data_2!$A$7:$G$17,MATCH(Datset_1!I135,MASTER_Data_2!$B$8:$B$17,1)+2,1),IF(AND(I135&gt;100,C135=50004),HLOOKUP(C135,MASTER_Data_2!$A$7:$G$17,MATCH(Datset_1!I135,MASTER_Data_2!$B$8:$B$17,1)+2,1),IF(AND(I135&gt;100,C135=50005),HLOOKUP(C135,MASTER_Data_2!$A$7:$G$17,MATCH(Datset_1!I135,MASTER_Data_2!$B$8:$B$17,1)+2,1),HLOOKUP(C135,MASTER_Data_2!$A$7:$G$17,2,1))))))</f>
        <v>0.2</v>
      </c>
      <c r="K135" s="4">
        <f t="shared" si="3"/>
        <v>25.500000000000004</v>
      </c>
      <c r="L135" s="112">
        <f>IF(AND(I131&gt;100,C131=50001),HLOOKUP(C131,MASTER_Data_4!$A$6:$G$16,MATCH(Datset_1!I131,MASTER_Data_4!$B$7:$B$16,1)+2,1),IF(AND(I131&gt;100,C131=50002),HLOOKUP(C131,MASTER_Data_4!$A$6:$G$16,MATCH(Datset_1!I131,MASTER_Data_4!$B$7:$B$16,1)+2,1),IF(AND(I131&gt;100,C131=50003),HLOOKUP(C131,MASTER_Data_4!$A$6:$G$16,MATCH(Datset_1!I131,MASTER_Data_4!$B$7:$B$16,1)+2,1),IF(AND(I131&gt;100,C131=50004),HLOOKUP(C131,MASTER_Data_4!$A$6:$G$16,MATCH(Datset_1!I131,MASTER_Data_4!$B$7:$B$16,1)+2,1),IF(AND(I131&gt;100,C131=50005),HLOOKUP(C131,MASTER_Data_4!$A$6:$G$16,MATCH(Datset_1!I131,MASTER_Data_4!$B$7:$B$16,1)+2,1),HLOOKUP(C131,MASTER_Data_4!$A$6:$G$16,2,1))))))</f>
        <v>0.37</v>
      </c>
      <c r="M135" s="4">
        <f t="shared" si="4"/>
        <v>47.175000000000004</v>
      </c>
      <c r="N135" s="112">
        <f>VLOOKUP(C135,MASTER_Data_7!$A$2:$C$7,3,0)</f>
        <v>1</v>
      </c>
      <c r="O135" s="112">
        <f>VLOOKUP(C135,MASTER_Data_7!$K$2:$M$12,3,0)</f>
        <v>2</v>
      </c>
      <c r="P135" s="3">
        <f>VLOOKUP(C135,MASTER_Data_8!$A$2:$C$7,3,0)</f>
        <v>40</v>
      </c>
      <c r="Q135" s="3">
        <f>Datset_1!I135*MASTER_Data_5!$B$9*P135</f>
        <v>277.95000000000005</v>
      </c>
      <c r="R135" s="3">
        <f>VLOOKUP(C135,MASTER_Data_8!$K$2:$M$12,3,0)</f>
        <v>787</v>
      </c>
      <c r="S135" s="3">
        <f>Datset_1!I135*MASTER_Data_5!$B$9*R135</f>
        <v>5468.6662500000002</v>
      </c>
    </row>
    <row r="136" spans="1:19" x14ac:dyDescent="0.25">
      <c r="A136" s="2" t="s">
        <v>253</v>
      </c>
      <c r="B136" s="22">
        <v>39545</v>
      </c>
      <c r="C136" s="2">
        <v>50002</v>
      </c>
      <c r="D136" s="2">
        <v>9</v>
      </c>
      <c r="E136" s="2">
        <v>8</v>
      </c>
      <c r="F136" s="2">
        <v>12</v>
      </c>
      <c r="G136" s="2">
        <v>11</v>
      </c>
      <c r="H136" s="2">
        <v>15</v>
      </c>
      <c r="I136" s="111">
        <f>D136*HLOOKUP($D$3,MASTER_Data_1!$A$3:$F$5,2,0)+E136*HLOOKUP($E$3,MASTER_Data_1!$A$3:$F$5,2,0)+F136*HLOOKUP($F$3,MASTER_Data_1!$A$3:$F$5,2,0)+G136*HLOOKUP($G$3,MASTER_Data_1!$A$3:$F$5,2,0)+H136*HLOOKUP($H$3,MASTER_Data_1!$A$3:$F$5,2,0)</f>
        <v>157.80000000000001</v>
      </c>
      <c r="J136" s="111">
        <f>IF(AND(I136&gt;100,C136=50001),HLOOKUP(C136,MASTER_Data_2!$A$7:$G$17,MATCH(Datset_1!I136,MASTER_Data_2!$B$8:$B$17,1)+2,1),IF(AND(I136&gt;100,C136=50002),HLOOKUP(C136,MASTER_Data_2!$A$7:$G$17,MATCH(Datset_1!I136,MASTER_Data_2!$B$8:$B$17,1)+2,1),IF(AND(I136&gt;100,C136=50003),HLOOKUP(C136,MASTER_Data_2!$A$7:$G$17,MATCH(Datset_1!I136,MASTER_Data_2!$B$8:$B$17,1)+2,1),IF(AND(I136&gt;100,C136=50004),HLOOKUP(C136,MASTER_Data_2!$A$7:$G$17,MATCH(Datset_1!I136,MASTER_Data_2!$B$8:$B$17,1)+2,1),IF(AND(I136&gt;100,C136=50005),HLOOKUP(C136,MASTER_Data_2!$A$7:$G$17,MATCH(Datset_1!I136,MASTER_Data_2!$B$8:$B$17,1)+2,1),HLOOKUP(C136,MASTER_Data_2!$A$7:$G$17,2,1))))))</f>
        <v>0.24</v>
      </c>
      <c r="K136" s="4">
        <f t="shared" si="3"/>
        <v>37.872</v>
      </c>
      <c r="L136" s="112">
        <f>IF(AND(I132&gt;100,C132=50001),HLOOKUP(C132,MASTER_Data_4!$A$6:$G$16,MATCH(Datset_1!I132,MASTER_Data_4!$B$7:$B$16,1)+2,1),IF(AND(I132&gt;100,C132=50002),HLOOKUP(C132,MASTER_Data_4!$A$6:$G$16,MATCH(Datset_1!I132,MASTER_Data_4!$B$7:$B$16,1)+2,1),IF(AND(I132&gt;100,C132=50003),HLOOKUP(C132,MASTER_Data_4!$A$6:$G$16,MATCH(Datset_1!I132,MASTER_Data_4!$B$7:$B$16,1)+2,1),IF(AND(I132&gt;100,C132=50004),HLOOKUP(C132,MASTER_Data_4!$A$6:$G$16,MATCH(Datset_1!I132,MASTER_Data_4!$B$7:$B$16,1)+2,1),IF(AND(I132&gt;100,C132=50005),HLOOKUP(C132,MASTER_Data_4!$A$6:$G$16,MATCH(Datset_1!I132,MASTER_Data_4!$B$7:$B$16,1)+2,1),HLOOKUP(C132,MASTER_Data_4!$A$6:$G$16,2,1))))))</f>
        <v>0.30599999999999999</v>
      </c>
      <c r="M136" s="4">
        <f t="shared" si="4"/>
        <v>48.286799999999999</v>
      </c>
      <c r="N136" s="112">
        <f>VLOOKUP(C136,MASTER_Data_7!$A$2:$C$7,3,0)</f>
        <v>1</v>
      </c>
      <c r="O136" s="112">
        <f>VLOOKUP(C136,MASTER_Data_7!$K$2:$M$12,3,0)</f>
        <v>2</v>
      </c>
      <c r="P136" s="3">
        <f>VLOOKUP(C136,MASTER_Data_8!$A$2:$C$7,3,0)</f>
        <v>122</v>
      </c>
      <c r="Q136" s="3">
        <f>Datset_1!I136*MASTER_Data_5!$B$9*P136</f>
        <v>1049.2122000000002</v>
      </c>
      <c r="R136" s="3">
        <f>VLOOKUP(C136,MASTER_Data_8!$K$2:$M$12,3,0)</f>
        <v>901</v>
      </c>
      <c r="S136" s="3">
        <f>Datset_1!I136*MASTER_Data_5!$B$9*R136</f>
        <v>7748.6901000000007</v>
      </c>
    </row>
    <row r="137" spans="1:19" x14ac:dyDescent="0.25">
      <c r="A137" s="2" t="s">
        <v>254</v>
      </c>
      <c r="B137" s="22">
        <v>39545</v>
      </c>
      <c r="C137" s="2">
        <v>50001</v>
      </c>
      <c r="D137" s="2">
        <v>9</v>
      </c>
      <c r="E137" s="2">
        <v>8</v>
      </c>
      <c r="F137" s="2">
        <v>11</v>
      </c>
      <c r="G137" s="2">
        <v>9</v>
      </c>
      <c r="H137" s="2">
        <v>15</v>
      </c>
      <c r="I137" s="111">
        <f>D137*HLOOKUP($D$3,MASTER_Data_1!$A$3:$F$5,2,0)+E137*HLOOKUP($E$3,MASTER_Data_1!$A$3:$F$5,2,0)+F137*HLOOKUP($F$3,MASTER_Data_1!$A$3:$F$5,2,0)+G137*HLOOKUP($G$3,MASTER_Data_1!$A$3:$F$5,2,0)+H137*HLOOKUP($H$3,MASTER_Data_1!$A$3:$F$5,2,0)</f>
        <v>144.9</v>
      </c>
      <c r="J137" s="111">
        <f>IF(AND(I137&gt;100,C137=50001),HLOOKUP(C137,MASTER_Data_2!$A$7:$G$17,MATCH(Datset_1!I137,MASTER_Data_2!$B$8:$B$17,1)+2,1),IF(AND(I137&gt;100,C137=50002),HLOOKUP(C137,MASTER_Data_2!$A$7:$G$17,MATCH(Datset_1!I137,MASTER_Data_2!$B$8:$B$17,1)+2,1),IF(AND(I137&gt;100,C137=50003),HLOOKUP(C137,MASTER_Data_2!$A$7:$G$17,MATCH(Datset_1!I137,MASTER_Data_2!$B$8:$B$17,1)+2,1),IF(AND(I137&gt;100,C137=50004),HLOOKUP(C137,MASTER_Data_2!$A$7:$G$17,MATCH(Datset_1!I137,MASTER_Data_2!$B$8:$B$17,1)+2,1),IF(AND(I137&gt;100,C137=50005),HLOOKUP(C137,MASTER_Data_2!$A$7:$G$17,MATCH(Datset_1!I137,MASTER_Data_2!$B$8:$B$17,1)+2,1),HLOOKUP(C137,MASTER_Data_2!$A$7:$G$17,2,1))))))</f>
        <v>0.2</v>
      </c>
      <c r="K137" s="4">
        <f t="shared" ref="K137:K200" si="5">IF(J137&gt;1,J137, I137*J137)</f>
        <v>28.980000000000004</v>
      </c>
      <c r="L137" s="112">
        <f>IF(AND(I133&gt;100,C133=50001),HLOOKUP(C133,MASTER_Data_4!$A$6:$G$16,MATCH(Datset_1!I133,MASTER_Data_4!$B$7:$B$16,1)+2,1),IF(AND(I133&gt;100,C133=50002),HLOOKUP(C133,MASTER_Data_4!$A$6:$G$16,MATCH(Datset_1!I133,MASTER_Data_4!$B$7:$B$16,1)+2,1),IF(AND(I133&gt;100,C133=50003),HLOOKUP(C133,MASTER_Data_4!$A$6:$G$16,MATCH(Datset_1!I133,MASTER_Data_4!$B$7:$B$16,1)+2,1),IF(AND(I133&gt;100,C133=50004),HLOOKUP(C133,MASTER_Data_4!$A$6:$G$16,MATCH(Datset_1!I133,MASTER_Data_4!$B$7:$B$16,1)+2,1),IF(AND(I133&gt;100,C133=50005),HLOOKUP(C133,MASTER_Data_4!$A$6:$G$16,MATCH(Datset_1!I133,MASTER_Data_4!$B$7:$B$16,1)+2,1),HLOOKUP(C133,MASTER_Data_4!$A$6:$G$16,2,1))))))</f>
        <v>18.100000000000001</v>
      </c>
      <c r="M137" s="4">
        <f t="shared" si="4"/>
        <v>18.100000000000001</v>
      </c>
      <c r="N137" s="112">
        <f>VLOOKUP(C137,MASTER_Data_7!$A$2:$C$7,3,0)</f>
        <v>1</v>
      </c>
      <c r="O137" s="112">
        <f>VLOOKUP(C137,MASTER_Data_7!$K$2:$M$12,3,0)</f>
        <v>2</v>
      </c>
      <c r="P137" s="3">
        <f>VLOOKUP(C137,MASTER_Data_8!$A$2:$C$7,3,0)</f>
        <v>40</v>
      </c>
      <c r="Q137" s="3">
        <f>Datset_1!I137*MASTER_Data_5!$B$9*P137</f>
        <v>315.88200000000001</v>
      </c>
      <c r="R137" s="3">
        <f>VLOOKUP(C137,MASTER_Data_8!$K$2:$M$12,3,0)</f>
        <v>787</v>
      </c>
      <c r="S137" s="3">
        <f>Datset_1!I137*MASTER_Data_5!$B$9*R137</f>
        <v>6214.9783500000003</v>
      </c>
    </row>
    <row r="138" spans="1:19" x14ac:dyDescent="0.25">
      <c r="A138" s="2" t="s">
        <v>293</v>
      </c>
      <c r="B138" s="22">
        <v>39546</v>
      </c>
      <c r="C138" s="2">
        <v>50002</v>
      </c>
      <c r="D138" s="2">
        <v>9</v>
      </c>
      <c r="E138" s="2">
        <v>3</v>
      </c>
      <c r="F138" s="2">
        <v>12</v>
      </c>
      <c r="G138" s="2">
        <v>9</v>
      </c>
      <c r="H138" s="2">
        <v>6</v>
      </c>
      <c r="I138" s="111">
        <f>D138*HLOOKUP($D$3,MASTER_Data_1!$A$3:$F$5,2,0)+E138*HLOOKUP($E$3,MASTER_Data_1!$A$3:$F$5,2,0)+F138*HLOOKUP($F$3,MASTER_Data_1!$A$3:$F$5,2,0)+G138*HLOOKUP($G$3,MASTER_Data_1!$A$3:$F$5,2,0)+H138*HLOOKUP($H$3,MASTER_Data_1!$A$3:$F$5,2,0)</f>
        <v>112.2</v>
      </c>
      <c r="J138" s="111">
        <f>IF(AND(I138&gt;100,C138=50001),HLOOKUP(C138,MASTER_Data_2!$A$7:$G$17,MATCH(Datset_1!I138,MASTER_Data_2!$B$8:$B$17,1)+2,1),IF(AND(I138&gt;100,C138=50002),HLOOKUP(C138,MASTER_Data_2!$A$7:$G$17,MATCH(Datset_1!I138,MASTER_Data_2!$B$8:$B$17,1)+2,1),IF(AND(I138&gt;100,C138=50003),HLOOKUP(C138,MASTER_Data_2!$A$7:$G$17,MATCH(Datset_1!I138,MASTER_Data_2!$B$8:$B$17,1)+2,1),IF(AND(I138&gt;100,C138=50004),HLOOKUP(C138,MASTER_Data_2!$A$7:$G$17,MATCH(Datset_1!I138,MASTER_Data_2!$B$8:$B$17,1)+2,1),IF(AND(I138&gt;100,C138=50005),HLOOKUP(C138,MASTER_Data_2!$A$7:$G$17,MATCH(Datset_1!I138,MASTER_Data_2!$B$8:$B$17,1)+2,1),HLOOKUP(C138,MASTER_Data_2!$A$7:$G$17,2,1))))))</f>
        <v>0.24</v>
      </c>
      <c r="K138" s="4">
        <f t="shared" si="5"/>
        <v>26.928000000000001</v>
      </c>
      <c r="L138" s="112">
        <f>IF(AND(I134&gt;100,C134=50001),HLOOKUP(C134,MASTER_Data_4!$A$6:$G$16,MATCH(Datset_1!I134,MASTER_Data_4!$B$7:$B$16,1)+2,1),IF(AND(I134&gt;100,C134=50002),HLOOKUP(C134,MASTER_Data_4!$A$6:$G$16,MATCH(Datset_1!I134,MASTER_Data_4!$B$7:$B$16,1)+2,1),IF(AND(I134&gt;100,C134=50003),HLOOKUP(C134,MASTER_Data_4!$A$6:$G$16,MATCH(Datset_1!I134,MASTER_Data_4!$B$7:$B$16,1)+2,1),IF(AND(I134&gt;100,C134=50004),HLOOKUP(C134,MASTER_Data_4!$A$6:$G$16,MATCH(Datset_1!I134,MASTER_Data_4!$B$7:$B$16,1)+2,1),IF(AND(I134&gt;100,C134=50005),HLOOKUP(C134,MASTER_Data_4!$A$6:$G$16,MATCH(Datset_1!I134,MASTER_Data_4!$B$7:$B$16,1)+2,1),HLOOKUP(C134,MASTER_Data_4!$A$6:$G$16,2,1))))))</f>
        <v>0.30599999999999999</v>
      </c>
      <c r="M138" s="4">
        <f t="shared" si="4"/>
        <v>34.333199999999998</v>
      </c>
      <c r="N138" s="112">
        <f>VLOOKUP(C138,MASTER_Data_7!$A$2:$C$7,3,0)</f>
        <v>1</v>
      </c>
      <c r="O138" s="112">
        <f>VLOOKUP(C138,MASTER_Data_7!$K$2:$M$12,3,0)</f>
        <v>2</v>
      </c>
      <c r="P138" s="3">
        <f>VLOOKUP(C138,MASTER_Data_8!$A$2:$C$7,3,0)</f>
        <v>122</v>
      </c>
      <c r="Q138" s="3">
        <f>Datset_1!I138*MASTER_Data_5!$B$9*P138</f>
        <v>746.01780000000008</v>
      </c>
      <c r="R138" s="3">
        <f>VLOOKUP(C138,MASTER_Data_8!$K$2:$M$12,3,0)</f>
        <v>901</v>
      </c>
      <c r="S138" s="3">
        <f>Datset_1!I138*MASTER_Data_5!$B$9*R138</f>
        <v>5509.5249000000003</v>
      </c>
    </row>
    <row r="139" spans="1:19" x14ac:dyDescent="0.25">
      <c r="A139" s="2" t="s">
        <v>294</v>
      </c>
      <c r="B139" s="22">
        <v>39546</v>
      </c>
      <c r="C139" s="2">
        <v>50001</v>
      </c>
      <c r="D139" s="2">
        <v>3</v>
      </c>
      <c r="E139" s="2">
        <v>8</v>
      </c>
      <c r="F139" s="2">
        <v>11</v>
      </c>
      <c r="G139" s="2">
        <v>12</v>
      </c>
      <c r="H139" s="2">
        <v>11</v>
      </c>
      <c r="I139" s="111">
        <f>D139*HLOOKUP($D$3,MASTER_Data_1!$A$3:$F$5,2,0)+E139*HLOOKUP($E$3,MASTER_Data_1!$A$3:$F$5,2,0)+F139*HLOOKUP($F$3,MASTER_Data_1!$A$3:$F$5,2,0)+G139*HLOOKUP($G$3,MASTER_Data_1!$A$3:$F$5,2,0)+H139*HLOOKUP($H$3,MASTER_Data_1!$A$3:$F$5,2,0)</f>
        <v>137</v>
      </c>
      <c r="J139" s="111">
        <f>IF(AND(I139&gt;100,C139=50001),HLOOKUP(C139,MASTER_Data_2!$A$7:$G$17,MATCH(Datset_1!I139,MASTER_Data_2!$B$8:$B$17,1)+2,1),IF(AND(I139&gt;100,C139=50002),HLOOKUP(C139,MASTER_Data_2!$A$7:$G$17,MATCH(Datset_1!I139,MASTER_Data_2!$B$8:$B$17,1)+2,1),IF(AND(I139&gt;100,C139=50003),HLOOKUP(C139,MASTER_Data_2!$A$7:$G$17,MATCH(Datset_1!I139,MASTER_Data_2!$B$8:$B$17,1)+2,1),IF(AND(I139&gt;100,C139=50004),HLOOKUP(C139,MASTER_Data_2!$A$7:$G$17,MATCH(Datset_1!I139,MASTER_Data_2!$B$8:$B$17,1)+2,1),IF(AND(I139&gt;100,C139=50005),HLOOKUP(C139,MASTER_Data_2!$A$7:$G$17,MATCH(Datset_1!I139,MASTER_Data_2!$B$8:$B$17,1)+2,1),HLOOKUP(C139,MASTER_Data_2!$A$7:$G$17,2,1))))))</f>
        <v>0.2</v>
      </c>
      <c r="K139" s="4">
        <f t="shared" si="5"/>
        <v>27.400000000000002</v>
      </c>
      <c r="L139" s="112">
        <f>IF(AND(I135&gt;100,C135=50001),HLOOKUP(C135,MASTER_Data_4!$A$6:$G$16,MATCH(Datset_1!I135,MASTER_Data_4!$B$7:$B$16,1)+2,1),IF(AND(I135&gt;100,C135=50002),HLOOKUP(C135,MASTER_Data_4!$A$6:$G$16,MATCH(Datset_1!I135,MASTER_Data_4!$B$7:$B$16,1)+2,1),IF(AND(I135&gt;100,C135=50003),HLOOKUP(C135,MASTER_Data_4!$A$6:$G$16,MATCH(Datset_1!I135,MASTER_Data_4!$B$7:$B$16,1)+2,1),IF(AND(I135&gt;100,C135=50004),HLOOKUP(C135,MASTER_Data_4!$A$6:$G$16,MATCH(Datset_1!I135,MASTER_Data_4!$B$7:$B$16,1)+2,1),IF(AND(I135&gt;100,C135=50005),HLOOKUP(C135,MASTER_Data_4!$A$6:$G$16,MATCH(Datset_1!I135,MASTER_Data_4!$B$7:$B$16,1)+2,1),HLOOKUP(C135,MASTER_Data_4!$A$6:$G$16,2,1))))))</f>
        <v>0.30199999999999999</v>
      </c>
      <c r="M139" s="4">
        <f t="shared" si="4"/>
        <v>41.373999999999995</v>
      </c>
      <c r="N139" s="112">
        <f>VLOOKUP(C139,MASTER_Data_7!$A$2:$C$7,3,0)</f>
        <v>1</v>
      </c>
      <c r="O139" s="112">
        <f>VLOOKUP(C139,MASTER_Data_7!$K$2:$M$12,3,0)</f>
        <v>2</v>
      </c>
      <c r="P139" s="3">
        <f>VLOOKUP(C139,MASTER_Data_8!$A$2:$C$7,3,0)</f>
        <v>40</v>
      </c>
      <c r="Q139" s="3">
        <f>Datset_1!I139*MASTER_Data_5!$B$9*P139</f>
        <v>298.65999999999997</v>
      </c>
      <c r="R139" s="3">
        <f>VLOOKUP(C139,MASTER_Data_8!$K$2:$M$12,3,0)</f>
        <v>787</v>
      </c>
      <c r="S139" s="3">
        <f>Datset_1!I139*MASTER_Data_5!$B$9*R139</f>
        <v>5876.1355000000003</v>
      </c>
    </row>
    <row r="140" spans="1:19" x14ac:dyDescent="0.25">
      <c r="A140" s="2" t="s">
        <v>335</v>
      </c>
      <c r="B140" s="22">
        <v>39547</v>
      </c>
      <c r="C140" s="2">
        <v>50005</v>
      </c>
      <c r="D140" s="2">
        <v>9</v>
      </c>
      <c r="E140" s="2">
        <v>12</v>
      </c>
      <c r="F140" s="2">
        <v>12</v>
      </c>
      <c r="G140" s="2">
        <v>15</v>
      </c>
      <c r="H140" s="2">
        <v>11</v>
      </c>
      <c r="I140" s="111">
        <f>D140*HLOOKUP($D$3,MASTER_Data_1!$A$3:$F$5,2,0)+E140*HLOOKUP($E$3,MASTER_Data_1!$A$3:$F$5,2,0)+F140*HLOOKUP($F$3,MASTER_Data_1!$A$3:$F$5,2,0)+G140*HLOOKUP($G$3,MASTER_Data_1!$A$3:$F$5,2,0)+H140*HLOOKUP($H$3,MASTER_Data_1!$A$3:$F$5,2,0)</f>
        <v>176.60000000000002</v>
      </c>
      <c r="J140" s="111">
        <f>IF(AND(I140&gt;100,C140=50001),HLOOKUP(C140,MASTER_Data_2!$A$7:$G$17,MATCH(Datset_1!I140,MASTER_Data_2!$B$8:$B$17,1)+2,1),IF(AND(I140&gt;100,C140=50002),HLOOKUP(C140,MASTER_Data_2!$A$7:$G$17,MATCH(Datset_1!I140,MASTER_Data_2!$B$8:$B$17,1)+2,1),IF(AND(I140&gt;100,C140=50003),HLOOKUP(C140,MASTER_Data_2!$A$7:$G$17,MATCH(Datset_1!I140,MASTER_Data_2!$B$8:$B$17,1)+2,1),IF(AND(I140&gt;100,C140=50004),HLOOKUP(C140,MASTER_Data_2!$A$7:$G$17,MATCH(Datset_1!I140,MASTER_Data_2!$B$8:$B$17,1)+2,1),IF(AND(I140&gt;100,C140=50005),HLOOKUP(C140,MASTER_Data_2!$A$7:$G$17,MATCH(Datset_1!I140,MASTER_Data_2!$B$8:$B$17,1)+2,1),HLOOKUP(C140,MASTER_Data_2!$A$7:$G$17,2,1))))))</f>
        <v>0.33</v>
      </c>
      <c r="K140" s="4">
        <f t="shared" si="5"/>
        <v>58.278000000000013</v>
      </c>
      <c r="L140" s="112">
        <f>IF(AND(I136&gt;100,C136=50001),HLOOKUP(C136,MASTER_Data_4!$A$6:$G$16,MATCH(Datset_1!I136,MASTER_Data_4!$B$7:$B$16,1)+2,1),IF(AND(I136&gt;100,C136=50002),HLOOKUP(C136,MASTER_Data_4!$A$6:$G$16,MATCH(Datset_1!I136,MASTER_Data_4!$B$7:$B$16,1)+2,1),IF(AND(I136&gt;100,C136=50003),HLOOKUP(C136,MASTER_Data_4!$A$6:$G$16,MATCH(Datset_1!I136,MASTER_Data_4!$B$7:$B$16,1)+2,1),IF(AND(I136&gt;100,C136=50004),HLOOKUP(C136,MASTER_Data_4!$A$6:$G$16,MATCH(Datset_1!I136,MASTER_Data_4!$B$7:$B$16,1)+2,1),IF(AND(I136&gt;100,C136=50005),HLOOKUP(C136,MASTER_Data_4!$A$6:$G$16,MATCH(Datset_1!I136,MASTER_Data_4!$B$7:$B$16,1)+2,1),HLOOKUP(C136,MASTER_Data_4!$A$6:$G$16,2,1))))))</f>
        <v>0.30599999999999999</v>
      </c>
      <c r="M140" s="4">
        <f t="shared" si="4"/>
        <v>54.039600000000007</v>
      </c>
      <c r="N140" s="112">
        <f>VLOOKUP(C140,MASTER_Data_7!$A$2:$C$7,3,0)</f>
        <v>2</v>
      </c>
      <c r="O140" s="112">
        <f>VLOOKUP(C140,MASTER_Data_7!$K$2:$M$12,3,0)</f>
        <v>1</v>
      </c>
      <c r="P140" s="3">
        <f>VLOOKUP(C140,MASTER_Data_8!$A$2:$C$7,3,0)</f>
        <v>787</v>
      </c>
      <c r="Q140" s="3">
        <f>Datset_1!I140*MASTER_Data_5!$B$9*P140</f>
        <v>7574.6389000000008</v>
      </c>
      <c r="R140" s="3">
        <f>VLOOKUP(C140,MASTER_Data_8!$K$2:$M$12,3,0)</f>
        <v>40</v>
      </c>
      <c r="S140" s="3">
        <f>Datset_1!I140*MASTER_Data_5!$B$9*R140</f>
        <v>384.98800000000006</v>
      </c>
    </row>
    <row r="141" spans="1:19" x14ac:dyDescent="0.25">
      <c r="A141" s="2" t="s">
        <v>336</v>
      </c>
      <c r="B141" s="22">
        <v>39547</v>
      </c>
      <c r="C141" s="2">
        <v>50002</v>
      </c>
      <c r="D141" s="2">
        <v>9</v>
      </c>
      <c r="E141" s="2">
        <v>8</v>
      </c>
      <c r="F141" s="2">
        <v>12</v>
      </c>
      <c r="G141" s="2">
        <v>12</v>
      </c>
      <c r="H141" s="2">
        <v>9</v>
      </c>
      <c r="I141" s="111">
        <f>D141*HLOOKUP($D$3,MASTER_Data_1!$A$3:$F$5,2,0)+E141*HLOOKUP($E$3,MASTER_Data_1!$A$3:$F$5,2,0)+F141*HLOOKUP($F$3,MASTER_Data_1!$A$3:$F$5,2,0)+G141*HLOOKUP($G$3,MASTER_Data_1!$A$3:$F$5,2,0)+H141*HLOOKUP($H$3,MASTER_Data_1!$A$3:$F$5,2,0)</f>
        <v>146.69999999999999</v>
      </c>
      <c r="J141" s="111">
        <f>IF(AND(I141&gt;100,C141=50001),HLOOKUP(C141,MASTER_Data_2!$A$7:$G$17,MATCH(Datset_1!I141,MASTER_Data_2!$B$8:$B$17,1)+2,1),IF(AND(I141&gt;100,C141=50002),HLOOKUP(C141,MASTER_Data_2!$A$7:$G$17,MATCH(Datset_1!I141,MASTER_Data_2!$B$8:$B$17,1)+2,1),IF(AND(I141&gt;100,C141=50003),HLOOKUP(C141,MASTER_Data_2!$A$7:$G$17,MATCH(Datset_1!I141,MASTER_Data_2!$B$8:$B$17,1)+2,1),IF(AND(I141&gt;100,C141=50004),HLOOKUP(C141,MASTER_Data_2!$A$7:$G$17,MATCH(Datset_1!I141,MASTER_Data_2!$B$8:$B$17,1)+2,1),IF(AND(I141&gt;100,C141=50005),HLOOKUP(C141,MASTER_Data_2!$A$7:$G$17,MATCH(Datset_1!I141,MASTER_Data_2!$B$8:$B$17,1)+2,1),HLOOKUP(C141,MASTER_Data_2!$A$7:$G$17,2,1))))))</f>
        <v>0.24</v>
      </c>
      <c r="K141" s="4">
        <f t="shared" si="5"/>
        <v>35.207999999999998</v>
      </c>
      <c r="L141" s="112">
        <f>IF(AND(I137&gt;100,C137=50001),HLOOKUP(C137,MASTER_Data_4!$A$6:$G$16,MATCH(Datset_1!I137,MASTER_Data_4!$B$7:$B$16,1)+2,1),IF(AND(I137&gt;100,C137=50002),HLOOKUP(C137,MASTER_Data_4!$A$6:$G$16,MATCH(Datset_1!I137,MASTER_Data_4!$B$7:$B$16,1)+2,1),IF(AND(I137&gt;100,C137=50003),HLOOKUP(C137,MASTER_Data_4!$A$6:$G$16,MATCH(Datset_1!I137,MASTER_Data_4!$B$7:$B$16,1)+2,1),IF(AND(I137&gt;100,C137=50004),HLOOKUP(C137,MASTER_Data_4!$A$6:$G$16,MATCH(Datset_1!I137,MASTER_Data_4!$B$7:$B$16,1)+2,1),IF(AND(I137&gt;100,C137=50005),HLOOKUP(C137,MASTER_Data_4!$A$6:$G$16,MATCH(Datset_1!I137,MASTER_Data_4!$B$7:$B$16,1)+2,1),HLOOKUP(C137,MASTER_Data_4!$A$6:$G$16,2,1))))))</f>
        <v>0.30199999999999999</v>
      </c>
      <c r="M141" s="4">
        <f t="shared" si="4"/>
        <v>44.303399999999996</v>
      </c>
      <c r="N141" s="112">
        <f>VLOOKUP(C141,MASTER_Data_7!$A$2:$C$7,3,0)</f>
        <v>1</v>
      </c>
      <c r="O141" s="112">
        <f>VLOOKUP(C141,MASTER_Data_7!$K$2:$M$12,3,0)</f>
        <v>2</v>
      </c>
      <c r="P141" s="3">
        <f>VLOOKUP(C141,MASTER_Data_8!$A$2:$C$7,3,0)</f>
        <v>122</v>
      </c>
      <c r="Q141" s="3">
        <f>Datset_1!I141*MASTER_Data_5!$B$9*P141</f>
        <v>975.40829999999994</v>
      </c>
      <c r="R141" s="3">
        <f>VLOOKUP(C141,MASTER_Data_8!$K$2:$M$12,3,0)</f>
        <v>901</v>
      </c>
      <c r="S141" s="3">
        <f>Datset_1!I141*MASTER_Data_5!$B$9*R141</f>
        <v>7203.63015</v>
      </c>
    </row>
    <row r="142" spans="1:19" x14ac:dyDescent="0.25">
      <c r="A142" s="2" t="s">
        <v>378</v>
      </c>
      <c r="B142" s="22">
        <v>39548</v>
      </c>
      <c r="C142" s="2">
        <v>50001</v>
      </c>
      <c r="D142" s="2">
        <v>9</v>
      </c>
      <c r="E142" s="2">
        <v>8</v>
      </c>
      <c r="F142" s="2">
        <v>12</v>
      </c>
      <c r="G142" s="2">
        <v>12</v>
      </c>
      <c r="H142" s="2">
        <v>21</v>
      </c>
      <c r="I142" s="111">
        <f>D142*HLOOKUP($D$3,MASTER_Data_1!$A$3:$F$5,2,0)+E142*HLOOKUP($E$3,MASTER_Data_1!$A$3:$F$5,2,0)+F142*HLOOKUP($F$3,MASTER_Data_1!$A$3:$F$5,2,0)+G142*HLOOKUP($G$3,MASTER_Data_1!$A$3:$F$5,2,0)+H142*HLOOKUP($H$3,MASTER_Data_1!$A$3:$F$5,2,0)</f>
        <v>180.3</v>
      </c>
      <c r="J142" s="111">
        <f>IF(AND(I142&gt;100,C142=50001),HLOOKUP(C142,MASTER_Data_2!$A$7:$G$17,MATCH(Datset_1!I142,MASTER_Data_2!$B$8:$B$17,1)+2,1),IF(AND(I142&gt;100,C142=50002),HLOOKUP(C142,MASTER_Data_2!$A$7:$G$17,MATCH(Datset_1!I142,MASTER_Data_2!$B$8:$B$17,1)+2,1),IF(AND(I142&gt;100,C142=50003),HLOOKUP(C142,MASTER_Data_2!$A$7:$G$17,MATCH(Datset_1!I142,MASTER_Data_2!$B$8:$B$17,1)+2,1),IF(AND(I142&gt;100,C142=50004),HLOOKUP(C142,MASTER_Data_2!$A$7:$G$17,MATCH(Datset_1!I142,MASTER_Data_2!$B$8:$B$17,1)+2,1),IF(AND(I142&gt;100,C142=50005),HLOOKUP(C142,MASTER_Data_2!$A$7:$G$17,MATCH(Datset_1!I142,MASTER_Data_2!$B$8:$B$17,1)+2,1),HLOOKUP(C142,MASTER_Data_2!$A$7:$G$17,2,1))))))</f>
        <v>0.2</v>
      </c>
      <c r="K142" s="4">
        <f t="shared" si="5"/>
        <v>36.06</v>
      </c>
      <c r="L142" s="112">
        <f>IF(AND(I138&gt;100,C138=50001),HLOOKUP(C138,MASTER_Data_4!$A$6:$G$16,MATCH(Datset_1!I138,MASTER_Data_4!$B$7:$B$16,1)+2,1),IF(AND(I138&gt;100,C138=50002),HLOOKUP(C138,MASTER_Data_4!$A$6:$G$16,MATCH(Datset_1!I138,MASTER_Data_4!$B$7:$B$16,1)+2,1),IF(AND(I138&gt;100,C138=50003),HLOOKUP(C138,MASTER_Data_4!$A$6:$G$16,MATCH(Datset_1!I138,MASTER_Data_4!$B$7:$B$16,1)+2,1),IF(AND(I138&gt;100,C138=50004),HLOOKUP(C138,MASTER_Data_4!$A$6:$G$16,MATCH(Datset_1!I138,MASTER_Data_4!$B$7:$B$16,1)+2,1),IF(AND(I138&gt;100,C138=50005),HLOOKUP(C138,MASTER_Data_4!$A$6:$G$16,MATCH(Datset_1!I138,MASTER_Data_4!$B$7:$B$16,1)+2,1),HLOOKUP(C138,MASTER_Data_4!$A$6:$G$16,2,1))))))</f>
        <v>0.30599999999999999</v>
      </c>
      <c r="M142" s="4">
        <f t="shared" si="4"/>
        <v>55.171800000000005</v>
      </c>
      <c r="N142" s="112">
        <f>VLOOKUP(C142,MASTER_Data_7!$A$2:$C$7,3,0)</f>
        <v>1</v>
      </c>
      <c r="O142" s="112">
        <f>VLOOKUP(C142,MASTER_Data_7!$K$2:$M$12,3,0)</f>
        <v>2</v>
      </c>
      <c r="P142" s="3">
        <f>VLOOKUP(C142,MASTER_Data_8!$A$2:$C$7,3,0)</f>
        <v>40</v>
      </c>
      <c r="Q142" s="3">
        <f>Datset_1!I142*MASTER_Data_5!$B$9*P142</f>
        <v>393.05400000000009</v>
      </c>
      <c r="R142" s="3">
        <f>VLOOKUP(C142,MASTER_Data_8!$K$2:$M$12,3,0)</f>
        <v>787</v>
      </c>
      <c r="S142" s="3">
        <f>Datset_1!I142*MASTER_Data_5!$B$9*R142</f>
        <v>7733.3374500000009</v>
      </c>
    </row>
    <row r="143" spans="1:19" x14ac:dyDescent="0.25">
      <c r="A143" s="2" t="s">
        <v>379</v>
      </c>
      <c r="B143" s="22">
        <v>39548</v>
      </c>
      <c r="C143" s="2">
        <v>50004</v>
      </c>
      <c r="D143" s="2">
        <v>9</v>
      </c>
      <c r="E143" s="2">
        <v>8</v>
      </c>
      <c r="F143" s="2">
        <v>12</v>
      </c>
      <c r="G143" s="2">
        <v>12</v>
      </c>
      <c r="H143" s="2">
        <v>22</v>
      </c>
      <c r="I143" s="111">
        <f>D143*HLOOKUP($D$3,MASTER_Data_1!$A$3:$F$5,2,0)+E143*HLOOKUP($E$3,MASTER_Data_1!$A$3:$F$5,2,0)+F143*HLOOKUP($F$3,MASTER_Data_1!$A$3:$F$5,2,0)+G143*HLOOKUP($G$3,MASTER_Data_1!$A$3:$F$5,2,0)+H143*HLOOKUP($H$3,MASTER_Data_1!$A$3:$F$5,2,0)</f>
        <v>183.1</v>
      </c>
      <c r="J143" s="111">
        <f>IF(AND(I143&gt;100,C143=50001),HLOOKUP(C143,MASTER_Data_2!$A$7:$G$17,MATCH(Datset_1!I143,MASTER_Data_2!$B$8:$B$17,1)+2,1),IF(AND(I143&gt;100,C143=50002),HLOOKUP(C143,MASTER_Data_2!$A$7:$G$17,MATCH(Datset_1!I143,MASTER_Data_2!$B$8:$B$17,1)+2,1),IF(AND(I143&gt;100,C143=50003),HLOOKUP(C143,MASTER_Data_2!$A$7:$G$17,MATCH(Datset_1!I143,MASTER_Data_2!$B$8:$B$17,1)+2,1),IF(AND(I143&gt;100,C143=50004),HLOOKUP(C143,MASTER_Data_2!$A$7:$G$17,MATCH(Datset_1!I143,MASTER_Data_2!$B$8:$B$17,1)+2,1),IF(AND(I143&gt;100,C143=50005),HLOOKUP(C143,MASTER_Data_2!$A$7:$G$17,MATCH(Datset_1!I143,MASTER_Data_2!$B$8:$B$17,1)+2,1),HLOOKUP(C143,MASTER_Data_2!$A$7:$G$17,2,1))))))</f>
        <v>0.27</v>
      </c>
      <c r="K143" s="4">
        <f t="shared" si="5"/>
        <v>49.437000000000005</v>
      </c>
      <c r="L143" s="112">
        <f>IF(AND(I139&gt;100,C139=50001),HLOOKUP(C139,MASTER_Data_4!$A$6:$G$16,MATCH(Datset_1!I139,MASTER_Data_4!$B$7:$B$16,1)+2,1),IF(AND(I139&gt;100,C139=50002),HLOOKUP(C139,MASTER_Data_4!$A$6:$G$16,MATCH(Datset_1!I139,MASTER_Data_4!$B$7:$B$16,1)+2,1),IF(AND(I139&gt;100,C139=50003),HLOOKUP(C139,MASTER_Data_4!$A$6:$G$16,MATCH(Datset_1!I139,MASTER_Data_4!$B$7:$B$16,1)+2,1),IF(AND(I139&gt;100,C139=50004),HLOOKUP(C139,MASTER_Data_4!$A$6:$G$16,MATCH(Datset_1!I139,MASTER_Data_4!$B$7:$B$16,1)+2,1),IF(AND(I139&gt;100,C139=50005),HLOOKUP(C139,MASTER_Data_4!$A$6:$G$16,MATCH(Datset_1!I139,MASTER_Data_4!$B$7:$B$16,1)+2,1),HLOOKUP(C139,MASTER_Data_4!$A$6:$G$16,2,1))))))</f>
        <v>0.30199999999999999</v>
      </c>
      <c r="M143" s="4">
        <f t="shared" si="4"/>
        <v>55.296199999999999</v>
      </c>
      <c r="N143" s="112">
        <f>VLOOKUP(C143,MASTER_Data_7!$A$2:$C$7,3,0)</f>
        <v>1</v>
      </c>
      <c r="O143" s="112">
        <f>VLOOKUP(C143,MASTER_Data_7!$K$2:$M$12,3,0)</f>
        <v>2</v>
      </c>
      <c r="P143" s="3">
        <f>VLOOKUP(C143,MASTER_Data_8!$A$2:$C$7,3,0)</f>
        <v>768</v>
      </c>
      <c r="Q143" s="3">
        <f>Datset_1!I143*MASTER_Data_5!$B$9*P143</f>
        <v>7663.8335999999999</v>
      </c>
      <c r="R143" s="3">
        <f>VLOOKUP(C143,MASTER_Data_8!$K$2:$M$12,3,0)</f>
        <v>841</v>
      </c>
      <c r="S143" s="3">
        <f>Datset_1!I143*MASTER_Data_5!$B$9*R143</f>
        <v>8392.2969499999999</v>
      </c>
    </row>
    <row r="144" spans="1:19" x14ac:dyDescent="0.25">
      <c r="A144" s="2" t="s">
        <v>422</v>
      </c>
      <c r="B144" s="22">
        <v>39549</v>
      </c>
      <c r="C144" s="2">
        <v>50005</v>
      </c>
      <c r="D144" s="2">
        <v>9</v>
      </c>
      <c r="E144" s="2">
        <v>8</v>
      </c>
      <c r="F144" s="2">
        <v>16</v>
      </c>
      <c r="G144" s="2">
        <v>12</v>
      </c>
      <c r="H144" s="2">
        <v>9</v>
      </c>
      <c r="I144" s="111">
        <f>D144*HLOOKUP($D$3,MASTER_Data_1!$A$3:$F$5,2,0)+E144*HLOOKUP($E$3,MASTER_Data_1!$A$3:$F$5,2,0)+F144*HLOOKUP($F$3,MASTER_Data_1!$A$3:$F$5,2,0)+G144*HLOOKUP($G$3,MASTER_Data_1!$A$3:$F$5,2,0)+H144*HLOOKUP($H$3,MASTER_Data_1!$A$3:$F$5,2,0)</f>
        <v>152.69999999999999</v>
      </c>
      <c r="J144" s="111">
        <f>IF(AND(I144&gt;100,C144=50001),HLOOKUP(C144,MASTER_Data_2!$A$7:$G$17,MATCH(Datset_1!I144,MASTER_Data_2!$B$8:$B$17,1)+2,1),IF(AND(I144&gt;100,C144=50002),HLOOKUP(C144,MASTER_Data_2!$A$7:$G$17,MATCH(Datset_1!I144,MASTER_Data_2!$B$8:$B$17,1)+2,1),IF(AND(I144&gt;100,C144=50003),HLOOKUP(C144,MASTER_Data_2!$A$7:$G$17,MATCH(Datset_1!I144,MASTER_Data_2!$B$8:$B$17,1)+2,1),IF(AND(I144&gt;100,C144=50004),HLOOKUP(C144,MASTER_Data_2!$A$7:$G$17,MATCH(Datset_1!I144,MASTER_Data_2!$B$8:$B$17,1)+2,1),IF(AND(I144&gt;100,C144=50005),HLOOKUP(C144,MASTER_Data_2!$A$7:$G$17,MATCH(Datset_1!I144,MASTER_Data_2!$B$8:$B$17,1)+2,1),HLOOKUP(C144,MASTER_Data_2!$A$7:$G$17,2,1))))))</f>
        <v>0.33</v>
      </c>
      <c r="K144" s="4">
        <f t="shared" si="5"/>
        <v>50.390999999999998</v>
      </c>
      <c r="L144" s="112">
        <f>IF(AND(I140&gt;100,C140=50001),HLOOKUP(C140,MASTER_Data_4!$A$6:$G$16,MATCH(Datset_1!I140,MASTER_Data_4!$B$7:$B$16,1)+2,1),IF(AND(I140&gt;100,C140=50002),HLOOKUP(C140,MASTER_Data_4!$A$6:$G$16,MATCH(Datset_1!I140,MASTER_Data_4!$B$7:$B$16,1)+2,1),IF(AND(I140&gt;100,C140=50003),HLOOKUP(C140,MASTER_Data_4!$A$6:$G$16,MATCH(Datset_1!I140,MASTER_Data_4!$B$7:$B$16,1)+2,1),IF(AND(I140&gt;100,C140=50004),HLOOKUP(C140,MASTER_Data_4!$A$6:$G$16,MATCH(Datset_1!I140,MASTER_Data_4!$B$7:$B$16,1)+2,1),IF(AND(I140&gt;100,C140=50005),HLOOKUP(C140,MASTER_Data_4!$A$6:$G$16,MATCH(Datset_1!I140,MASTER_Data_4!$B$7:$B$16,1)+2,1),HLOOKUP(C140,MASTER_Data_4!$A$6:$G$16,2,1))))))</f>
        <v>0.20399999999999999</v>
      </c>
      <c r="M144" s="4">
        <f t="shared" si="4"/>
        <v>31.150799999999997</v>
      </c>
      <c r="N144" s="112">
        <f>VLOOKUP(C144,MASTER_Data_7!$A$2:$C$7,3,0)</f>
        <v>2</v>
      </c>
      <c r="O144" s="112">
        <f>VLOOKUP(C144,MASTER_Data_7!$K$2:$M$12,3,0)</f>
        <v>1</v>
      </c>
      <c r="P144" s="3">
        <f>VLOOKUP(C144,MASTER_Data_8!$A$2:$C$7,3,0)</f>
        <v>787</v>
      </c>
      <c r="Q144" s="3">
        <f>Datset_1!I144*MASTER_Data_5!$B$9*P144</f>
        <v>6549.5320499999989</v>
      </c>
      <c r="R144" s="3">
        <f>VLOOKUP(C144,MASTER_Data_8!$K$2:$M$12,3,0)</f>
        <v>40</v>
      </c>
      <c r="S144" s="3">
        <f>Datset_1!I144*MASTER_Data_5!$B$9*R144</f>
        <v>332.88599999999997</v>
      </c>
    </row>
    <row r="145" spans="1:19" x14ac:dyDescent="0.25">
      <c r="A145" s="2" t="s">
        <v>423</v>
      </c>
      <c r="B145" s="22">
        <v>39549</v>
      </c>
      <c r="C145" s="2">
        <v>50002</v>
      </c>
      <c r="D145" s="2">
        <v>9</v>
      </c>
      <c r="E145" s="2">
        <v>8</v>
      </c>
      <c r="F145" s="2">
        <v>15</v>
      </c>
      <c r="G145" s="2">
        <v>12</v>
      </c>
      <c r="H145" s="2">
        <v>9</v>
      </c>
      <c r="I145" s="111">
        <f>D145*HLOOKUP($D$3,MASTER_Data_1!$A$3:$F$5,2,0)+E145*HLOOKUP($E$3,MASTER_Data_1!$A$3:$F$5,2,0)+F145*HLOOKUP($F$3,MASTER_Data_1!$A$3:$F$5,2,0)+G145*HLOOKUP($G$3,MASTER_Data_1!$A$3:$F$5,2,0)+H145*HLOOKUP($H$3,MASTER_Data_1!$A$3:$F$5,2,0)</f>
        <v>151.19999999999999</v>
      </c>
      <c r="J145" s="111">
        <f>IF(AND(I145&gt;100,C145=50001),HLOOKUP(C145,MASTER_Data_2!$A$7:$G$17,MATCH(Datset_1!I145,MASTER_Data_2!$B$8:$B$17,1)+2,1),IF(AND(I145&gt;100,C145=50002),HLOOKUP(C145,MASTER_Data_2!$A$7:$G$17,MATCH(Datset_1!I145,MASTER_Data_2!$B$8:$B$17,1)+2,1),IF(AND(I145&gt;100,C145=50003),HLOOKUP(C145,MASTER_Data_2!$A$7:$G$17,MATCH(Datset_1!I145,MASTER_Data_2!$B$8:$B$17,1)+2,1),IF(AND(I145&gt;100,C145=50004),HLOOKUP(C145,MASTER_Data_2!$A$7:$G$17,MATCH(Datset_1!I145,MASTER_Data_2!$B$8:$B$17,1)+2,1),IF(AND(I145&gt;100,C145=50005),HLOOKUP(C145,MASTER_Data_2!$A$7:$G$17,MATCH(Datset_1!I145,MASTER_Data_2!$B$8:$B$17,1)+2,1),HLOOKUP(C145,MASTER_Data_2!$A$7:$G$17,2,1))))))</f>
        <v>0.24</v>
      </c>
      <c r="K145" s="4">
        <f t="shared" si="5"/>
        <v>36.287999999999997</v>
      </c>
      <c r="L145" s="112">
        <f>IF(AND(I141&gt;100,C141=50001),HLOOKUP(C141,MASTER_Data_4!$A$6:$G$16,MATCH(Datset_1!I141,MASTER_Data_4!$B$7:$B$16,1)+2,1),IF(AND(I141&gt;100,C141=50002),HLOOKUP(C141,MASTER_Data_4!$A$6:$G$16,MATCH(Datset_1!I141,MASTER_Data_4!$B$7:$B$16,1)+2,1),IF(AND(I141&gt;100,C141=50003),HLOOKUP(C141,MASTER_Data_4!$A$6:$G$16,MATCH(Datset_1!I141,MASTER_Data_4!$B$7:$B$16,1)+2,1),IF(AND(I141&gt;100,C141=50004),HLOOKUP(C141,MASTER_Data_4!$A$6:$G$16,MATCH(Datset_1!I141,MASTER_Data_4!$B$7:$B$16,1)+2,1),IF(AND(I141&gt;100,C141=50005),HLOOKUP(C141,MASTER_Data_4!$A$6:$G$16,MATCH(Datset_1!I141,MASTER_Data_4!$B$7:$B$16,1)+2,1),HLOOKUP(C141,MASTER_Data_4!$A$6:$G$16,2,1))))))</f>
        <v>0.30599999999999999</v>
      </c>
      <c r="M145" s="4">
        <f t="shared" si="4"/>
        <v>46.267199999999995</v>
      </c>
      <c r="N145" s="112">
        <f>VLOOKUP(C145,MASTER_Data_7!$A$2:$C$7,3,0)</f>
        <v>1</v>
      </c>
      <c r="O145" s="112">
        <f>VLOOKUP(C145,MASTER_Data_7!$K$2:$M$12,3,0)</f>
        <v>2</v>
      </c>
      <c r="P145" s="3">
        <f>VLOOKUP(C145,MASTER_Data_8!$A$2:$C$7,3,0)</f>
        <v>122</v>
      </c>
      <c r="Q145" s="3">
        <f>Datset_1!I145*MASTER_Data_5!$B$9*P145</f>
        <v>1005.3287999999999</v>
      </c>
      <c r="R145" s="3">
        <f>VLOOKUP(C145,MASTER_Data_8!$K$2:$M$12,3,0)</f>
        <v>901</v>
      </c>
      <c r="S145" s="3">
        <f>Datset_1!I145*MASTER_Data_5!$B$9*R145</f>
        <v>7424.6003999999994</v>
      </c>
    </row>
    <row r="146" spans="1:19" x14ac:dyDescent="0.25">
      <c r="A146" s="2" t="s">
        <v>463</v>
      </c>
      <c r="B146" s="22">
        <v>39550</v>
      </c>
      <c r="C146" s="2">
        <v>50005</v>
      </c>
      <c r="D146" s="2">
        <v>9</v>
      </c>
      <c r="E146" s="2">
        <v>8</v>
      </c>
      <c r="F146" s="2">
        <v>12</v>
      </c>
      <c r="G146" s="2">
        <v>13</v>
      </c>
      <c r="H146" s="2">
        <v>4</v>
      </c>
      <c r="I146" s="111">
        <f>D146*HLOOKUP($D$3,MASTER_Data_1!$A$3:$F$5,2,0)+E146*HLOOKUP($E$3,MASTER_Data_1!$A$3:$F$5,2,0)+F146*HLOOKUP($F$3,MASTER_Data_1!$A$3:$F$5,2,0)+G146*HLOOKUP($G$3,MASTER_Data_1!$A$3:$F$5,2,0)+H146*HLOOKUP($H$3,MASTER_Data_1!$A$3:$F$5,2,0)</f>
        <v>138.4</v>
      </c>
      <c r="J146" s="111">
        <f>IF(AND(I146&gt;100,C146=50001),HLOOKUP(C146,MASTER_Data_2!$A$7:$G$17,MATCH(Datset_1!I146,MASTER_Data_2!$B$8:$B$17,1)+2,1),IF(AND(I146&gt;100,C146=50002),HLOOKUP(C146,MASTER_Data_2!$A$7:$G$17,MATCH(Datset_1!I146,MASTER_Data_2!$B$8:$B$17,1)+2,1),IF(AND(I146&gt;100,C146=50003),HLOOKUP(C146,MASTER_Data_2!$A$7:$G$17,MATCH(Datset_1!I146,MASTER_Data_2!$B$8:$B$17,1)+2,1),IF(AND(I146&gt;100,C146=50004),HLOOKUP(C146,MASTER_Data_2!$A$7:$G$17,MATCH(Datset_1!I146,MASTER_Data_2!$B$8:$B$17,1)+2,1),IF(AND(I146&gt;100,C146=50005),HLOOKUP(C146,MASTER_Data_2!$A$7:$G$17,MATCH(Datset_1!I146,MASTER_Data_2!$B$8:$B$17,1)+2,1),HLOOKUP(C146,MASTER_Data_2!$A$7:$G$17,2,1))))))</f>
        <v>0.33</v>
      </c>
      <c r="K146" s="4">
        <f t="shared" si="5"/>
        <v>45.672000000000004</v>
      </c>
      <c r="L146" s="112">
        <f>IF(AND(I142&gt;100,C142=50001),HLOOKUP(C142,MASTER_Data_4!$A$6:$G$16,MATCH(Datset_1!I142,MASTER_Data_4!$B$7:$B$16,1)+2,1),IF(AND(I142&gt;100,C142=50002),HLOOKUP(C142,MASTER_Data_4!$A$6:$G$16,MATCH(Datset_1!I142,MASTER_Data_4!$B$7:$B$16,1)+2,1),IF(AND(I142&gt;100,C142=50003),HLOOKUP(C142,MASTER_Data_4!$A$6:$G$16,MATCH(Datset_1!I142,MASTER_Data_4!$B$7:$B$16,1)+2,1),IF(AND(I142&gt;100,C142=50004),HLOOKUP(C142,MASTER_Data_4!$A$6:$G$16,MATCH(Datset_1!I142,MASTER_Data_4!$B$7:$B$16,1)+2,1),IF(AND(I142&gt;100,C142=50005),HLOOKUP(C142,MASTER_Data_4!$A$6:$G$16,MATCH(Datset_1!I142,MASTER_Data_4!$B$7:$B$16,1)+2,1),HLOOKUP(C142,MASTER_Data_4!$A$6:$G$16,2,1))))))</f>
        <v>0.30199999999999999</v>
      </c>
      <c r="M146" s="4">
        <f t="shared" si="4"/>
        <v>41.796799999999998</v>
      </c>
      <c r="N146" s="112">
        <f>VLOOKUP(C146,MASTER_Data_7!$A$2:$C$7,3,0)</f>
        <v>2</v>
      </c>
      <c r="O146" s="112">
        <f>VLOOKUP(C146,MASTER_Data_7!$K$2:$M$12,3,0)</f>
        <v>1</v>
      </c>
      <c r="P146" s="3">
        <f>VLOOKUP(C146,MASTER_Data_8!$A$2:$C$7,3,0)</f>
        <v>787</v>
      </c>
      <c r="Q146" s="3">
        <f>Datset_1!I146*MASTER_Data_5!$B$9*P146</f>
        <v>5936.1836000000003</v>
      </c>
      <c r="R146" s="3">
        <f>VLOOKUP(C146,MASTER_Data_8!$K$2:$M$12,3,0)</f>
        <v>40</v>
      </c>
      <c r="S146" s="3">
        <f>Datset_1!I146*MASTER_Data_5!$B$9*R146</f>
        <v>301.71200000000005</v>
      </c>
    </row>
    <row r="147" spans="1:19" x14ac:dyDescent="0.25">
      <c r="A147" s="2" t="s">
        <v>464</v>
      </c>
      <c r="B147" s="22">
        <v>39550</v>
      </c>
      <c r="C147" s="2">
        <v>50002</v>
      </c>
      <c r="D147" s="2">
        <v>9</v>
      </c>
      <c r="E147" s="2">
        <v>8</v>
      </c>
      <c r="F147" s="2">
        <v>15</v>
      </c>
      <c r="G147" s="2">
        <v>2</v>
      </c>
      <c r="H147" s="2">
        <v>5</v>
      </c>
      <c r="I147" s="111">
        <f>D147*HLOOKUP($D$3,MASTER_Data_1!$A$3:$F$5,2,0)+E147*HLOOKUP($E$3,MASTER_Data_1!$A$3:$F$5,2,0)+F147*HLOOKUP($F$3,MASTER_Data_1!$A$3:$F$5,2,0)+G147*HLOOKUP($G$3,MASTER_Data_1!$A$3:$F$5,2,0)+H147*HLOOKUP($H$3,MASTER_Data_1!$A$3:$F$5,2,0)</f>
        <v>83</v>
      </c>
      <c r="J147" s="111">
        <f>IF(AND(I147&gt;100,C147=50001),HLOOKUP(C147,MASTER_Data_2!$A$7:$G$17,MATCH(Datset_1!I147,MASTER_Data_2!$B$8:$B$17,1)+2,1),IF(AND(I147&gt;100,C147=50002),HLOOKUP(C147,MASTER_Data_2!$A$7:$G$17,MATCH(Datset_1!I147,MASTER_Data_2!$B$8:$B$17,1)+2,1),IF(AND(I147&gt;100,C147=50003),HLOOKUP(C147,MASTER_Data_2!$A$7:$G$17,MATCH(Datset_1!I147,MASTER_Data_2!$B$8:$B$17,1)+2,1),IF(AND(I147&gt;100,C147=50004),HLOOKUP(C147,MASTER_Data_2!$A$7:$G$17,MATCH(Datset_1!I147,MASTER_Data_2!$B$8:$B$17,1)+2,1),IF(AND(I147&gt;100,C147=50005),HLOOKUP(C147,MASTER_Data_2!$A$7:$G$17,MATCH(Datset_1!I147,MASTER_Data_2!$B$8:$B$17,1)+2,1),HLOOKUP(C147,MASTER_Data_2!$A$7:$G$17,2,1))))))</f>
        <v>16.59</v>
      </c>
      <c r="K147" s="4">
        <f t="shared" si="5"/>
        <v>16.59</v>
      </c>
      <c r="L147" s="112">
        <f>IF(AND(I143&gt;100,C143=50001),HLOOKUP(C143,MASTER_Data_4!$A$6:$G$16,MATCH(Datset_1!I143,MASTER_Data_4!$B$7:$B$16,1)+2,1),IF(AND(I143&gt;100,C143=50002),HLOOKUP(C143,MASTER_Data_4!$A$6:$G$16,MATCH(Datset_1!I143,MASTER_Data_4!$B$7:$B$16,1)+2,1),IF(AND(I143&gt;100,C143=50003),HLOOKUP(C143,MASTER_Data_4!$A$6:$G$16,MATCH(Datset_1!I143,MASTER_Data_4!$B$7:$B$16,1)+2,1),IF(AND(I143&gt;100,C143=50004),HLOOKUP(C143,MASTER_Data_4!$A$6:$G$16,MATCH(Datset_1!I143,MASTER_Data_4!$B$7:$B$16,1)+2,1),IF(AND(I143&gt;100,C143=50005),HLOOKUP(C143,MASTER_Data_4!$A$6:$G$16,MATCH(Datset_1!I143,MASTER_Data_4!$B$7:$B$16,1)+2,1),HLOOKUP(C143,MASTER_Data_4!$A$6:$G$16,2,1))))))</f>
        <v>0.34100000000000003</v>
      </c>
      <c r="M147" s="4">
        <f t="shared" si="4"/>
        <v>28.303000000000001</v>
      </c>
      <c r="N147" s="112">
        <f>VLOOKUP(C147,MASTER_Data_7!$A$2:$C$7,3,0)</f>
        <v>1</v>
      </c>
      <c r="O147" s="112">
        <f>VLOOKUP(C147,MASTER_Data_7!$K$2:$M$12,3,0)</f>
        <v>2</v>
      </c>
      <c r="P147" s="3">
        <f>VLOOKUP(C147,MASTER_Data_8!$A$2:$C$7,3,0)</f>
        <v>122</v>
      </c>
      <c r="Q147" s="3">
        <f>Datset_1!I147*MASTER_Data_5!$B$9*P147</f>
        <v>551.86700000000008</v>
      </c>
      <c r="R147" s="3">
        <f>VLOOKUP(C147,MASTER_Data_8!$K$2:$M$12,3,0)</f>
        <v>901</v>
      </c>
      <c r="S147" s="3">
        <f>Datset_1!I147*MASTER_Data_5!$B$9*R147</f>
        <v>4075.6735000000003</v>
      </c>
    </row>
    <row r="148" spans="1:19" x14ac:dyDescent="0.25">
      <c r="A148" s="2" t="s">
        <v>145</v>
      </c>
      <c r="B148" s="22">
        <v>39551</v>
      </c>
      <c r="C148" s="2">
        <v>50005</v>
      </c>
      <c r="D148" s="2">
        <v>9</v>
      </c>
      <c r="E148" s="2">
        <v>8</v>
      </c>
      <c r="F148" s="2">
        <v>20</v>
      </c>
      <c r="G148" s="2">
        <v>11</v>
      </c>
      <c r="H148" s="2">
        <v>9</v>
      </c>
      <c r="I148" s="111">
        <f>D148*HLOOKUP($D$3,MASTER_Data_1!$A$3:$F$5,2,0)+E148*HLOOKUP($E$3,MASTER_Data_1!$A$3:$F$5,2,0)+F148*HLOOKUP($F$3,MASTER_Data_1!$A$3:$F$5,2,0)+G148*HLOOKUP($G$3,MASTER_Data_1!$A$3:$F$5,2,0)+H148*HLOOKUP($H$3,MASTER_Data_1!$A$3:$F$5,2,0)</f>
        <v>153</v>
      </c>
      <c r="J148" s="111">
        <f>IF(AND(I148&gt;100,C148=50001),HLOOKUP(C148,MASTER_Data_2!$A$7:$G$17,MATCH(Datset_1!I148,MASTER_Data_2!$B$8:$B$17,1)+2,1),IF(AND(I148&gt;100,C148=50002),HLOOKUP(C148,MASTER_Data_2!$A$7:$G$17,MATCH(Datset_1!I148,MASTER_Data_2!$B$8:$B$17,1)+2,1),IF(AND(I148&gt;100,C148=50003),HLOOKUP(C148,MASTER_Data_2!$A$7:$G$17,MATCH(Datset_1!I148,MASTER_Data_2!$B$8:$B$17,1)+2,1),IF(AND(I148&gt;100,C148=50004),HLOOKUP(C148,MASTER_Data_2!$A$7:$G$17,MATCH(Datset_1!I148,MASTER_Data_2!$B$8:$B$17,1)+2,1),IF(AND(I148&gt;100,C148=50005),HLOOKUP(C148,MASTER_Data_2!$A$7:$G$17,MATCH(Datset_1!I148,MASTER_Data_2!$B$8:$B$17,1)+2,1),HLOOKUP(C148,MASTER_Data_2!$A$7:$G$17,2,1))))))</f>
        <v>0.33</v>
      </c>
      <c r="K148" s="4">
        <f t="shared" si="5"/>
        <v>50.49</v>
      </c>
      <c r="L148" s="112">
        <f>IF(AND(I144&gt;100,C144=50001),HLOOKUP(C144,MASTER_Data_4!$A$6:$G$16,MATCH(Datset_1!I144,MASTER_Data_4!$B$7:$B$16,1)+2,1),IF(AND(I144&gt;100,C144=50002),HLOOKUP(C144,MASTER_Data_4!$A$6:$G$16,MATCH(Datset_1!I144,MASTER_Data_4!$B$7:$B$16,1)+2,1),IF(AND(I144&gt;100,C144=50003),HLOOKUP(C144,MASTER_Data_4!$A$6:$G$16,MATCH(Datset_1!I144,MASTER_Data_4!$B$7:$B$16,1)+2,1),IF(AND(I144&gt;100,C144=50004),HLOOKUP(C144,MASTER_Data_4!$A$6:$G$16,MATCH(Datset_1!I144,MASTER_Data_4!$B$7:$B$16,1)+2,1),IF(AND(I144&gt;100,C144=50005),HLOOKUP(C144,MASTER_Data_4!$A$6:$G$16,MATCH(Datset_1!I144,MASTER_Data_4!$B$7:$B$16,1)+2,1),HLOOKUP(C144,MASTER_Data_4!$A$6:$G$16,2,1))))))</f>
        <v>0.20399999999999999</v>
      </c>
      <c r="M148" s="4">
        <f t="shared" si="4"/>
        <v>31.212</v>
      </c>
      <c r="N148" s="112">
        <f>VLOOKUP(C148,MASTER_Data_7!$A$2:$C$7,3,0)</f>
        <v>2</v>
      </c>
      <c r="O148" s="112">
        <f>VLOOKUP(C148,MASTER_Data_7!$K$2:$M$12,3,0)</f>
        <v>1</v>
      </c>
      <c r="P148" s="3">
        <f>VLOOKUP(C148,MASTER_Data_8!$A$2:$C$7,3,0)</f>
        <v>787</v>
      </c>
      <c r="Q148" s="3">
        <f>Datset_1!I148*MASTER_Data_5!$B$9*P148</f>
        <v>6562.3994999999995</v>
      </c>
      <c r="R148" s="3">
        <f>VLOOKUP(C148,MASTER_Data_8!$K$2:$M$12,3,0)</f>
        <v>40</v>
      </c>
      <c r="S148" s="3">
        <f>Datset_1!I148*MASTER_Data_5!$B$9*R148</f>
        <v>333.53999999999996</v>
      </c>
    </row>
    <row r="149" spans="1:19" x14ac:dyDescent="0.25">
      <c r="A149" s="2" t="s">
        <v>146</v>
      </c>
      <c r="B149" s="22">
        <v>39551</v>
      </c>
      <c r="C149" s="2">
        <v>50002</v>
      </c>
      <c r="D149" s="2">
        <v>12</v>
      </c>
      <c r="E149" s="2">
        <v>8</v>
      </c>
      <c r="F149" s="2">
        <v>12</v>
      </c>
      <c r="G149" s="2">
        <v>5</v>
      </c>
      <c r="H149" s="2">
        <v>10</v>
      </c>
      <c r="I149" s="111">
        <f>D149*HLOOKUP($D$3,MASTER_Data_1!$A$3:$F$5,2,0)+E149*HLOOKUP($E$3,MASTER_Data_1!$A$3:$F$5,2,0)+F149*HLOOKUP($F$3,MASTER_Data_1!$A$3:$F$5,2,0)+G149*HLOOKUP($G$3,MASTER_Data_1!$A$3:$F$5,2,0)+H149*HLOOKUP($H$3,MASTER_Data_1!$A$3:$F$5,2,0)</f>
        <v>116.5</v>
      </c>
      <c r="J149" s="111">
        <f>IF(AND(I149&gt;100,C149=50001),HLOOKUP(C149,MASTER_Data_2!$A$7:$G$17,MATCH(Datset_1!I149,MASTER_Data_2!$B$8:$B$17,1)+2,1),IF(AND(I149&gt;100,C149=50002),HLOOKUP(C149,MASTER_Data_2!$A$7:$G$17,MATCH(Datset_1!I149,MASTER_Data_2!$B$8:$B$17,1)+2,1),IF(AND(I149&gt;100,C149=50003),HLOOKUP(C149,MASTER_Data_2!$A$7:$G$17,MATCH(Datset_1!I149,MASTER_Data_2!$B$8:$B$17,1)+2,1),IF(AND(I149&gt;100,C149=50004),HLOOKUP(C149,MASTER_Data_2!$A$7:$G$17,MATCH(Datset_1!I149,MASTER_Data_2!$B$8:$B$17,1)+2,1),IF(AND(I149&gt;100,C149=50005),HLOOKUP(C149,MASTER_Data_2!$A$7:$G$17,MATCH(Datset_1!I149,MASTER_Data_2!$B$8:$B$17,1)+2,1),HLOOKUP(C149,MASTER_Data_2!$A$7:$G$17,2,1))))))</f>
        <v>0.24</v>
      </c>
      <c r="K149" s="4">
        <f t="shared" si="5"/>
        <v>27.959999999999997</v>
      </c>
      <c r="L149" s="112">
        <f>IF(AND(I145&gt;100,C145=50001),HLOOKUP(C145,MASTER_Data_4!$A$6:$G$16,MATCH(Datset_1!I145,MASTER_Data_4!$B$7:$B$16,1)+2,1),IF(AND(I145&gt;100,C145=50002),HLOOKUP(C145,MASTER_Data_4!$A$6:$G$16,MATCH(Datset_1!I145,MASTER_Data_4!$B$7:$B$16,1)+2,1),IF(AND(I145&gt;100,C145=50003),HLOOKUP(C145,MASTER_Data_4!$A$6:$G$16,MATCH(Datset_1!I145,MASTER_Data_4!$B$7:$B$16,1)+2,1),IF(AND(I145&gt;100,C145=50004),HLOOKUP(C145,MASTER_Data_4!$A$6:$G$16,MATCH(Datset_1!I145,MASTER_Data_4!$B$7:$B$16,1)+2,1),IF(AND(I145&gt;100,C145=50005),HLOOKUP(C145,MASTER_Data_4!$A$6:$G$16,MATCH(Datset_1!I145,MASTER_Data_4!$B$7:$B$16,1)+2,1),HLOOKUP(C145,MASTER_Data_4!$A$6:$G$16,2,1))))))</f>
        <v>0.30599999999999999</v>
      </c>
      <c r="M149" s="4">
        <f t="shared" si="4"/>
        <v>35.649000000000001</v>
      </c>
      <c r="N149" s="112">
        <f>VLOOKUP(C149,MASTER_Data_7!$A$2:$C$7,3,0)</f>
        <v>1</v>
      </c>
      <c r="O149" s="112">
        <f>VLOOKUP(C149,MASTER_Data_7!$K$2:$M$12,3,0)</f>
        <v>2</v>
      </c>
      <c r="P149" s="3">
        <f>VLOOKUP(C149,MASTER_Data_8!$A$2:$C$7,3,0)</f>
        <v>122</v>
      </c>
      <c r="Q149" s="3">
        <f>Datset_1!I149*MASTER_Data_5!$B$9*P149</f>
        <v>774.60849999999994</v>
      </c>
      <c r="R149" s="3">
        <f>VLOOKUP(C149,MASTER_Data_8!$K$2:$M$12,3,0)</f>
        <v>901</v>
      </c>
      <c r="S149" s="3">
        <f>Datset_1!I149*MASTER_Data_5!$B$9*R149</f>
        <v>5720.67425</v>
      </c>
    </row>
    <row r="150" spans="1:19" x14ac:dyDescent="0.25">
      <c r="A150" s="2" t="s">
        <v>147</v>
      </c>
      <c r="B150" s="22">
        <v>39553</v>
      </c>
      <c r="C150" s="2">
        <v>50005</v>
      </c>
      <c r="D150" s="2">
        <v>9</v>
      </c>
      <c r="E150" s="2">
        <v>8</v>
      </c>
      <c r="F150" s="2">
        <v>22</v>
      </c>
      <c r="G150" s="2">
        <v>11</v>
      </c>
      <c r="H150" s="2">
        <v>9</v>
      </c>
      <c r="I150" s="111">
        <f>D150*HLOOKUP($D$3,MASTER_Data_1!$A$3:$F$5,2,0)+E150*HLOOKUP($E$3,MASTER_Data_1!$A$3:$F$5,2,0)+F150*HLOOKUP($F$3,MASTER_Data_1!$A$3:$F$5,2,0)+G150*HLOOKUP($G$3,MASTER_Data_1!$A$3:$F$5,2,0)+H150*HLOOKUP($H$3,MASTER_Data_1!$A$3:$F$5,2,0)</f>
        <v>156</v>
      </c>
      <c r="J150" s="111">
        <f>IF(AND(I150&gt;100,C150=50001),HLOOKUP(C150,MASTER_Data_2!$A$7:$G$17,MATCH(Datset_1!I150,MASTER_Data_2!$B$8:$B$17,1)+2,1),IF(AND(I150&gt;100,C150=50002),HLOOKUP(C150,MASTER_Data_2!$A$7:$G$17,MATCH(Datset_1!I150,MASTER_Data_2!$B$8:$B$17,1)+2,1),IF(AND(I150&gt;100,C150=50003),HLOOKUP(C150,MASTER_Data_2!$A$7:$G$17,MATCH(Datset_1!I150,MASTER_Data_2!$B$8:$B$17,1)+2,1),IF(AND(I150&gt;100,C150=50004),HLOOKUP(C150,MASTER_Data_2!$A$7:$G$17,MATCH(Datset_1!I150,MASTER_Data_2!$B$8:$B$17,1)+2,1),IF(AND(I150&gt;100,C150=50005),HLOOKUP(C150,MASTER_Data_2!$A$7:$G$17,MATCH(Datset_1!I150,MASTER_Data_2!$B$8:$B$17,1)+2,1),HLOOKUP(C150,MASTER_Data_2!$A$7:$G$17,2,1))))))</f>
        <v>0.33</v>
      </c>
      <c r="K150" s="4">
        <f t="shared" si="5"/>
        <v>51.480000000000004</v>
      </c>
      <c r="L150" s="112">
        <f>IF(AND(I146&gt;100,C146=50001),HLOOKUP(C146,MASTER_Data_4!$A$6:$G$16,MATCH(Datset_1!I146,MASTER_Data_4!$B$7:$B$16,1)+2,1),IF(AND(I146&gt;100,C146=50002),HLOOKUP(C146,MASTER_Data_4!$A$6:$G$16,MATCH(Datset_1!I146,MASTER_Data_4!$B$7:$B$16,1)+2,1),IF(AND(I146&gt;100,C146=50003),HLOOKUP(C146,MASTER_Data_4!$A$6:$G$16,MATCH(Datset_1!I146,MASTER_Data_4!$B$7:$B$16,1)+2,1),IF(AND(I146&gt;100,C146=50004),HLOOKUP(C146,MASTER_Data_4!$A$6:$G$16,MATCH(Datset_1!I146,MASTER_Data_4!$B$7:$B$16,1)+2,1),IF(AND(I146&gt;100,C146=50005),HLOOKUP(C146,MASTER_Data_4!$A$6:$G$16,MATCH(Datset_1!I146,MASTER_Data_4!$B$7:$B$16,1)+2,1),HLOOKUP(C146,MASTER_Data_4!$A$6:$G$16,2,1))))))</f>
        <v>0.20399999999999999</v>
      </c>
      <c r="M150" s="4">
        <f t="shared" si="4"/>
        <v>31.823999999999998</v>
      </c>
      <c r="N150" s="112">
        <f>VLOOKUP(C150,MASTER_Data_7!$A$2:$C$7,3,0)</f>
        <v>2</v>
      </c>
      <c r="O150" s="112">
        <f>VLOOKUP(C150,MASTER_Data_7!$K$2:$M$12,3,0)</f>
        <v>1</v>
      </c>
      <c r="P150" s="3">
        <f>VLOOKUP(C150,MASTER_Data_8!$A$2:$C$7,3,0)</f>
        <v>787</v>
      </c>
      <c r="Q150" s="3">
        <f>Datset_1!I150*MASTER_Data_5!$B$9*P150</f>
        <v>6691.0740000000005</v>
      </c>
      <c r="R150" s="3">
        <f>VLOOKUP(C150,MASTER_Data_8!$K$2:$M$12,3,0)</f>
        <v>40</v>
      </c>
      <c r="S150" s="3">
        <f>Datset_1!I150*MASTER_Data_5!$B$9*R150</f>
        <v>340.08000000000004</v>
      </c>
    </row>
    <row r="151" spans="1:19" x14ac:dyDescent="0.25">
      <c r="A151" s="2" t="s">
        <v>148</v>
      </c>
      <c r="B151" s="22">
        <v>39553</v>
      </c>
      <c r="C151" s="2">
        <v>50003</v>
      </c>
      <c r="D151" s="2">
        <v>9</v>
      </c>
      <c r="E151" s="2">
        <v>8</v>
      </c>
      <c r="F151" s="2">
        <v>12</v>
      </c>
      <c r="G151" s="2">
        <v>11</v>
      </c>
      <c r="H151" s="2">
        <v>21</v>
      </c>
      <c r="I151" s="111">
        <f>D151*HLOOKUP($D$3,MASTER_Data_1!$A$3:$F$5,2,0)+E151*HLOOKUP($E$3,MASTER_Data_1!$A$3:$F$5,2,0)+F151*HLOOKUP($F$3,MASTER_Data_1!$A$3:$F$5,2,0)+G151*HLOOKUP($G$3,MASTER_Data_1!$A$3:$F$5,2,0)+H151*HLOOKUP($H$3,MASTER_Data_1!$A$3:$F$5,2,0)</f>
        <v>174.60000000000002</v>
      </c>
      <c r="J151" s="111">
        <f>IF(AND(I151&gt;100,C151=50001),HLOOKUP(C151,MASTER_Data_2!$A$7:$G$17,MATCH(Datset_1!I151,MASTER_Data_2!$B$8:$B$17,1)+2,1),IF(AND(I151&gt;100,C151=50002),HLOOKUP(C151,MASTER_Data_2!$A$7:$G$17,MATCH(Datset_1!I151,MASTER_Data_2!$B$8:$B$17,1)+2,1),IF(AND(I151&gt;100,C151=50003),HLOOKUP(C151,MASTER_Data_2!$A$7:$G$17,MATCH(Datset_1!I151,MASTER_Data_2!$B$8:$B$17,1)+2,1),IF(AND(I151&gt;100,C151=50004),HLOOKUP(C151,MASTER_Data_2!$A$7:$G$17,MATCH(Datset_1!I151,MASTER_Data_2!$B$8:$B$17,1)+2,1),IF(AND(I151&gt;100,C151=50005),HLOOKUP(C151,MASTER_Data_2!$A$7:$G$17,MATCH(Datset_1!I151,MASTER_Data_2!$B$8:$B$17,1)+2,1),HLOOKUP(C151,MASTER_Data_2!$A$7:$G$17,2,1))))))</f>
        <v>0.26</v>
      </c>
      <c r="K151" s="4">
        <f t="shared" si="5"/>
        <v>45.396000000000008</v>
      </c>
      <c r="L151" s="112">
        <f>IF(AND(I147&gt;100,C147=50001),HLOOKUP(C147,MASTER_Data_4!$A$6:$G$16,MATCH(Datset_1!I147,MASTER_Data_4!$B$7:$B$16,1)+2,1),IF(AND(I147&gt;100,C147=50002),HLOOKUP(C147,MASTER_Data_4!$A$6:$G$16,MATCH(Datset_1!I147,MASTER_Data_4!$B$7:$B$16,1)+2,1),IF(AND(I147&gt;100,C147=50003),HLOOKUP(C147,MASTER_Data_4!$A$6:$G$16,MATCH(Datset_1!I147,MASTER_Data_4!$B$7:$B$16,1)+2,1),IF(AND(I147&gt;100,C147=50004),HLOOKUP(C147,MASTER_Data_4!$A$6:$G$16,MATCH(Datset_1!I147,MASTER_Data_4!$B$7:$B$16,1)+2,1),IF(AND(I147&gt;100,C147=50005),HLOOKUP(C147,MASTER_Data_4!$A$6:$G$16,MATCH(Datset_1!I147,MASTER_Data_4!$B$7:$B$16,1)+2,1),HLOOKUP(C147,MASTER_Data_4!$A$6:$G$16,2,1))))))</f>
        <v>18.3</v>
      </c>
      <c r="M151" s="4">
        <f t="shared" si="4"/>
        <v>18.3</v>
      </c>
      <c r="N151" s="112">
        <f>VLOOKUP(C151,MASTER_Data_7!$A$2:$C$7,3,0)</f>
        <v>1</v>
      </c>
      <c r="O151" s="112">
        <f>VLOOKUP(C151,MASTER_Data_7!$K$2:$M$12,3,0)</f>
        <v>2</v>
      </c>
      <c r="P151" s="3">
        <f>VLOOKUP(C151,MASTER_Data_8!$A$2:$C$7,3,0)</f>
        <v>407</v>
      </c>
      <c r="Q151" s="3">
        <f>Datset_1!I151*MASTER_Data_5!$B$9*P151</f>
        <v>3872.8899000000001</v>
      </c>
      <c r="R151" s="3">
        <f>VLOOKUP(C151,MASTER_Data_8!$K$2:$M$12,3,0)</f>
        <v>1048</v>
      </c>
      <c r="S151" s="3">
        <f>Datset_1!I151*MASTER_Data_5!$B$9*R151</f>
        <v>9972.4536000000007</v>
      </c>
    </row>
    <row r="152" spans="1:19" x14ac:dyDescent="0.25">
      <c r="A152" s="2" t="s">
        <v>149</v>
      </c>
      <c r="B152" s="22">
        <v>39554</v>
      </c>
      <c r="C152" s="2">
        <v>50002</v>
      </c>
      <c r="D152" s="2">
        <v>9</v>
      </c>
      <c r="E152" s="2">
        <v>8</v>
      </c>
      <c r="F152" s="2">
        <v>14</v>
      </c>
      <c r="G152" s="2">
        <v>11</v>
      </c>
      <c r="H152" s="2">
        <v>7</v>
      </c>
      <c r="I152" s="111">
        <f>D152*HLOOKUP($D$3,MASTER_Data_1!$A$3:$F$5,2,0)+E152*HLOOKUP($E$3,MASTER_Data_1!$A$3:$F$5,2,0)+F152*HLOOKUP($F$3,MASTER_Data_1!$A$3:$F$5,2,0)+G152*HLOOKUP($G$3,MASTER_Data_1!$A$3:$F$5,2,0)+H152*HLOOKUP($H$3,MASTER_Data_1!$A$3:$F$5,2,0)</f>
        <v>138.4</v>
      </c>
      <c r="J152" s="111">
        <f>IF(AND(I152&gt;100,C152=50001),HLOOKUP(C152,MASTER_Data_2!$A$7:$G$17,MATCH(Datset_1!I152,MASTER_Data_2!$B$8:$B$17,1)+2,1),IF(AND(I152&gt;100,C152=50002),HLOOKUP(C152,MASTER_Data_2!$A$7:$G$17,MATCH(Datset_1!I152,MASTER_Data_2!$B$8:$B$17,1)+2,1),IF(AND(I152&gt;100,C152=50003),HLOOKUP(C152,MASTER_Data_2!$A$7:$G$17,MATCH(Datset_1!I152,MASTER_Data_2!$B$8:$B$17,1)+2,1),IF(AND(I152&gt;100,C152=50004),HLOOKUP(C152,MASTER_Data_2!$A$7:$G$17,MATCH(Datset_1!I152,MASTER_Data_2!$B$8:$B$17,1)+2,1),IF(AND(I152&gt;100,C152=50005),HLOOKUP(C152,MASTER_Data_2!$A$7:$G$17,MATCH(Datset_1!I152,MASTER_Data_2!$B$8:$B$17,1)+2,1),HLOOKUP(C152,MASTER_Data_2!$A$7:$G$17,2,1))))))</f>
        <v>0.24</v>
      </c>
      <c r="K152" s="4">
        <f t="shared" si="5"/>
        <v>33.216000000000001</v>
      </c>
      <c r="L152" s="112">
        <f>IF(AND(I148&gt;100,C148=50001),HLOOKUP(C148,MASTER_Data_4!$A$6:$G$16,MATCH(Datset_1!I148,MASTER_Data_4!$B$7:$B$16,1)+2,1),IF(AND(I148&gt;100,C148=50002),HLOOKUP(C148,MASTER_Data_4!$A$6:$G$16,MATCH(Datset_1!I148,MASTER_Data_4!$B$7:$B$16,1)+2,1),IF(AND(I148&gt;100,C148=50003),HLOOKUP(C148,MASTER_Data_4!$A$6:$G$16,MATCH(Datset_1!I148,MASTER_Data_4!$B$7:$B$16,1)+2,1),IF(AND(I148&gt;100,C148=50004),HLOOKUP(C148,MASTER_Data_4!$A$6:$G$16,MATCH(Datset_1!I148,MASTER_Data_4!$B$7:$B$16,1)+2,1),IF(AND(I148&gt;100,C148=50005),HLOOKUP(C148,MASTER_Data_4!$A$6:$G$16,MATCH(Datset_1!I148,MASTER_Data_4!$B$7:$B$16,1)+2,1),HLOOKUP(C148,MASTER_Data_4!$A$6:$G$16,2,1))))))</f>
        <v>0.20399999999999999</v>
      </c>
      <c r="M152" s="4">
        <f t="shared" si="4"/>
        <v>28.233599999999999</v>
      </c>
      <c r="N152" s="112">
        <f>VLOOKUP(C152,MASTER_Data_7!$A$2:$C$7,3,0)</f>
        <v>1</v>
      </c>
      <c r="O152" s="112">
        <f>VLOOKUP(C152,MASTER_Data_7!$K$2:$M$12,3,0)</f>
        <v>2</v>
      </c>
      <c r="P152" s="3">
        <f>VLOOKUP(C152,MASTER_Data_8!$A$2:$C$7,3,0)</f>
        <v>122</v>
      </c>
      <c r="Q152" s="3">
        <f>Datset_1!I152*MASTER_Data_5!$B$9*P152</f>
        <v>920.22160000000008</v>
      </c>
      <c r="R152" s="3">
        <f>VLOOKUP(C152,MASTER_Data_8!$K$2:$M$12,3,0)</f>
        <v>901</v>
      </c>
      <c r="S152" s="3">
        <f>Datset_1!I152*MASTER_Data_5!$B$9*R152</f>
        <v>6796.0628000000006</v>
      </c>
    </row>
    <row r="153" spans="1:19" x14ac:dyDescent="0.25">
      <c r="A153" s="2" t="s">
        <v>150</v>
      </c>
      <c r="B153" s="22">
        <v>39554</v>
      </c>
      <c r="C153" s="2">
        <v>50002</v>
      </c>
      <c r="D153" s="2">
        <v>9</v>
      </c>
      <c r="E153" s="2">
        <v>8</v>
      </c>
      <c r="F153" s="2">
        <v>12</v>
      </c>
      <c r="G153" s="2">
        <v>7</v>
      </c>
      <c r="H153" s="2">
        <v>9</v>
      </c>
      <c r="I153" s="111">
        <f>D153*HLOOKUP($D$3,MASTER_Data_1!$A$3:$F$5,2,0)+E153*HLOOKUP($E$3,MASTER_Data_1!$A$3:$F$5,2,0)+F153*HLOOKUP($F$3,MASTER_Data_1!$A$3:$F$5,2,0)+G153*HLOOKUP($G$3,MASTER_Data_1!$A$3:$F$5,2,0)+H153*HLOOKUP($H$3,MASTER_Data_1!$A$3:$F$5,2,0)</f>
        <v>118.2</v>
      </c>
      <c r="J153" s="111">
        <f>IF(AND(I153&gt;100,C153=50001),HLOOKUP(C153,MASTER_Data_2!$A$7:$G$17,MATCH(Datset_1!I153,MASTER_Data_2!$B$8:$B$17,1)+2,1),IF(AND(I153&gt;100,C153=50002),HLOOKUP(C153,MASTER_Data_2!$A$7:$G$17,MATCH(Datset_1!I153,MASTER_Data_2!$B$8:$B$17,1)+2,1),IF(AND(I153&gt;100,C153=50003),HLOOKUP(C153,MASTER_Data_2!$A$7:$G$17,MATCH(Datset_1!I153,MASTER_Data_2!$B$8:$B$17,1)+2,1),IF(AND(I153&gt;100,C153=50004),HLOOKUP(C153,MASTER_Data_2!$A$7:$G$17,MATCH(Datset_1!I153,MASTER_Data_2!$B$8:$B$17,1)+2,1),IF(AND(I153&gt;100,C153=50005),HLOOKUP(C153,MASTER_Data_2!$A$7:$G$17,MATCH(Datset_1!I153,MASTER_Data_2!$B$8:$B$17,1)+2,1),HLOOKUP(C153,MASTER_Data_2!$A$7:$G$17,2,1))))))</f>
        <v>0.24</v>
      </c>
      <c r="K153" s="4">
        <f t="shared" si="5"/>
        <v>28.367999999999999</v>
      </c>
      <c r="L153" s="112">
        <f>IF(AND(I149&gt;100,C149=50001),HLOOKUP(C149,MASTER_Data_4!$A$6:$G$16,MATCH(Datset_1!I149,MASTER_Data_4!$B$7:$B$16,1)+2,1),IF(AND(I149&gt;100,C149=50002),HLOOKUP(C149,MASTER_Data_4!$A$6:$G$16,MATCH(Datset_1!I149,MASTER_Data_4!$B$7:$B$16,1)+2,1),IF(AND(I149&gt;100,C149=50003),HLOOKUP(C149,MASTER_Data_4!$A$6:$G$16,MATCH(Datset_1!I149,MASTER_Data_4!$B$7:$B$16,1)+2,1),IF(AND(I149&gt;100,C149=50004),HLOOKUP(C149,MASTER_Data_4!$A$6:$G$16,MATCH(Datset_1!I149,MASTER_Data_4!$B$7:$B$16,1)+2,1),IF(AND(I149&gt;100,C149=50005),HLOOKUP(C149,MASTER_Data_4!$A$6:$G$16,MATCH(Datset_1!I149,MASTER_Data_4!$B$7:$B$16,1)+2,1),HLOOKUP(C149,MASTER_Data_4!$A$6:$G$16,2,1))))))</f>
        <v>0.30599999999999999</v>
      </c>
      <c r="M153" s="4">
        <f t="shared" si="4"/>
        <v>36.169200000000004</v>
      </c>
      <c r="N153" s="112">
        <f>VLOOKUP(C153,MASTER_Data_7!$A$2:$C$7,3,0)</f>
        <v>1</v>
      </c>
      <c r="O153" s="112">
        <f>VLOOKUP(C153,MASTER_Data_7!$K$2:$M$12,3,0)</f>
        <v>2</v>
      </c>
      <c r="P153" s="3">
        <f>VLOOKUP(C153,MASTER_Data_8!$A$2:$C$7,3,0)</f>
        <v>122</v>
      </c>
      <c r="Q153" s="3">
        <f>Datset_1!I153*MASTER_Data_5!$B$9*P153</f>
        <v>785.91180000000008</v>
      </c>
      <c r="R153" s="3">
        <f>VLOOKUP(C153,MASTER_Data_8!$K$2:$M$12,3,0)</f>
        <v>901</v>
      </c>
      <c r="S153" s="3">
        <f>Datset_1!I153*MASTER_Data_5!$B$9*R153</f>
        <v>5804.1519000000008</v>
      </c>
    </row>
    <row r="154" spans="1:19" x14ac:dyDescent="0.25">
      <c r="A154" s="2" t="s">
        <v>151</v>
      </c>
      <c r="B154" s="22">
        <v>39554</v>
      </c>
      <c r="C154" s="2">
        <v>50003</v>
      </c>
      <c r="D154" s="2">
        <v>15</v>
      </c>
      <c r="E154" s="2">
        <v>8</v>
      </c>
      <c r="F154" s="2">
        <v>0</v>
      </c>
      <c r="G154" s="2">
        <v>11</v>
      </c>
      <c r="H154" s="2">
        <v>9</v>
      </c>
      <c r="I154" s="111">
        <f>D154*HLOOKUP($D$3,MASTER_Data_1!$A$3:$F$5,2,0)+E154*HLOOKUP($E$3,MASTER_Data_1!$A$3:$F$5,2,0)+F154*HLOOKUP($F$3,MASTER_Data_1!$A$3:$F$5,2,0)+G154*HLOOKUP($G$3,MASTER_Data_1!$A$3:$F$5,2,0)+H154*HLOOKUP($H$3,MASTER_Data_1!$A$3:$F$5,2,0)</f>
        <v>136.79999999999998</v>
      </c>
      <c r="J154" s="111">
        <f>IF(AND(I154&gt;100,C154=50001),HLOOKUP(C154,MASTER_Data_2!$A$7:$G$17,MATCH(Datset_1!I154,MASTER_Data_2!$B$8:$B$17,1)+2,1),IF(AND(I154&gt;100,C154=50002),HLOOKUP(C154,MASTER_Data_2!$A$7:$G$17,MATCH(Datset_1!I154,MASTER_Data_2!$B$8:$B$17,1)+2,1),IF(AND(I154&gt;100,C154=50003),HLOOKUP(C154,MASTER_Data_2!$A$7:$G$17,MATCH(Datset_1!I154,MASTER_Data_2!$B$8:$B$17,1)+2,1),IF(AND(I154&gt;100,C154=50004),HLOOKUP(C154,MASTER_Data_2!$A$7:$G$17,MATCH(Datset_1!I154,MASTER_Data_2!$B$8:$B$17,1)+2,1),IF(AND(I154&gt;100,C154=50005),HLOOKUP(C154,MASTER_Data_2!$A$7:$G$17,MATCH(Datset_1!I154,MASTER_Data_2!$B$8:$B$17,1)+2,1),HLOOKUP(C154,MASTER_Data_2!$A$7:$G$17,2,1))))))</f>
        <v>0.26</v>
      </c>
      <c r="K154" s="4">
        <f t="shared" si="5"/>
        <v>35.567999999999998</v>
      </c>
      <c r="L154" s="112">
        <f>IF(AND(I150&gt;100,C150=50001),HLOOKUP(C150,MASTER_Data_4!$A$6:$G$16,MATCH(Datset_1!I150,MASTER_Data_4!$B$7:$B$16,1)+2,1),IF(AND(I150&gt;100,C150=50002),HLOOKUP(C150,MASTER_Data_4!$A$6:$G$16,MATCH(Datset_1!I150,MASTER_Data_4!$B$7:$B$16,1)+2,1),IF(AND(I150&gt;100,C150=50003),HLOOKUP(C150,MASTER_Data_4!$A$6:$G$16,MATCH(Datset_1!I150,MASTER_Data_4!$B$7:$B$16,1)+2,1),IF(AND(I150&gt;100,C150=50004),HLOOKUP(C150,MASTER_Data_4!$A$6:$G$16,MATCH(Datset_1!I150,MASTER_Data_4!$B$7:$B$16,1)+2,1),IF(AND(I150&gt;100,C150=50005),HLOOKUP(C150,MASTER_Data_4!$A$6:$G$16,MATCH(Datset_1!I150,MASTER_Data_4!$B$7:$B$16,1)+2,1),HLOOKUP(C150,MASTER_Data_4!$A$6:$G$16,2,1))))))</f>
        <v>0.20399999999999999</v>
      </c>
      <c r="M154" s="4">
        <f t="shared" si="4"/>
        <v>27.907199999999996</v>
      </c>
      <c r="N154" s="112">
        <f>VLOOKUP(C154,MASTER_Data_7!$A$2:$C$7,3,0)</f>
        <v>1</v>
      </c>
      <c r="O154" s="112">
        <f>VLOOKUP(C154,MASTER_Data_7!$K$2:$M$12,3,0)</f>
        <v>2</v>
      </c>
      <c r="P154" s="3">
        <f>VLOOKUP(C154,MASTER_Data_8!$A$2:$C$7,3,0)</f>
        <v>407</v>
      </c>
      <c r="Q154" s="3">
        <f>Datset_1!I154*MASTER_Data_5!$B$9*P154</f>
        <v>3034.4291999999996</v>
      </c>
      <c r="R154" s="3">
        <f>VLOOKUP(C154,MASTER_Data_8!$K$2:$M$12,3,0)</f>
        <v>1048</v>
      </c>
      <c r="S154" s="3">
        <f>Datset_1!I154*MASTER_Data_5!$B$9*R154</f>
        <v>7813.4687999999987</v>
      </c>
    </row>
    <row r="155" spans="1:19" x14ac:dyDescent="0.25">
      <c r="A155" s="2" t="s">
        <v>152</v>
      </c>
      <c r="B155" s="22">
        <v>39557</v>
      </c>
      <c r="C155" s="2">
        <v>50003</v>
      </c>
      <c r="D155" s="2">
        <v>9</v>
      </c>
      <c r="E155" s="2">
        <v>8</v>
      </c>
      <c r="F155" s="2">
        <v>12</v>
      </c>
      <c r="G155" s="2">
        <v>11</v>
      </c>
      <c r="H155" s="2">
        <v>9</v>
      </c>
      <c r="I155" s="111">
        <f>D155*HLOOKUP($D$3,MASTER_Data_1!$A$3:$F$5,2,0)+E155*HLOOKUP($E$3,MASTER_Data_1!$A$3:$F$5,2,0)+F155*HLOOKUP($F$3,MASTER_Data_1!$A$3:$F$5,2,0)+G155*HLOOKUP($G$3,MASTER_Data_1!$A$3:$F$5,2,0)+H155*HLOOKUP($H$3,MASTER_Data_1!$A$3:$F$5,2,0)</f>
        <v>141</v>
      </c>
      <c r="J155" s="111">
        <f>IF(AND(I155&gt;100,C155=50001),HLOOKUP(C155,MASTER_Data_2!$A$7:$G$17,MATCH(Datset_1!I155,MASTER_Data_2!$B$8:$B$17,1)+2,1),IF(AND(I155&gt;100,C155=50002),HLOOKUP(C155,MASTER_Data_2!$A$7:$G$17,MATCH(Datset_1!I155,MASTER_Data_2!$B$8:$B$17,1)+2,1),IF(AND(I155&gt;100,C155=50003),HLOOKUP(C155,MASTER_Data_2!$A$7:$G$17,MATCH(Datset_1!I155,MASTER_Data_2!$B$8:$B$17,1)+2,1),IF(AND(I155&gt;100,C155=50004),HLOOKUP(C155,MASTER_Data_2!$A$7:$G$17,MATCH(Datset_1!I155,MASTER_Data_2!$B$8:$B$17,1)+2,1),IF(AND(I155&gt;100,C155=50005),HLOOKUP(C155,MASTER_Data_2!$A$7:$G$17,MATCH(Datset_1!I155,MASTER_Data_2!$B$8:$B$17,1)+2,1),HLOOKUP(C155,MASTER_Data_2!$A$7:$G$17,2,1))))))</f>
        <v>0.26</v>
      </c>
      <c r="K155" s="4">
        <f t="shared" si="5"/>
        <v>36.660000000000004</v>
      </c>
      <c r="L155" s="112">
        <f>IF(AND(I151&gt;100,C151=50001),HLOOKUP(C151,MASTER_Data_4!$A$6:$G$16,MATCH(Datset_1!I151,MASTER_Data_4!$B$7:$B$16,1)+2,1),IF(AND(I151&gt;100,C151=50002),HLOOKUP(C151,MASTER_Data_4!$A$6:$G$16,MATCH(Datset_1!I151,MASTER_Data_4!$B$7:$B$16,1)+2,1),IF(AND(I151&gt;100,C151=50003),HLOOKUP(C151,MASTER_Data_4!$A$6:$G$16,MATCH(Datset_1!I151,MASTER_Data_4!$B$7:$B$16,1)+2,1),IF(AND(I151&gt;100,C151=50004),HLOOKUP(C151,MASTER_Data_4!$A$6:$G$16,MATCH(Datset_1!I151,MASTER_Data_4!$B$7:$B$16,1)+2,1),IF(AND(I151&gt;100,C151=50005),HLOOKUP(C151,MASTER_Data_4!$A$6:$G$16,MATCH(Datset_1!I151,MASTER_Data_4!$B$7:$B$16,1)+2,1),HLOOKUP(C151,MASTER_Data_4!$A$6:$G$16,2,1))))))</f>
        <v>0.37</v>
      </c>
      <c r="M155" s="4">
        <f t="shared" si="4"/>
        <v>52.17</v>
      </c>
      <c r="N155" s="112">
        <f>VLOOKUP(C155,MASTER_Data_7!$A$2:$C$7,3,0)</f>
        <v>1</v>
      </c>
      <c r="O155" s="112">
        <f>VLOOKUP(C155,MASTER_Data_7!$K$2:$M$12,3,0)</f>
        <v>2</v>
      </c>
      <c r="P155" s="3">
        <f>VLOOKUP(C155,MASTER_Data_8!$A$2:$C$7,3,0)</f>
        <v>407</v>
      </c>
      <c r="Q155" s="3">
        <f>Datset_1!I155*MASTER_Data_5!$B$9*P155</f>
        <v>3127.5915</v>
      </c>
      <c r="R155" s="3">
        <f>VLOOKUP(C155,MASTER_Data_8!$K$2:$M$12,3,0)</f>
        <v>1048</v>
      </c>
      <c r="S155" s="3">
        <f>Datset_1!I155*MASTER_Data_5!$B$9*R155</f>
        <v>8053.3559999999998</v>
      </c>
    </row>
    <row r="156" spans="1:19" x14ac:dyDescent="0.25">
      <c r="A156" s="2" t="s">
        <v>153</v>
      </c>
      <c r="B156" s="22">
        <v>39558</v>
      </c>
      <c r="C156" s="2">
        <v>50004</v>
      </c>
      <c r="D156" s="2">
        <v>0</v>
      </c>
      <c r="E156" s="2">
        <v>8</v>
      </c>
      <c r="F156" s="2">
        <v>14</v>
      </c>
      <c r="G156" s="2">
        <v>11</v>
      </c>
      <c r="H156" s="2">
        <v>9</v>
      </c>
      <c r="I156" s="111">
        <f>D156*HLOOKUP($D$3,MASTER_Data_1!$A$3:$F$5,2,0)+E156*HLOOKUP($E$3,MASTER_Data_1!$A$3:$F$5,2,0)+F156*HLOOKUP($F$3,MASTER_Data_1!$A$3:$F$5,2,0)+G156*HLOOKUP($G$3,MASTER_Data_1!$A$3:$F$5,2,0)+H156*HLOOKUP($H$3,MASTER_Data_1!$A$3:$F$5,2,0)</f>
        <v>123.3</v>
      </c>
      <c r="J156" s="111">
        <f>IF(AND(I156&gt;100,C156=50001),HLOOKUP(C156,MASTER_Data_2!$A$7:$G$17,MATCH(Datset_1!I156,MASTER_Data_2!$B$8:$B$17,1)+2,1),IF(AND(I156&gt;100,C156=50002),HLOOKUP(C156,MASTER_Data_2!$A$7:$G$17,MATCH(Datset_1!I156,MASTER_Data_2!$B$8:$B$17,1)+2,1),IF(AND(I156&gt;100,C156=50003),HLOOKUP(C156,MASTER_Data_2!$A$7:$G$17,MATCH(Datset_1!I156,MASTER_Data_2!$B$8:$B$17,1)+2,1),IF(AND(I156&gt;100,C156=50004),HLOOKUP(C156,MASTER_Data_2!$A$7:$G$17,MATCH(Datset_1!I156,MASTER_Data_2!$B$8:$B$17,1)+2,1),IF(AND(I156&gt;100,C156=50005),HLOOKUP(C156,MASTER_Data_2!$A$7:$G$17,MATCH(Datset_1!I156,MASTER_Data_2!$B$8:$B$17,1)+2,1),HLOOKUP(C156,MASTER_Data_2!$A$7:$G$17,2,1))))))</f>
        <v>0.27</v>
      </c>
      <c r="K156" s="4">
        <f t="shared" si="5"/>
        <v>33.291000000000004</v>
      </c>
      <c r="L156" s="112">
        <f>IF(AND(I152&gt;100,C152=50001),HLOOKUP(C152,MASTER_Data_4!$A$6:$G$16,MATCH(Datset_1!I152,MASTER_Data_4!$B$7:$B$16,1)+2,1),IF(AND(I152&gt;100,C152=50002),HLOOKUP(C152,MASTER_Data_4!$A$6:$G$16,MATCH(Datset_1!I152,MASTER_Data_4!$B$7:$B$16,1)+2,1),IF(AND(I152&gt;100,C152=50003),HLOOKUP(C152,MASTER_Data_4!$A$6:$G$16,MATCH(Datset_1!I152,MASTER_Data_4!$B$7:$B$16,1)+2,1),IF(AND(I152&gt;100,C152=50004),HLOOKUP(C152,MASTER_Data_4!$A$6:$G$16,MATCH(Datset_1!I152,MASTER_Data_4!$B$7:$B$16,1)+2,1),IF(AND(I152&gt;100,C152=50005),HLOOKUP(C152,MASTER_Data_4!$A$6:$G$16,MATCH(Datset_1!I152,MASTER_Data_4!$B$7:$B$16,1)+2,1),HLOOKUP(C152,MASTER_Data_4!$A$6:$G$16,2,1))))))</f>
        <v>0.30599999999999999</v>
      </c>
      <c r="M156" s="4">
        <f t="shared" si="4"/>
        <v>37.729799999999997</v>
      </c>
      <c r="N156" s="112">
        <f>VLOOKUP(C156,MASTER_Data_7!$A$2:$C$7,3,0)</f>
        <v>1</v>
      </c>
      <c r="O156" s="112">
        <f>VLOOKUP(C156,MASTER_Data_7!$K$2:$M$12,3,0)</f>
        <v>2</v>
      </c>
      <c r="P156" s="3">
        <f>VLOOKUP(C156,MASTER_Data_8!$A$2:$C$7,3,0)</f>
        <v>768</v>
      </c>
      <c r="Q156" s="3">
        <f>Datset_1!I156*MASTER_Data_5!$B$9*P156</f>
        <v>5160.8447999999999</v>
      </c>
      <c r="R156" s="3">
        <f>VLOOKUP(C156,MASTER_Data_8!$K$2:$M$12,3,0)</f>
        <v>841</v>
      </c>
      <c r="S156" s="3">
        <f>Datset_1!I156*MASTER_Data_5!$B$9*R156</f>
        <v>5651.3938500000004</v>
      </c>
    </row>
    <row r="157" spans="1:19" x14ac:dyDescent="0.25">
      <c r="A157" s="2" t="s">
        <v>154</v>
      </c>
      <c r="B157" s="22">
        <v>39559</v>
      </c>
      <c r="C157" s="2">
        <v>50005</v>
      </c>
      <c r="D157" s="2">
        <v>9</v>
      </c>
      <c r="E157" s="2">
        <v>8</v>
      </c>
      <c r="F157" s="2">
        <v>12</v>
      </c>
      <c r="G157" s="2">
        <v>11</v>
      </c>
      <c r="H157" s="2">
        <v>9</v>
      </c>
      <c r="I157" s="111">
        <f>D157*HLOOKUP($D$3,MASTER_Data_1!$A$3:$F$5,2,0)+E157*HLOOKUP($E$3,MASTER_Data_1!$A$3:$F$5,2,0)+F157*HLOOKUP($F$3,MASTER_Data_1!$A$3:$F$5,2,0)+G157*HLOOKUP($G$3,MASTER_Data_1!$A$3:$F$5,2,0)+H157*HLOOKUP($H$3,MASTER_Data_1!$A$3:$F$5,2,0)</f>
        <v>141</v>
      </c>
      <c r="J157" s="111">
        <f>IF(AND(I157&gt;100,C157=50001),HLOOKUP(C157,MASTER_Data_2!$A$7:$G$17,MATCH(Datset_1!I157,MASTER_Data_2!$B$8:$B$17,1)+2,1),IF(AND(I157&gt;100,C157=50002),HLOOKUP(C157,MASTER_Data_2!$A$7:$G$17,MATCH(Datset_1!I157,MASTER_Data_2!$B$8:$B$17,1)+2,1),IF(AND(I157&gt;100,C157=50003),HLOOKUP(C157,MASTER_Data_2!$A$7:$G$17,MATCH(Datset_1!I157,MASTER_Data_2!$B$8:$B$17,1)+2,1),IF(AND(I157&gt;100,C157=50004),HLOOKUP(C157,MASTER_Data_2!$A$7:$G$17,MATCH(Datset_1!I157,MASTER_Data_2!$B$8:$B$17,1)+2,1),IF(AND(I157&gt;100,C157=50005),HLOOKUP(C157,MASTER_Data_2!$A$7:$G$17,MATCH(Datset_1!I157,MASTER_Data_2!$B$8:$B$17,1)+2,1),HLOOKUP(C157,MASTER_Data_2!$A$7:$G$17,2,1))))))</f>
        <v>0.33</v>
      </c>
      <c r="K157" s="4">
        <f t="shared" si="5"/>
        <v>46.53</v>
      </c>
      <c r="L157" s="112">
        <f>IF(AND(I153&gt;100,C153=50001),HLOOKUP(C153,MASTER_Data_4!$A$6:$G$16,MATCH(Datset_1!I153,MASTER_Data_4!$B$7:$B$16,1)+2,1),IF(AND(I153&gt;100,C153=50002),HLOOKUP(C153,MASTER_Data_4!$A$6:$G$16,MATCH(Datset_1!I153,MASTER_Data_4!$B$7:$B$16,1)+2,1),IF(AND(I153&gt;100,C153=50003),HLOOKUP(C153,MASTER_Data_4!$A$6:$G$16,MATCH(Datset_1!I153,MASTER_Data_4!$B$7:$B$16,1)+2,1),IF(AND(I153&gt;100,C153=50004),HLOOKUP(C153,MASTER_Data_4!$A$6:$G$16,MATCH(Datset_1!I153,MASTER_Data_4!$B$7:$B$16,1)+2,1),IF(AND(I153&gt;100,C153=50005),HLOOKUP(C153,MASTER_Data_4!$A$6:$G$16,MATCH(Datset_1!I153,MASTER_Data_4!$B$7:$B$16,1)+2,1),HLOOKUP(C153,MASTER_Data_4!$A$6:$G$16,2,1))))))</f>
        <v>0.30599999999999999</v>
      </c>
      <c r="M157" s="4">
        <f t="shared" si="4"/>
        <v>43.146000000000001</v>
      </c>
      <c r="N157" s="112">
        <f>VLOOKUP(C157,MASTER_Data_7!$A$2:$C$7,3,0)</f>
        <v>2</v>
      </c>
      <c r="O157" s="112">
        <f>VLOOKUP(C157,MASTER_Data_7!$K$2:$M$12,3,0)</f>
        <v>1</v>
      </c>
      <c r="P157" s="3">
        <f>VLOOKUP(C157,MASTER_Data_8!$A$2:$C$7,3,0)</f>
        <v>787</v>
      </c>
      <c r="Q157" s="3">
        <f>Datset_1!I157*MASTER_Data_5!$B$9*P157</f>
        <v>6047.7015000000001</v>
      </c>
      <c r="R157" s="3">
        <f>VLOOKUP(C157,MASTER_Data_8!$K$2:$M$12,3,0)</f>
        <v>40</v>
      </c>
      <c r="S157" s="3">
        <f>Datset_1!I157*MASTER_Data_5!$B$9*R157</f>
        <v>307.38</v>
      </c>
    </row>
    <row r="158" spans="1:19" x14ac:dyDescent="0.25">
      <c r="A158" s="2" t="s">
        <v>155</v>
      </c>
      <c r="B158" s="22">
        <v>39562</v>
      </c>
      <c r="C158" s="2">
        <v>50002</v>
      </c>
      <c r="D158" s="2">
        <v>9</v>
      </c>
      <c r="E158" s="2">
        <v>8</v>
      </c>
      <c r="F158" s="2">
        <v>18</v>
      </c>
      <c r="G158" s="2">
        <v>0</v>
      </c>
      <c r="H158" s="2">
        <v>9</v>
      </c>
      <c r="I158" s="111">
        <f>D158*HLOOKUP($D$3,MASTER_Data_1!$A$3:$F$5,2,0)+E158*HLOOKUP($E$3,MASTER_Data_1!$A$3:$F$5,2,0)+F158*HLOOKUP($F$3,MASTER_Data_1!$A$3:$F$5,2,0)+G158*HLOOKUP($G$3,MASTER_Data_1!$A$3:$F$5,2,0)+H158*HLOOKUP($H$3,MASTER_Data_1!$A$3:$F$5,2,0)</f>
        <v>87.3</v>
      </c>
      <c r="J158" s="111">
        <f>IF(AND(I158&gt;100,C158=50001),HLOOKUP(C158,MASTER_Data_2!$A$7:$G$17,MATCH(Datset_1!I158,MASTER_Data_2!$B$8:$B$17,1)+2,1),IF(AND(I158&gt;100,C158=50002),HLOOKUP(C158,MASTER_Data_2!$A$7:$G$17,MATCH(Datset_1!I158,MASTER_Data_2!$B$8:$B$17,1)+2,1),IF(AND(I158&gt;100,C158=50003),HLOOKUP(C158,MASTER_Data_2!$A$7:$G$17,MATCH(Datset_1!I158,MASTER_Data_2!$B$8:$B$17,1)+2,1),IF(AND(I158&gt;100,C158=50004),HLOOKUP(C158,MASTER_Data_2!$A$7:$G$17,MATCH(Datset_1!I158,MASTER_Data_2!$B$8:$B$17,1)+2,1),IF(AND(I158&gt;100,C158=50005),HLOOKUP(C158,MASTER_Data_2!$A$7:$G$17,MATCH(Datset_1!I158,MASTER_Data_2!$B$8:$B$17,1)+2,1),HLOOKUP(C158,MASTER_Data_2!$A$7:$G$17,2,1))))))</f>
        <v>16.59</v>
      </c>
      <c r="K158" s="4">
        <f t="shared" si="5"/>
        <v>16.59</v>
      </c>
      <c r="L158" s="112">
        <f>IF(AND(I154&gt;100,C154=50001),HLOOKUP(C154,MASTER_Data_4!$A$6:$G$16,MATCH(Datset_1!I154,MASTER_Data_4!$B$7:$B$16,1)+2,1),IF(AND(I154&gt;100,C154=50002),HLOOKUP(C154,MASTER_Data_4!$A$6:$G$16,MATCH(Datset_1!I154,MASTER_Data_4!$B$7:$B$16,1)+2,1),IF(AND(I154&gt;100,C154=50003),HLOOKUP(C154,MASTER_Data_4!$A$6:$G$16,MATCH(Datset_1!I154,MASTER_Data_4!$B$7:$B$16,1)+2,1),IF(AND(I154&gt;100,C154=50004),HLOOKUP(C154,MASTER_Data_4!$A$6:$G$16,MATCH(Datset_1!I154,MASTER_Data_4!$B$7:$B$16,1)+2,1),IF(AND(I154&gt;100,C154=50005),HLOOKUP(C154,MASTER_Data_4!$A$6:$G$16,MATCH(Datset_1!I154,MASTER_Data_4!$B$7:$B$16,1)+2,1),HLOOKUP(C154,MASTER_Data_4!$A$6:$G$16,2,1))))))</f>
        <v>0.37</v>
      </c>
      <c r="M158" s="4">
        <f t="shared" si="4"/>
        <v>32.301000000000002</v>
      </c>
      <c r="N158" s="112">
        <f>VLOOKUP(C158,MASTER_Data_7!$A$2:$C$7,3,0)</f>
        <v>1</v>
      </c>
      <c r="O158" s="112">
        <f>VLOOKUP(C158,MASTER_Data_7!$K$2:$M$12,3,0)</f>
        <v>2</v>
      </c>
      <c r="P158" s="3">
        <f>VLOOKUP(C158,MASTER_Data_8!$A$2:$C$7,3,0)</f>
        <v>122</v>
      </c>
      <c r="Q158" s="3">
        <f>Datset_1!I158*MASTER_Data_5!$B$9*P158</f>
        <v>580.45769999999993</v>
      </c>
      <c r="R158" s="3">
        <f>VLOOKUP(C158,MASTER_Data_8!$K$2:$M$12,3,0)</f>
        <v>901</v>
      </c>
      <c r="S158" s="3">
        <f>Datset_1!I158*MASTER_Data_5!$B$9*R158</f>
        <v>4286.8228499999996</v>
      </c>
    </row>
    <row r="159" spans="1:19" x14ac:dyDescent="0.25">
      <c r="A159" s="2" t="s">
        <v>156</v>
      </c>
      <c r="B159" s="22">
        <v>39562</v>
      </c>
      <c r="C159" s="2">
        <v>50001</v>
      </c>
      <c r="D159" s="2">
        <v>15</v>
      </c>
      <c r="E159" s="2">
        <v>8</v>
      </c>
      <c r="F159" s="2">
        <v>12</v>
      </c>
      <c r="G159" s="2">
        <v>11</v>
      </c>
      <c r="H159" s="2">
        <v>9</v>
      </c>
      <c r="I159" s="111">
        <f>D159*HLOOKUP($D$3,MASTER_Data_1!$A$3:$F$5,2,0)+E159*HLOOKUP($E$3,MASTER_Data_1!$A$3:$F$5,2,0)+F159*HLOOKUP($F$3,MASTER_Data_1!$A$3:$F$5,2,0)+G159*HLOOKUP($G$3,MASTER_Data_1!$A$3:$F$5,2,0)+H159*HLOOKUP($H$3,MASTER_Data_1!$A$3:$F$5,2,0)</f>
        <v>154.80000000000001</v>
      </c>
      <c r="J159" s="111">
        <f>IF(AND(I159&gt;100,C159=50001),HLOOKUP(C159,MASTER_Data_2!$A$7:$G$17,MATCH(Datset_1!I159,MASTER_Data_2!$B$8:$B$17,1)+2,1),IF(AND(I159&gt;100,C159=50002),HLOOKUP(C159,MASTER_Data_2!$A$7:$G$17,MATCH(Datset_1!I159,MASTER_Data_2!$B$8:$B$17,1)+2,1),IF(AND(I159&gt;100,C159=50003),HLOOKUP(C159,MASTER_Data_2!$A$7:$G$17,MATCH(Datset_1!I159,MASTER_Data_2!$B$8:$B$17,1)+2,1),IF(AND(I159&gt;100,C159=50004),HLOOKUP(C159,MASTER_Data_2!$A$7:$G$17,MATCH(Datset_1!I159,MASTER_Data_2!$B$8:$B$17,1)+2,1),IF(AND(I159&gt;100,C159=50005),HLOOKUP(C159,MASTER_Data_2!$A$7:$G$17,MATCH(Datset_1!I159,MASTER_Data_2!$B$8:$B$17,1)+2,1),HLOOKUP(C159,MASTER_Data_2!$A$7:$G$17,2,1))))))</f>
        <v>0.2</v>
      </c>
      <c r="K159" s="4">
        <f t="shared" si="5"/>
        <v>30.960000000000004</v>
      </c>
      <c r="L159" s="112">
        <f>IF(AND(I155&gt;100,C155=50001),HLOOKUP(C155,MASTER_Data_4!$A$6:$G$16,MATCH(Datset_1!I155,MASTER_Data_4!$B$7:$B$16,1)+2,1),IF(AND(I155&gt;100,C155=50002),HLOOKUP(C155,MASTER_Data_4!$A$6:$G$16,MATCH(Datset_1!I155,MASTER_Data_4!$B$7:$B$16,1)+2,1),IF(AND(I155&gt;100,C155=50003),HLOOKUP(C155,MASTER_Data_4!$A$6:$G$16,MATCH(Datset_1!I155,MASTER_Data_4!$B$7:$B$16,1)+2,1),IF(AND(I155&gt;100,C155=50004),HLOOKUP(C155,MASTER_Data_4!$A$6:$G$16,MATCH(Datset_1!I155,MASTER_Data_4!$B$7:$B$16,1)+2,1),IF(AND(I155&gt;100,C155=50005),HLOOKUP(C155,MASTER_Data_4!$A$6:$G$16,MATCH(Datset_1!I155,MASTER_Data_4!$B$7:$B$16,1)+2,1),HLOOKUP(C155,MASTER_Data_4!$A$6:$G$16,2,1))))))</f>
        <v>0.37</v>
      </c>
      <c r="M159" s="4">
        <f t="shared" si="4"/>
        <v>57.276000000000003</v>
      </c>
      <c r="N159" s="112">
        <f>VLOOKUP(C159,MASTER_Data_7!$A$2:$C$7,3,0)</f>
        <v>1</v>
      </c>
      <c r="O159" s="112">
        <f>VLOOKUP(C159,MASTER_Data_7!$K$2:$M$12,3,0)</f>
        <v>2</v>
      </c>
      <c r="P159" s="3">
        <f>VLOOKUP(C159,MASTER_Data_8!$A$2:$C$7,3,0)</f>
        <v>40</v>
      </c>
      <c r="Q159" s="3">
        <f>Datset_1!I159*MASTER_Data_5!$B$9*P159</f>
        <v>337.464</v>
      </c>
      <c r="R159" s="3">
        <f>VLOOKUP(C159,MASTER_Data_8!$K$2:$M$12,3,0)</f>
        <v>787</v>
      </c>
      <c r="S159" s="3">
        <f>Datset_1!I159*MASTER_Data_5!$B$9*R159</f>
        <v>6639.6042000000007</v>
      </c>
    </row>
    <row r="160" spans="1:19" x14ac:dyDescent="0.25">
      <c r="A160" s="2" t="s">
        <v>157</v>
      </c>
      <c r="B160" s="22">
        <v>39563</v>
      </c>
      <c r="C160" s="2">
        <v>50003</v>
      </c>
      <c r="D160" s="2">
        <v>0</v>
      </c>
      <c r="E160" s="2">
        <v>8</v>
      </c>
      <c r="F160" s="2">
        <v>12</v>
      </c>
      <c r="G160" s="2">
        <v>0</v>
      </c>
      <c r="H160" s="2">
        <v>9</v>
      </c>
      <c r="I160" s="111">
        <f>D160*HLOOKUP($D$3,MASTER_Data_1!$A$3:$F$5,2,0)+E160*HLOOKUP($E$3,MASTER_Data_1!$A$3:$F$5,2,0)+F160*HLOOKUP($F$3,MASTER_Data_1!$A$3:$F$5,2,0)+G160*HLOOKUP($G$3,MASTER_Data_1!$A$3:$F$5,2,0)+H160*HLOOKUP($H$3,MASTER_Data_1!$A$3:$F$5,2,0)</f>
        <v>57.599999999999994</v>
      </c>
      <c r="J160" s="111">
        <f>IF(AND(I160&gt;100,C160=50001),HLOOKUP(C160,MASTER_Data_2!$A$7:$G$17,MATCH(Datset_1!I160,MASTER_Data_2!$B$8:$B$17,1)+2,1),IF(AND(I160&gt;100,C160=50002),HLOOKUP(C160,MASTER_Data_2!$A$7:$G$17,MATCH(Datset_1!I160,MASTER_Data_2!$B$8:$B$17,1)+2,1),IF(AND(I160&gt;100,C160=50003),HLOOKUP(C160,MASTER_Data_2!$A$7:$G$17,MATCH(Datset_1!I160,MASTER_Data_2!$B$8:$B$17,1)+2,1),IF(AND(I160&gt;100,C160=50004),HLOOKUP(C160,MASTER_Data_2!$A$7:$G$17,MATCH(Datset_1!I160,MASTER_Data_2!$B$8:$B$17,1)+2,1),IF(AND(I160&gt;100,C160=50005),HLOOKUP(C160,MASTER_Data_2!$A$7:$G$17,MATCH(Datset_1!I160,MASTER_Data_2!$B$8:$B$17,1)+2,1),HLOOKUP(C160,MASTER_Data_2!$A$7:$G$17,2,1))))))</f>
        <v>17.8</v>
      </c>
      <c r="K160" s="4">
        <f t="shared" si="5"/>
        <v>17.8</v>
      </c>
      <c r="L160" s="112">
        <f>IF(AND(I156&gt;100,C156=50001),HLOOKUP(C156,MASTER_Data_4!$A$6:$G$16,MATCH(Datset_1!I156,MASTER_Data_4!$B$7:$B$16,1)+2,1),IF(AND(I156&gt;100,C156=50002),HLOOKUP(C156,MASTER_Data_4!$A$6:$G$16,MATCH(Datset_1!I156,MASTER_Data_4!$B$7:$B$16,1)+2,1),IF(AND(I156&gt;100,C156=50003),HLOOKUP(C156,MASTER_Data_4!$A$6:$G$16,MATCH(Datset_1!I156,MASTER_Data_4!$B$7:$B$16,1)+2,1),IF(AND(I156&gt;100,C156=50004),HLOOKUP(C156,MASTER_Data_4!$A$6:$G$16,MATCH(Datset_1!I156,MASTER_Data_4!$B$7:$B$16,1)+2,1),IF(AND(I156&gt;100,C156=50005),HLOOKUP(C156,MASTER_Data_4!$A$6:$G$16,MATCH(Datset_1!I156,MASTER_Data_4!$B$7:$B$16,1)+2,1),HLOOKUP(C156,MASTER_Data_4!$A$6:$G$16,2,1))))))</f>
        <v>0.34100000000000003</v>
      </c>
      <c r="M160" s="4">
        <f t="shared" si="4"/>
        <v>19.6416</v>
      </c>
      <c r="N160" s="112">
        <f>VLOOKUP(C160,MASTER_Data_7!$A$2:$C$7,3,0)</f>
        <v>1</v>
      </c>
      <c r="O160" s="112">
        <f>VLOOKUP(C160,MASTER_Data_7!$K$2:$M$12,3,0)</f>
        <v>2</v>
      </c>
      <c r="P160" s="3">
        <f>VLOOKUP(C160,MASTER_Data_8!$A$2:$C$7,3,0)</f>
        <v>407</v>
      </c>
      <c r="Q160" s="3">
        <f>Datset_1!I160*MASTER_Data_5!$B$9*P160</f>
        <v>1277.6543999999999</v>
      </c>
      <c r="R160" s="3">
        <f>VLOOKUP(C160,MASTER_Data_8!$K$2:$M$12,3,0)</f>
        <v>1048</v>
      </c>
      <c r="S160" s="3">
        <f>Datset_1!I160*MASTER_Data_5!$B$9*R160</f>
        <v>3289.8815999999997</v>
      </c>
    </row>
    <row r="161" spans="1:19" x14ac:dyDescent="0.25">
      <c r="A161" s="2" t="s">
        <v>158</v>
      </c>
      <c r="B161" s="22">
        <v>39563</v>
      </c>
      <c r="C161" s="2">
        <v>50004</v>
      </c>
      <c r="D161" s="2">
        <v>0</v>
      </c>
      <c r="E161" s="2">
        <v>8</v>
      </c>
      <c r="F161" s="2">
        <v>18</v>
      </c>
      <c r="G161" s="2">
        <v>11</v>
      </c>
      <c r="H161" s="2">
        <v>8</v>
      </c>
      <c r="I161" s="111">
        <f>D161*HLOOKUP($D$3,MASTER_Data_1!$A$3:$F$5,2,0)+E161*HLOOKUP($E$3,MASTER_Data_1!$A$3:$F$5,2,0)+F161*HLOOKUP($F$3,MASTER_Data_1!$A$3:$F$5,2,0)+G161*HLOOKUP($G$3,MASTER_Data_1!$A$3:$F$5,2,0)+H161*HLOOKUP($H$3,MASTER_Data_1!$A$3:$F$5,2,0)</f>
        <v>126.5</v>
      </c>
      <c r="J161" s="111">
        <f>IF(AND(I161&gt;100,C161=50001),HLOOKUP(C161,MASTER_Data_2!$A$7:$G$17,MATCH(Datset_1!I161,MASTER_Data_2!$B$8:$B$17,1)+2,1),IF(AND(I161&gt;100,C161=50002),HLOOKUP(C161,MASTER_Data_2!$A$7:$G$17,MATCH(Datset_1!I161,MASTER_Data_2!$B$8:$B$17,1)+2,1),IF(AND(I161&gt;100,C161=50003),HLOOKUP(C161,MASTER_Data_2!$A$7:$G$17,MATCH(Datset_1!I161,MASTER_Data_2!$B$8:$B$17,1)+2,1),IF(AND(I161&gt;100,C161=50004),HLOOKUP(C161,MASTER_Data_2!$A$7:$G$17,MATCH(Datset_1!I161,MASTER_Data_2!$B$8:$B$17,1)+2,1),IF(AND(I161&gt;100,C161=50005),HLOOKUP(C161,MASTER_Data_2!$A$7:$G$17,MATCH(Datset_1!I161,MASTER_Data_2!$B$8:$B$17,1)+2,1),HLOOKUP(C161,MASTER_Data_2!$A$7:$G$17,2,1))))))</f>
        <v>0.27</v>
      </c>
      <c r="K161" s="4">
        <f t="shared" si="5"/>
        <v>34.155000000000001</v>
      </c>
      <c r="L161" s="112">
        <f>IF(AND(I157&gt;100,C157=50001),HLOOKUP(C157,MASTER_Data_4!$A$6:$G$16,MATCH(Datset_1!I157,MASTER_Data_4!$B$7:$B$16,1)+2,1),IF(AND(I157&gt;100,C157=50002),HLOOKUP(C157,MASTER_Data_4!$A$6:$G$16,MATCH(Datset_1!I157,MASTER_Data_4!$B$7:$B$16,1)+2,1),IF(AND(I157&gt;100,C157=50003),HLOOKUP(C157,MASTER_Data_4!$A$6:$G$16,MATCH(Datset_1!I157,MASTER_Data_4!$B$7:$B$16,1)+2,1),IF(AND(I157&gt;100,C157=50004),HLOOKUP(C157,MASTER_Data_4!$A$6:$G$16,MATCH(Datset_1!I157,MASTER_Data_4!$B$7:$B$16,1)+2,1),IF(AND(I157&gt;100,C157=50005),HLOOKUP(C157,MASTER_Data_4!$A$6:$G$16,MATCH(Datset_1!I157,MASTER_Data_4!$B$7:$B$16,1)+2,1),HLOOKUP(C157,MASTER_Data_4!$A$6:$G$16,2,1))))))</f>
        <v>0.20399999999999999</v>
      </c>
      <c r="M161" s="4">
        <f t="shared" si="4"/>
        <v>25.805999999999997</v>
      </c>
      <c r="N161" s="112">
        <f>VLOOKUP(C161,MASTER_Data_7!$A$2:$C$7,3,0)</f>
        <v>1</v>
      </c>
      <c r="O161" s="112">
        <f>VLOOKUP(C161,MASTER_Data_7!$K$2:$M$12,3,0)</f>
        <v>2</v>
      </c>
      <c r="P161" s="3">
        <f>VLOOKUP(C161,MASTER_Data_8!$A$2:$C$7,3,0)</f>
        <v>768</v>
      </c>
      <c r="Q161" s="3">
        <f>Datset_1!I161*MASTER_Data_5!$B$9*P161</f>
        <v>5294.7839999999997</v>
      </c>
      <c r="R161" s="3">
        <f>VLOOKUP(C161,MASTER_Data_8!$K$2:$M$12,3,0)</f>
        <v>841</v>
      </c>
      <c r="S161" s="3">
        <f>Datset_1!I161*MASTER_Data_5!$B$9*R161</f>
        <v>5798.0642499999994</v>
      </c>
    </row>
    <row r="162" spans="1:19" x14ac:dyDescent="0.25">
      <c r="A162" s="2" t="s">
        <v>159</v>
      </c>
      <c r="B162" s="22">
        <v>39563</v>
      </c>
      <c r="C162" s="2">
        <v>50005</v>
      </c>
      <c r="D162" s="2">
        <v>19</v>
      </c>
      <c r="E162" s="2">
        <v>8</v>
      </c>
      <c r="F162" s="2">
        <v>12</v>
      </c>
      <c r="G162" s="2">
        <v>11</v>
      </c>
      <c r="H162" s="2">
        <v>15</v>
      </c>
      <c r="I162" s="111">
        <f>D162*HLOOKUP($D$3,MASTER_Data_1!$A$3:$F$5,2,0)+E162*HLOOKUP($E$3,MASTER_Data_1!$A$3:$F$5,2,0)+F162*HLOOKUP($F$3,MASTER_Data_1!$A$3:$F$5,2,0)+G162*HLOOKUP($G$3,MASTER_Data_1!$A$3:$F$5,2,0)+H162*HLOOKUP($H$3,MASTER_Data_1!$A$3:$F$5,2,0)</f>
        <v>180.8</v>
      </c>
      <c r="J162" s="111">
        <f>IF(AND(I162&gt;100,C162=50001),HLOOKUP(C162,MASTER_Data_2!$A$7:$G$17,MATCH(Datset_1!I162,MASTER_Data_2!$B$8:$B$17,1)+2,1),IF(AND(I162&gt;100,C162=50002),HLOOKUP(C162,MASTER_Data_2!$A$7:$G$17,MATCH(Datset_1!I162,MASTER_Data_2!$B$8:$B$17,1)+2,1),IF(AND(I162&gt;100,C162=50003),HLOOKUP(C162,MASTER_Data_2!$A$7:$G$17,MATCH(Datset_1!I162,MASTER_Data_2!$B$8:$B$17,1)+2,1),IF(AND(I162&gt;100,C162=50004),HLOOKUP(C162,MASTER_Data_2!$A$7:$G$17,MATCH(Datset_1!I162,MASTER_Data_2!$B$8:$B$17,1)+2,1),IF(AND(I162&gt;100,C162=50005),HLOOKUP(C162,MASTER_Data_2!$A$7:$G$17,MATCH(Datset_1!I162,MASTER_Data_2!$B$8:$B$17,1)+2,1),HLOOKUP(C162,MASTER_Data_2!$A$7:$G$17,2,1))))))</f>
        <v>0.33</v>
      </c>
      <c r="K162" s="4">
        <f t="shared" si="5"/>
        <v>59.664000000000009</v>
      </c>
      <c r="L162" s="112">
        <f>IF(AND(I158&gt;100,C158=50001),HLOOKUP(C158,MASTER_Data_4!$A$6:$G$16,MATCH(Datset_1!I158,MASTER_Data_4!$B$7:$B$16,1)+2,1),IF(AND(I158&gt;100,C158=50002),HLOOKUP(C158,MASTER_Data_4!$A$6:$G$16,MATCH(Datset_1!I158,MASTER_Data_4!$B$7:$B$16,1)+2,1),IF(AND(I158&gt;100,C158=50003),HLOOKUP(C158,MASTER_Data_4!$A$6:$G$16,MATCH(Datset_1!I158,MASTER_Data_4!$B$7:$B$16,1)+2,1),IF(AND(I158&gt;100,C158=50004),HLOOKUP(C158,MASTER_Data_4!$A$6:$G$16,MATCH(Datset_1!I158,MASTER_Data_4!$B$7:$B$16,1)+2,1),IF(AND(I158&gt;100,C158=50005),HLOOKUP(C158,MASTER_Data_4!$A$6:$G$16,MATCH(Datset_1!I158,MASTER_Data_4!$B$7:$B$16,1)+2,1),HLOOKUP(C158,MASTER_Data_4!$A$6:$G$16,2,1))))))</f>
        <v>18.3</v>
      </c>
      <c r="M162" s="4">
        <f t="shared" si="4"/>
        <v>18.3</v>
      </c>
      <c r="N162" s="112">
        <f>VLOOKUP(C162,MASTER_Data_7!$A$2:$C$7,3,0)</f>
        <v>2</v>
      </c>
      <c r="O162" s="112">
        <f>VLOOKUP(C162,MASTER_Data_7!$K$2:$M$12,3,0)</f>
        <v>1</v>
      </c>
      <c r="P162" s="3">
        <f>VLOOKUP(C162,MASTER_Data_8!$A$2:$C$7,3,0)</f>
        <v>787</v>
      </c>
      <c r="Q162" s="3">
        <f>Datset_1!I162*MASTER_Data_5!$B$9*P162</f>
        <v>7754.7831999999999</v>
      </c>
      <c r="R162" s="3">
        <f>VLOOKUP(C162,MASTER_Data_8!$K$2:$M$12,3,0)</f>
        <v>40</v>
      </c>
      <c r="S162" s="3">
        <f>Datset_1!I162*MASTER_Data_5!$B$9*R162</f>
        <v>394.14400000000001</v>
      </c>
    </row>
    <row r="163" spans="1:19" x14ac:dyDescent="0.25">
      <c r="A163" s="2" t="s">
        <v>160</v>
      </c>
      <c r="B163" s="22">
        <v>39564</v>
      </c>
      <c r="C163" s="2">
        <v>50002</v>
      </c>
      <c r="D163" s="2">
        <v>10</v>
      </c>
      <c r="E163" s="2">
        <v>8</v>
      </c>
      <c r="F163" s="2">
        <v>13</v>
      </c>
      <c r="G163" s="2">
        <v>11</v>
      </c>
      <c r="H163" s="2">
        <v>9</v>
      </c>
      <c r="I163" s="111">
        <f>D163*HLOOKUP($D$3,MASTER_Data_1!$A$3:$F$5,2,0)+E163*HLOOKUP($E$3,MASTER_Data_1!$A$3:$F$5,2,0)+F163*HLOOKUP($F$3,MASTER_Data_1!$A$3:$F$5,2,0)+G163*HLOOKUP($G$3,MASTER_Data_1!$A$3:$F$5,2,0)+H163*HLOOKUP($H$3,MASTER_Data_1!$A$3:$F$5,2,0)</f>
        <v>144.79999999999998</v>
      </c>
      <c r="J163" s="111">
        <f>IF(AND(I163&gt;100,C163=50001),HLOOKUP(C163,MASTER_Data_2!$A$7:$G$17,MATCH(Datset_1!I163,MASTER_Data_2!$B$8:$B$17,1)+2,1),IF(AND(I163&gt;100,C163=50002),HLOOKUP(C163,MASTER_Data_2!$A$7:$G$17,MATCH(Datset_1!I163,MASTER_Data_2!$B$8:$B$17,1)+2,1),IF(AND(I163&gt;100,C163=50003),HLOOKUP(C163,MASTER_Data_2!$A$7:$G$17,MATCH(Datset_1!I163,MASTER_Data_2!$B$8:$B$17,1)+2,1),IF(AND(I163&gt;100,C163=50004),HLOOKUP(C163,MASTER_Data_2!$A$7:$G$17,MATCH(Datset_1!I163,MASTER_Data_2!$B$8:$B$17,1)+2,1),IF(AND(I163&gt;100,C163=50005),HLOOKUP(C163,MASTER_Data_2!$A$7:$G$17,MATCH(Datset_1!I163,MASTER_Data_2!$B$8:$B$17,1)+2,1),HLOOKUP(C163,MASTER_Data_2!$A$7:$G$17,2,1))))))</f>
        <v>0.24</v>
      </c>
      <c r="K163" s="4">
        <f t="shared" si="5"/>
        <v>34.751999999999995</v>
      </c>
      <c r="L163" s="112">
        <f>IF(AND(I159&gt;100,C159=50001),HLOOKUP(C159,MASTER_Data_4!$A$6:$G$16,MATCH(Datset_1!I159,MASTER_Data_4!$B$7:$B$16,1)+2,1),IF(AND(I159&gt;100,C159=50002),HLOOKUP(C159,MASTER_Data_4!$A$6:$G$16,MATCH(Datset_1!I159,MASTER_Data_4!$B$7:$B$16,1)+2,1),IF(AND(I159&gt;100,C159=50003),HLOOKUP(C159,MASTER_Data_4!$A$6:$G$16,MATCH(Datset_1!I159,MASTER_Data_4!$B$7:$B$16,1)+2,1),IF(AND(I159&gt;100,C159=50004),HLOOKUP(C159,MASTER_Data_4!$A$6:$G$16,MATCH(Datset_1!I159,MASTER_Data_4!$B$7:$B$16,1)+2,1),IF(AND(I159&gt;100,C159=50005),HLOOKUP(C159,MASTER_Data_4!$A$6:$G$16,MATCH(Datset_1!I159,MASTER_Data_4!$B$7:$B$16,1)+2,1),HLOOKUP(C159,MASTER_Data_4!$A$6:$G$16,2,1))))))</f>
        <v>0.30199999999999999</v>
      </c>
      <c r="M163" s="4">
        <f t="shared" si="4"/>
        <v>43.729599999999991</v>
      </c>
      <c r="N163" s="112">
        <f>VLOOKUP(C163,MASTER_Data_7!$A$2:$C$7,3,0)</f>
        <v>1</v>
      </c>
      <c r="O163" s="112">
        <f>VLOOKUP(C163,MASTER_Data_7!$K$2:$M$12,3,0)</f>
        <v>2</v>
      </c>
      <c r="P163" s="3">
        <f>VLOOKUP(C163,MASTER_Data_8!$A$2:$C$7,3,0)</f>
        <v>122</v>
      </c>
      <c r="Q163" s="3">
        <f>Datset_1!I163*MASTER_Data_5!$B$9*P163</f>
        <v>962.77519999999981</v>
      </c>
      <c r="R163" s="3">
        <f>VLOOKUP(C163,MASTER_Data_8!$K$2:$M$12,3,0)</f>
        <v>901</v>
      </c>
      <c r="S163" s="3">
        <f>Datset_1!I163*MASTER_Data_5!$B$9*R163</f>
        <v>7110.3315999999986</v>
      </c>
    </row>
    <row r="164" spans="1:19" x14ac:dyDescent="0.25">
      <c r="A164" s="2" t="s">
        <v>161</v>
      </c>
      <c r="B164" s="22">
        <v>39564</v>
      </c>
      <c r="C164" s="2">
        <v>50005</v>
      </c>
      <c r="D164" s="2">
        <v>9</v>
      </c>
      <c r="E164" s="2">
        <v>8</v>
      </c>
      <c r="F164" s="2">
        <v>14</v>
      </c>
      <c r="G164" s="2">
        <v>0</v>
      </c>
      <c r="H164" s="2">
        <v>0</v>
      </c>
      <c r="I164" s="111">
        <f>D164*HLOOKUP($D$3,MASTER_Data_1!$A$3:$F$5,2,0)+E164*HLOOKUP($E$3,MASTER_Data_1!$A$3:$F$5,2,0)+F164*HLOOKUP($F$3,MASTER_Data_1!$A$3:$F$5,2,0)+G164*HLOOKUP($G$3,MASTER_Data_1!$A$3:$F$5,2,0)+H164*HLOOKUP($H$3,MASTER_Data_1!$A$3:$F$5,2,0)</f>
        <v>56.1</v>
      </c>
      <c r="J164" s="111">
        <f>IF(AND(I164&gt;100,C164=50001),HLOOKUP(C164,MASTER_Data_2!$A$7:$G$17,MATCH(Datset_1!I164,MASTER_Data_2!$B$8:$B$17,1)+2,1),IF(AND(I164&gt;100,C164=50002),HLOOKUP(C164,MASTER_Data_2!$A$7:$G$17,MATCH(Datset_1!I164,MASTER_Data_2!$B$8:$B$17,1)+2,1),IF(AND(I164&gt;100,C164=50003),HLOOKUP(C164,MASTER_Data_2!$A$7:$G$17,MATCH(Datset_1!I164,MASTER_Data_2!$B$8:$B$17,1)+2,1),IF(AND(I164&gt;100,C164=50004),HLOOKUP(C164,MASTER_Data_2!$A$7:$G$17,MATCH(Datset_1!I164,MASTER_Data_2!$B$8:$B$17,1)+2,1),IF(AND(I164&gt;100,C164=50005),HLOOKUP(C164,MASTER_Data_2!$A$7:$G$17,MATCH(Datset_1!I164,MASTER_Data_2!$B$8:$B$17,1)+2,1),HLOOKUP(C164,MASTER_Data_2!$A$7:$G$17,2,1))))))</f>
        <v>22.45</v>
      </c>
      <c r="K164" s="4">
        <f t="shared" si="5"/>
        <v>22.45</v>
      </c>
      <c r="L164" s="112">
        <f>IF(AND(I160&gt;100,C160=50001),HLOOKUP(C160,MASTER_Data_4!$A$6:$G$16,MATCH(Datset_1!I160,MASTER_Data_4!$B$7:$B$16,1)+2,1),IF(AND(I160&gt;100,C160=50002),HLOOKUP(C160,MASTER_Data_4!$A$6:$G$16,MATCH(Datset_1!I160,MASTER_Data_4!$B$7:$B$16,1)+2,1),IF(AND(I160&gt;100,C160=50003),HLOOKUP(C160,MASTER_Data_4!$A$6:$G$16,MATCH(Datset_1!I160,MASTER_Data_4!$B$7:$B$16,1)+2,1),IF(AND(I160&gt;100,C160=50004),HLOOKUP(C160,MASTER_Data_4!$A$6:$G$16,MATCH(Datset_1!I160,MASTER_Data_4!$B$7:$B$16,1)+2,1),IF(AND(I160&gt;100,C160=50005),HLOOKUP(C160,MASTER_Data_4!$A$6:$G$16,MATCH(Datset_1!I160,MASTER_Data_4!$B$7:$B$16,1)+2,1),HLOOKUP(C160,MASTER_Data_4!$A$6:$G$16,2,1))))))</f>
        <v>17.899999999999999</v>
      </c>
      <c r="M164" s="4">
        <f t="shared" si="4"/>
        <v>17.899999999999999</v>
      </c>
      <c r="N164" s="112">
        <f>VLOOKUP(C164,MASTER_Data_7!$A$2:$C$7,3,0)</f>
        <v>2</v>
      </c>
      <c r="O164" s="112">
        <f>VLOOKUP(C164,MASTER_Data_7!$K$2:$M$12,3,0)</f>
        <v>1</v>
      </c>
      <c r="P164" s="3">
        <f>VLOOKUP(C164,MASTER_Data_8!$A$2:$C$7,3,0)</f>
        <v>787</v>
      </c>
      <c r="Q164" s="3">
        <f>Datset_1!I164*MASTER_Data_5!$B$9*P164</f>
        <v>2406.21315</v>
      </c>
      <c r="R164" s="3">
        <f>VLOOKUP(C164,MASTER_Data_8!$K$2:$M$12,3,0)</f>
        <v>40</v>
      </c>
      <c r="S164" s="3">
        <f>Datset_1!I164*MASTER_Data_5!$B$9*R164</f>
        <v>122.298</v>
      </c>
    </row>
    <row r="165" spans="1:19" x14ac:dyDescent="0.25">
      <c r="A165" s="2" t="s">
        <v>162</v>
      </c>
      <c r="B165" s="22">
        <v>39565</v>
      </c>
      <c r="C165" s="2">
        <v>50002</v>
      </c>
      <c r="D165" s="2">
        <v>9</v>
      </c>
      <c r="E165" s="2">
        <v>8</v>
      </c>
      <c r="F165" s="2">
        <v>12</v>
      </c>
      <c r="G165" s="2">
        <v>11</v>
      </c>
      <c r="H165" s="2">
        <v>9</v>
      </c>
      <c r="I165" s="111">
        <f>D165*HLOOKUP($D$3,MASTER_Data_1!$A$3:$F$5,2,0)+E165*HLOOKUP($E$3,MASTER_Data_1!$A$3:$F$5,2,0)+F165*HLOOKUP($F$3,MASTER_Data_1!$A$3:$F$5,2,0)+G165*HLOOKUP($G$3,MASTER_Data_1!$A$3:$F$5,2,0)+H165*HLOOKUP($H$3,MASTER_Data_1!$A$3:$F$5,2,0)</f>
        <v>141</v>
      </c>
      <c r="J165" s="111">
        <f>IF(AND(I165&gt;100,C165=50001),HLOOKUP(C165,MASTER_Data_2!$A$7:$G$17,MATCH(Datset_1!I165,MASTER_Data_2!$B$8:$B$17,1)+2,1),IF(AND(I165&gt;100,C165=50002),HLOOKUP(C165,MASTER_Data_2!$A$7:$G$17,MATCH(Datset_1!I165,MASTER_Data_2!$B$8:$B$17,1)+2,1),IF(AND(I165&gt;100,C165=50003),HLOOKUP(C165,MASTER_Data_2!$A$7:$G$17,MATCH(Datset_1!I165,MASTER_Data_2!$B$8:$B$17,1)+2,1),IF(AND(I165&gt;100,C165=50004),HLOOKUP(C165,MASTER_Data_2!$A$7:$G$17,MATCH(Datset_1!I165,MASTER_Data_2!$B$8:$B$17,1)+2,1),IF(AND(I165&gt;100,C165=50005),HLOOKUP(C165,MASTER_Data_2!$A$7:$G$17,MATCH(Datset_1!I165,MASTER_Data_2!$B$8:$B$17,1)+2,1),HLOOKUP(C165,MASTER_Data_2!$A$7:$G$17,2,1))))))</f>
        <v>0.24</v>
      </c>
      <c r="K165" s="4">
        <f t="shared" si="5"/>
        <v>33.839999999999996</v>
      </c>
      <c r="L165" s="112">
        <f>IF(AND(I161&gt;100,C161=50001),HLOOKUP(C161,MASTER_Data_4!$A$6:$G$16,MATCH(Datset_1!I161,MASTER_Data_4!$B$7:$B$16,1)+2,1),IF(AND(I161&gt;100,C161=50002),HLOOKUP(C161,MASTER_Data_4!$A$6:$G$16,MATCH(Datset_1!I161,MASTER_Data_4!$B$7:$B$16,1)+2,1),IF(AND(I161&gt;100,C161=50003),HLOOKUP(C161,MASTER_Data_4!$A$6:$G$16,MATCH(Datset_1!I161,MASTER_Data_4!$B$7:$B$16,1)+2,1),IF(AND(I161&gt;100,C161=50004),HLOOKUP(C161,MASTER_Data_4!$A$6:$G$16,MATCH(Datset_1!I161,MASTER_Data_4!$B$7:$B$16,1)+2,1),IF(AND(I161&gt;100,C161=50005),HLOOKUP(C161,MASTER_Data_4!$A$6:$G$16,MATCH(Datset_1!I161,MASTER_Data_4!$B$7:$B$16,1)+2,1),HLOOKUP(C161,MASTER_Data_4!$A$6:$G$16,2,1))))))</f>
        <v>0.34100000000000003</v>
      </c>
      <c r="M165" s="4">
        <f t="shared" si="4"/>
        <v>48.081000000000003</v>
      </c>
      <c r="N165" s="112">
        <f>VLOOKUP(C165,MASTER_Data_7!$A$2:$C$7,3,0)</f>
        <v>1</v>
      </c>
      <c r="O165" s="112">
        <f>VLOOKUP(C165,MASTER_Data_7!$K$2:$M$12,3,0)</f>
        <v>2</v>
      </c>
      <c r="P165" s="3">
        <f>VLOOKUP(C165,MASTER_Data_8!$A$2:$C$7,3,0)</f>
        <v>122</v>
      </c>
      <c r="Q165" s="3">
        <f>Datset_1!I165*MASTER_Data_5!$B$9*P165</f>
        <v>937.50900000000001</v>
      </c>
      <c r="R165" s="3">
        <f>VLOOKUP(C165,MASTER_Data_8!$K$2:$M$12,3,0)</f>
        <v>901</v>
      </c>
      <c r="S165" s="3">
        <f>Datset_1!I165*MASTER_Data_5!$B$9*R165</f>
        <v>6923.7344999999996</v>
      </c>
    </row>
    <row r="166" spans="1:19" x14ac:dyDescent="0.25">
      <c r="A166" s="2" t="s">
        <v>163</v>
      </c>
      <c r="B166" s="22">
        <v>39566</v>
      </c>
      <c r="C166" s="2">
        <v>50004</v>
      </c>
      <c r="D166" s="2">
        <v>9</v>
      </c>
      <c r="E166" s="2">
        <v>8</v>
      </c>
      <c r="F166" s="2">
        <v>14</v>
      </c>
      <c r="G166" s="2">
        <v>13</v>
      </c>
      <c r="H166" s="2">
        <v>9</v>
      </c>
      <c r="I166" s="111">
        <f>D166*HLOOKUP($D$3,MASTER_Data_1!$A$3:$F$5,2,0)+E166*HLOOKUP($E$3,MASTER_Data_1!$A$3:$F$5,2,0)+F166*HLOOKUP($F$3,MASTER_Data_1!$A$3:$F$5,2,0)+G166*HLOOKUP($G$3,MASTER_Data_1!$A$3:$F$5,2,0)+H166*HLOOKUP($H$3,MASTER_Data_1!$A$3:$F$5,2,0)</f>
        <v>155.4</v>
      </c>
      <c r="J166" s="111">
        <f>IF(AND(I166&gt;100,C166=50001),HLOOKUP(C166,MASTER_Data_2!$A$7:$G$17,MATCH(Datset_1!I166,MASTER_Data_2!$B$8:$B$17,1)+2,1),IF(AND(I166&gt;100,C166=50002),HLOOKUP(C166,MASTER_Data_2!$A$7:$G$17,MATCH(Datset_1!I166,MASTER_Data_2!$B$8:$B$17,1)+2,1),IF(AND(I166&gt;100,C166=50003),HLOOKUP(C166,MASTER_Data_2!$A$7:$G$17,MATCH(Datset_1!I166,MASTER_Data_2!$B$8:$B$17,1)+2,1),IF(AND(I166&gt;100,C166=50004),HLOOKUP(C166,MASTER_Data_2!$A$7:$G$17,MATCH(Datset_1!I166,MASTER_Data_2!$B$8:$B$17,1)+2,1),IF(AND(I166&gt;100,C166=50005),HLOOKUP(C166,MASTER_Data_2!$A$7:$G$17,MATCH(Datset_1!I166,MASTER_Data_2!$B$8:$B$17,1)+2,1),HLOOKUP(C166,MASTER_Data_2!$A$7:$G$17,2,1))))))</f>
        <v>0.27</v>
      </c>
      <c r="K166" s="4">
        <f t="shared" si="5"/>
        <v>41.958000000000006</v>
      </c>
      <c r="L166" s="112">
        <f>IF(AND(I162&gt;100,C162=50001),HLOOKUP(C162,MASTER_Data_4!$A$6:$G$16,MATCH(Datset_1!I162,MASTER_Data_4!$B$7:$B$16,1)+2,1),IF(AND(I162&gt;100,C162=50002),HLOOKUP(C162,MASTER_Data_4!$A$6:$G$16,MATCH(Datset_1!I162,MASTER_Data_4!$B$7:$B$16,1)+2,1),IF(AND(I162&gt;100,C162=50003),HLOOKUP(C162,MASTER_Data_4!$A$6:$G$16,MATCH(Datset_1!I162,MASTER_Data_4!$B$7:$B$16,1)+2,1),IF(AND(I162&gt;100,C162=50004),HLOOKUP(C162,MASTER_Data_4!$A$6:$G$16,MATCH(Datset_1!I162,MASTER_Data_4!$B$7:$B$16,1)+2,1),IF(AND(I162&gt;100,C162=50005),HLOOKUP(C162,MASTER_Data_4!$A$6:$G$16,MATCH(Datset_1!I162,MASTER_Data_4!$B$7:$B$16,1)+2,1),HLOOKUP(C162,MASTER_Data_4!$A$6:$G$16,2,1))))))</f>
        <v>0.20399999999999999</v>
      </c>
      <c r="M166" s="4">
        <f t="shared" si="4"/>
        <v>31.701599999999999</v>
      </c>
      <c r="N166" s="112">
        <f>VLOOKUP(C166,MASTER_Data_7!$A$2:$C$7,3,0)</f>
        <v>1</v>
      </c>
      <c r="O166" s="112">
        <f>VLOOKUP(C166,MASTER_Data_7!$K$2:$M$12,3,0)</f>
        <v>2</v>
      </c>
      <c r="P166" s="3">
        <f>VLOOKUP(C166,MASTER_Data_8!$A$2:$C$7,3,0)</f>
        <v>768</v>
      </c>
      <c r="Q166" s="3">
        <f>Datset_1!I166*MASTER_Data_5!$B$9*P166</f>
        <v>6504.4224000000004</v>
      </c>
      <c r="R166" s="3">
        <f>VLOOKUP(C166,MASTER_Data_8!$K$2:$M$12,3,0)</f>
        <v>841</v>
      </c>
      <c r="S166" s="3">
        <f>Datset_1!I166*MASTER_Data_5!$B$9*R166</f>
        <v>7122.6813000000002</v>
      </c>
    </row>
    <row r="167" spans="1:19" x14ac:dyDescent="0.25">
      <c r="A167" s="2" t="s">
        <v>164</v>
      </c>
      <c r="B167" s="22">
        <v>39566</v>
      </c>
      <c r="C167" s="2">
        <v>50001</v>
      </c>
      <c r="D167" s="2">
        <v>9</v>
      </c>
      <c r="E167" s="2">
        <v>8</v>
      </c>
      <c r="F167" s="2">
        <v>12</v>
      </c>
      <c r="G167" s="2">
        <v>11</v>
      </c>
      <c r="H167" s="2">
        <v>15</v>
      </c>
      <c r="I167" s="111">
        <f>D167*HLOOKUP($D$3,MASTER_Data_1!$A$3:$F$5,2,0)+E167*HLOOKUP($E$3,MASTER_Data_1!$A$3:$F$5,2,0)+F167*HLOOKUP($F$3,MASTER_Data_1!$A$3:$F$5,2,0)+G167*HLOOKUP($G$3,MASTER_Data_1!$A$3:$F$5,2,0)+H167*HLOOKUP($H$3,MASTER_Data_1!$A$3:$F$5,2,0)</f>
        <v>157.80000000000001</v>
      </c>
      <c r="J167" s="111">
        <f>IF(AND(I167&gt;100,C167=50001),HLOOKUP(C167,MASTER_Data_2!$A$7:$G$17,MATCH(Datset_1!I167,MASTER_Data_2!$B$8:$B$17,1)+2,1),IF(AND(I167&gt;100,C167=50002),HLOOKUP(C167,MASTER_Data_2!$A$7:$G$17,MATCH(Datset_1!I167,MASTER_Data_2!$B$8:$B$17,1)+2,1),IF(AND(I167&gt;100,C167=50003),HLOOKUP(C167,MASTER_Data_2!$A$7:$G$17,MATCH(Datset_1!I167,MASTER_Data_2!$B$8:$B$17,1)+2,1),IF(AND(I167&gt;100,C167=50004),HLOOKUP(C167,MASTER_Data_2!$A$7:$G$17,MATCH(Datset_1!I167,MASTER_Data_2!$B$8:$B$17,1)+2,1),IF(AND(I167&gt;100,C167=50005),HLOOKUP(C167,MASTER_Data_2!$A$7:$G$17,MATCH(Datset_1!I167,MASTER_Data_2!$B$8:$B$17,1)+2,1),HLOOKUP(C167,MASTER_Data_2!$A$7:$G$17,2,1))))))</f>
        <v>0.2</v>
      </c>
      <c r="K167" s="4">
        <f t="shared" si="5"/>
        <v>31.560000000000002</v>
      </c>
      <c r="L167" s="112">
        <f>IF(AND(I163&gt;100,C163=50001),HLOOKUP(C163,MASTER_Data_4!$A$6:$G$16,MATCH(Datset_1!I163,MASTER_Data_4!$B$7:$B$16,1)+2,1),IF(AND(I163&gt;100,C163=50002),HLOOKUP(C163,MASTER_Data_4!$A$6:$G$16,MATCH(Datset_1!I163,MASTER_Data_4!$B$7:$B$16,1)+2,1),IF(AND(I163&gt;100,C163=50003),HLOOKUP(C163,MASTER_Data_4!$A$6:$G$16,MATCH(Datset_1!I163,MASTER_Data_4!$B$7:$B$16,1)+2,1),IF(AND(I163&gt;100,C163=50004),HLOOKUP(C163,MASTER_Data_4!$A$6:$G$16,MATCH(Datset_1!I163,MASTER_Data_4!$B$7:$B$16,1)+2,1),IF(AND(I163&gt;100,C163=50005),HLOOKUP(C163,MASTER_Data_4!$A$6:$G$16,MATCH(Datset_1!I163,MASTER_Data_4!$B$7:$B$16,1)+2,1),HLOOKUP(C163,MASTER_Data_4!$A$6:$G$16,2,1))))))</f>
        <v>0.30599999999999999</v>
      </c>
      <c r="M167" s="4">
        <f t="shared" si="4"/>
        <v>48.286799999999999</v>
      </c>
      <c r="N167" s="112">
        <f>VLOOKUP(C167,MASTER_Data_7!$A$2:$C$7,3,0)</f>
        <v>1</v>
      </c>
      <c r="O167" s="112">
        <f>VLOOKUP(C167,MASTER_Data_7!$K$2:$M$12,3,0)</f>
        <v>2</v>
      </c>
      <c r="P167" s="3">
        <f>VLOOKUP(C167,MASTER_Data_8!$A$2:$C$7,3,0)</f>
        <v>40</v>
      </c>
      <c r="Q167" s="3">
        <f>Datset_1!I167*MASTER_Data_5!$B$9*P167</f>
        <v>344.00400000000002</v>
      </c>
      <c r="R167" s="3">
        <f>VLOOKUP(C167,MASTER_Data_8!$K$2:$M$12,3,0)</f>
        <v>787</v>
      </c>
      <c r="S167" s="3">
        <f>Datset_1!I167*MASTER_Data_5!$B$9*R167</f>
        <v>6768.2787000000008</v>
      </c>
    </row>
    <row r="168" spans="1:19" x14ac:dyDescent="0.25">
      <c r="A168" s="2" t="s">
        <v>165</v>
      </c>
      <c r="B168" s="22">
        <v>39567</v>
      </c>
      <c r="C168" s="2">
        <v>50002</v>
      </c>
      <c r="D168" s="2">
        <v>8</v>
      </c>
      <c r="E168" s="2">
        <v>11</v>
      </c>
      <c r="F168" s="2">
        <v>8</v>
      </c>
      <c r="G168" s="2">
        <v>0</v>
      </c>
      <c r="H168" s="2">
        <v>0</v>
      </c>
      <c r="I168" s="111">
        <f>D168*HLOOKUP($D$3,MASTER_Data_1!$A$3:$F$5,2,0)+E168*HLOOKUP($E$3,MASTER_Data_1!$A$3:$F$5,2,0)+F168*HLOOKUP($F$3,MASTER_Data_1!$A$3:$F$5,2,0)+G168*HLOOKUP($G$3,MASTER_Data_1!$A$3:$F$5,2,0)+H168*HLOOKUP($H$3,MASTER_Data_1!$A$3:$F$5,2,0)</f>
        <v>50.2</v>
      </c>
      <c r="J168" s="111">
        <f>IF(AND(I168&gt;100,C168=50001),HLOOKUP(C168,MASTER_Data_2!$A$7:$G$17,MATCH(Datset_1!I168,MASTER_Data_2!$B$8:$B$17,1)+2,1),IF(AND(I168&gt;100,C168=50002),HLOOKUP(C168,MASTER_Data_2!$A$7:$G$17,MATCH(Datset_1!I168,MASTER_Data_2!$B$8:$B$17,1)+2,1),IF(AND(I168&gt;100,C168=50003),HLOOKUP(C168,MASTER_Data_2!$A$7:$G$17,MATCH(Datset_1!I168,MASTER_Data_2!$B$8:$B$17,1)+2,1),IF(AND(I168&gt;100,C168=50004),HLOOKUP(C168,MASTER_Data_2!$A$7:$G$17,MATCH(Datset_1!I168,MASTER_Data_2!$B$8:$B$17,1)+2,1),IF(AND(I168&gt;100,C168=50005),HLOOKUP(C168,MASTER_Data_2!$A$7:$G$17,MATCH(Datset_1!I168,MASTER_Data_2!$B$8:$B$17,1)+2,1),HLOOKUP(C168,MASTER_Data_2!$A$7:$G$17,2,1))))))</f>
        <v>16.59</v>
      </c>
      <c r="K168" s="4">
        <f t="shared" si="5"/>
        <v>16.59</v>
      </c>
      <c r="L168" s="112">
        <f>IF(AND(I164&gt;100,C164=50001),HLOOKUP(C164,MASTER_Data_4!$A$6:$G$16,MATCH(Datset_1!I164,MASTER_Data_4!$B$7:$B$16,1)+2,1),IF(AND(I164&gt;100,C164=50002),HLOOKUP(C164,MASTER_Data_4!$A$6:$G$16,MATCH(Datset_1!I164,MASTER_Data_4!$B$7:$B$16,1)+2,1),IF(AND(I164&gt;100,C164=50003),HLOOKUP(C164,MASTER_Data_4!$A$6:$G$16,MATCH(Datset_1!I164,MASTER_Data_4!$B$7:$B$16,1)+2,1),IF(AND(I164&gt;100,C164=50004),HLOOKUP(C164,MASTER_Data_4!$A$6:$G$16,MATCH(Datset_1!I164,MASTER_Data_4!$B$7:$B$16,1)+2,1),IF(AND(I164&gt;100,C164=50005),HLOOKUP(C164,MASTER_Data_4!$A$6:$G$16,MATCH(Datset_1!I164,MASTER_Data_4!$B$7:$B$16,1)+2,1),HLOOKUP(C164,MASTER_Data_4!$A$6:$G$16,2,1))))))</f>
        <v>11.2</v>
      </c>
      <c r="M168" s="4">
        <f t="shared" si="4"/>
        <v>11.2</v>
      </c>
      <c r="N168" s="112">
        <f>VLOOKUP(C168,MASTER_Data_7!$A$2:$C$7,3,0)</f>
        <v>1</v>
      </c>
      <c r="O168" s="112">
        <f>VLOOKUP(C168,MASTER_Data_7!$K$2:$M$12,3,0)</f>
        <v>2</v>
      </c>
      <c r="P168" s="3">
        <f>VLOOKUP(C168,MASTER_Data_8!$A$2:$C$7,3,0)</f>
        <v>122</v>
      </c>
      <c r="Q168" s="3">
        <f>Datset_1!I168*MASTER_Data_5!$B$9*P168</f>
        <v>333.77980000000002</v>
      </c>
      <c r="R168" s="3">
        <f>VLOOKUP(C168,MASTER_Data_8!$K$2:$M$12,3,0)</f>
        <v>901</v>
      </c>
      <c r="S168" s="3">
        <f>Datset_1!I168*MASTER_Data_5!$B$9*R168</f>
        <v>2465.0459000000001</v>
      </c>
    </row>
    <row r="169" spans="1:19" x14ac:dyDescent="0.25">
      <c r="A169" s="2" t="s">
        <v>56</v>
      </c>
      <c r="B169" s="22">
        <v>39570</v>
      </c>
      <c r="C169" s="2">
        <v>50002</v>
      </c>
      <c r="D169" s="2">
        <v>9</v>
      </c>
      <c r="E169" s="2">
        <v>21</v>
      </c>
      <c r="F169" s="2">
        <v>8</v>
      </c>
      <c r="G169" s="2">
        <v>11</v>
      </c>
      <c r="H169" s="2">
        <v>0</v>
      </c>
      <c r="I169" s="111">
        <f>D169*HLOOKUP($D$3,MASTER_Data_1!$A$3:$F$5,2,0)+E169*HLOOKUP($E$3,MASTER_Data_1!$A$3:$F$5,2,0)+F169*HLOOKUP($F$3,MASTER_Data_1!$A$3:$F$5,2,0)+G169*HLOOKUP($G$3,MASTER_Data_1!$A$3:$F$5,2,0)+H169*HLOOKUP($H$3,MASTER_Data_1!$A$3:$F$5,2,0)</f>
        <v>133.19999999999999</v>
      </c>
      <c r="J169" s="111">
        <f>IF(AND(I169&gt;100,C169=50001),HLOOKUP(C169,MASTER_Data_2!$A$7:$G$17,MATCH(Datset_1!I169,MASTER_Data_2!$B$8:$B$17,1)+2,1),IF(AND(I169&gt;100,C169=50002),HLOOKUP(C169,MASTER_Data_2!$A$7:$G$17,MATCH(Datset_1!I169,MASTER_Data_2!$B$8:$B$17,1)+2,1),IF(AND(I169&gt;100,C169=50003),HLOOKUP(C169,MASTER_Data_2!$A$7:$G$17,MATCH(Datset_1!I169,MASTER_Data_2!$B$8:$B$17,1)+2,1),IF(AND(I169&gt;100,C169=50004),HLOOKUP(C169,MASTER_Data_2!$A$7:$G$17,MATCH(Datset_1!I169,MASTER_Data_2!$B$8:$B$17,1)+2,1),IF(AND(I169&gt;100,C169=50005),HLOOKUP(C169,MASTER_Data_2!$A$7:$G$17,MATCH(Datset_1!I169,MASTER_Data_2!$B$8:$B$17,1)+2,1),HLOOKUP(C169,MASTER_Data_2!$A$7:$G$17,2,1))))))</f>
        <v>0.24</v>
      </c>
      <c r="K169" s="4">
        <f t="shared" si="5"/>
        <v>31.967999999999996</v>
      </c>
      <c r="L169" s="112">
        <f>IF(AND(I165&gt;100,C165=50001),HLOOKUP(C165,MASTER_Data_4!$A$6:$G$16,MATCH(Datset_1!I165,MASTER_Data_4!$B$7:$B$16,1)+2,1),IF(AND(I165&gt;100,C165=50002),HLOOKUP(C165,MASTER_Data_4!$A$6:$G$16,MATCH(Datset_1!I165,MASTER_Data_4!$B$7:$B$16,1)+2,1),IF(AND(I165&gt;100,C165=50003),HLOOKUP(C165,MASTER_Data_4!$A$6:$G$16,MATCH(Datset_1!I165,MASTER_Data_4!$B$7:$B$16,1)+2,1),IF(AND(I165&gt;100,C165=50004),HLOOKUP(C165,MASTER_Data_4!$A$6:$G$16,MATCH(Datset_1!I165,MASTER_Data_4!$B$7:$B$16,1)+2,1),IF(AND(I165&gt;100,C165=50005),HLOOKUP(C165,MASTER_Data_4!$A$6:$G$16,MATCH(Datset_1!I165,MASTER_Data_4!$B$7:$B$16,1)+2,1),HLOOKUP(C165,MASTER_Data_4!$A$6:$G$16,2,1))))))</f>
        <v>0.30599999999999999</v>
      </c>
      <c r="M169" s="4">
        <f t="shared" si="4"/>
        <v>40.759199999999993</v>
      </c>
      <c r="N169" s="112">
        <f>VLOOKUP(C169,MASTER_Data_7!$A$2:$C$7,3,0)</f>
        <v>1</v>
      </c>
      <c r="O169" s="112">
        <f>VLOOKUP(C169,MASTER_Data_7!$K$2:$M$12,3,0)</f>
        <v>2</v>
      </c>
      <c r="P169" s="3">
        <f>VLOOKUP(C169,MASTER_Data_8!$A$2:$C$7,3,0)</f>
        <v>122</v>
      </c>
      <c r="Q169" s="3">
        <f>Datset_1!I169*MASTER_Data_5!$B$9*P169</f>
        <v>885.64679999999998</v>
      </c>
      <c r="R169" s="3">
        <f>VLOOKUP(C169,MASTER_Data_8!$K$2:$M$12,3,0)</f>
        <v>901</v>
      </c>
      <c r="S169" s="3">
        <f>Datset_1!I169*MASTER_Data_5!$B$9*R169</f>
        <v>6540.719399999999</v>
      </c>
    </row>
    <row r="170" spans="1:19" x14ac:dyDescent="0.25">
      <c r="A170" s="2" t="s">
        <v>96</v>
      </c>
      <c r="B170" s="22">
        <v>39571</v>
      </c>
      <c r="C170" s="2">
        <v>50002</v>
      </c>
      <c r="D170" s="2">
        <v>9</v>
      </c>
      <c r="E170" s="2">
        <v>8</v>
      </c>
      <c r="F170" s="2">
        <v>8</v>
      </c>
      <c r="G170" s="2">
        <v>12</v>
      </c>
      <c r="H170" s="2">
        <v>19</v>
      </c>
      <c r="I170" s="111">
        <f>D170*HLOOKUP($D$3,MASTER_Data_1!$A$3:$F$5,2,0)+E170*HLOOKUP($E$3,MASTER_Data_1!$A$3:$F$5,2,0)+F170*HLOOKUP($F$3,MASTER_Data_1!$A$3:$F$5,2,0)+G170*HLOOKUP($G$3,MASTER_Data_1!$A$3:$F$5,2,0)+H170*HLOOKUP($H$3,MASTER_Data_1!$A$3:$F$5,2,0)</f>
        <v>168.7</v>
      </c>
      <c r="J170" s="111">
        <f>IF(AND(I170&gt;100,C170=50001),HLOOKUP(C170,MASTER_Data_2!$A$7:$G$17,MATCH(Datset_1!I170,MASTER_Data_2!$B$8:$B$17,1)+2,1),IF(AND(I170&gt;100,C170=50002),HLOOKUP(C170,MASTER_Data_2!$A$7:$G$17,MATCH(Datset_1!I170,MASTER_Data_2!$B$8:$B$17,1)+2,1),IF(AND(I170&gt;100,C170=50003),HLOOKUP(C170,MASTER_Data_2!$A$7:$G$17,MATCH(Datset_1!I170,MASTER_Data_2!$B$8:$B$17,1)+2,1),IF(AND(I170&gt;100,C170=50004),HLOOKUP(C170,MASTER_Data_2!$A$7:$G$17,MATCH(Datset_1!I170,MASTER_Data_2!$B$8:$B$17,1)+2,1),IF(AND(I170&gt;100,C170=50005),HLOOKUP(C170,MASTER_Data_2!$A$7:$G$17,MATCH(Datset_1!I170,MASTER_Data_2!$B$8:$B$17,1)+2,1),HLOOKUP(C170,MASTER_Data_2!$A$7:$G$17,2,1))))))</f>
        <v>0.24</v>
      </c>
      <c r="K170" s="4">
        <f t="shared" si="5"/>
        <v>40.487999999999992</v>
      </c>
      <c r="L170" s="112">
        <f>IF(AND(I166&gt;100,C166=50001),HLOOKUP(C166,MASTER_Data_4!$A$6:$G$16,MATCH(Datset_1!I166,MASTER_Data_4!$B$7:$B$16,1)+2,1),IF(AND(I166&gt;100,C166=50002),HLOOKUP(C166,MASTER_Data_4!$A$6:$G$16,MATCH(Datset_1!I166,MASTER_Data_4!$B$7:$B$16,1)+2,1),IF(AND(I166&gt;100,C166=50003),HLOOKUP(C166,MASTER_Data_4!$A$6:$G$16,MATCH(Datset_1!I166,MASTER_Data_4!$B$7:$B$16,1)+2,1),IF(AND(I166&gt;100,C166=50004),HLOOKUP(C166,MASTER_Data_4!$A$6:$G$16,MATCH(Datset_1!I166,MASTER_Data_4!$B$7:$B$16,1)+2,1),IF(AND(I166&gt;100,C166=50005),HLOOKUP(C166,MASTER_Data_4!$A$6:$G$16,MATCH(Datset_1!I166,MASTER_Data_4!$B$7:$B$16,1)+2,1),HLOOKUP(C166,MASTER_Data_4!$A$6:$G$16,2,1))))))</f>
        <v>0.34100000000000003</v>
      </c>
      <c r="M170" s="4">
        <f t="shared" si="4"/>
        <v>57.526699999999998</v>
      </c>
      <c r="N170" s="112">
        <f>VLOOKUP(C170,MASTER_Data_7!$A$2:$C$7,3,0)</f>
        <v>1</v>
      </c>
      <c r="O170" s="112">
        <f>VLOOKUP(C170,MASTER_Data_7!$K$2:$M$12,3,0)</f>
        <v>2</v>
      </c>
      <c r="P170" s="3">
        <f>VLOOKUP(C170,MASTER_Data_8!$A$2:$C$7,3,0)</f>
        <v>122</v>
      </c>
      <c r="Q170" s="3">
        <f>Datset_1!I170*MASTER_Data_5!$B$9*P170</f>
        <v>1121.6862999999998</v>
      </c>
      <c r="R170" s="3">
        <f>VLOOKUP(C170,MASTER_Data_8!$K$2:$M$12,3,0)</f>
        <v>901</v>
      </c>
      <c r="S170" s="3">
        <f>Datset_1!I170*MASTER_Data_5!$B$9*R170</f>
        <v>8283.9291499999981</v>
      </c>
    </row>
    <row r="171" spans="1:19" x14ac:dyDescent="0.25">
      <c r="A171" s="2" t="s">
        <v>135</v>
      </c>
      <c r="B171" s="22">
        <v>39572</v>
      </c>
      <c r="C171" s="2">
        <v>50002</v>
      </c>
      <c r="D171" s="2">
        <v>4</v>
      </c>
      <c r="E171" s="2">
        <v>8</v>
      </c>
      <c r="F171" s="2">
        <v>11</v>
      </c>
      <c r="G171" s="2">
        <v>13</v>
      </c>
      <c r="H171" s="2">
        <v>14</v>
      </c>
      <c r="I171" s="111">
        <f>D171*HLOOKUP($D$3,MASTER_Data_1!$A$3:$F$5,2,0)+E171*HLOOKUP($E$3,MASTER_Data_1!$A$3:$F$5,2,0)+F171*HLOOKUP($F$3,MASTER_Data_1!$A$3:$F$5,2,0)+G171*HLOOKUP($G$3,MASTER_Data_1!$A$3:$F$5,2,0)+H171*HLOOKUP($H$3,MASTER_Data_1!$A$3:$F$5,2,0)</f>
        <v>153.4</v>
      </c>
      <c r="J171" s="111">
        <f>IF(AND(I171&gt;100,C171=50001),HLOOKUP(C171,MASTER_Data_2!$A$7:$G$17,MATCH(Datset_1!I171,MASTER_Data_2!$B$8:$B$17,1)+2,1),IF(AND(I171&gt;100,C171=50002),HLOOKUP(C171,MASTER_Data_2!$A$7:$G$17,MATCH(Datset_1!I171,MASTER_Data_2!$B$8:$B$17,1)+2,1),IF(AND(I171&gt;100,C171=50003),HLOOKUP(C171,MASTER_Data_2!$A$7:$G$17,MATCH(Datset_1!I171,MASTER_Data_2!$B$8:$B$17,1)+2,1),IF(AND(I171&gt;100,C171=50004),HLOOKUP(C171,MASTER_Data_2!$A$7:$G$17,MATCH(Datset_1!I171,MASTER_Data_2!$B$8:$B$17,1)+2,1),IF(AND(I171&gt;100,C171=50005),HLOOKUP(C171,MASTER_Data_2!$A$7:$G$17,MATCH(Datset_1!I171,MASTER_Data_2!$B$8:$B$17,1)+2,1),HLOOKUP(C171,MASTER_Data_2!$A$7:$G$17,2,1))))))</f>
        <v>0.24</v>
      </c>
      <c r="K171" s="4">
        <f t="shared" si="5"/>
        <v>36.816000000000003</v>
      </c>
      <c r="L171" s="112">
        <f>IF(AND(I167&gt;100,C167=50001),HLOOKUP(C167,MASTER_Data_4!$A$6:$G$16,MATCH(Datset_1!I167,MASTER_Data_4!$B$7:$B$16,1)+2,1),IF(AND(I167&gt;100,C167=50002),HLOOKUP(C167,MASTER_Data_4!$A$6:$G$16,MATCH(Datset_1!I167,MASTER_Data_4!$B$7:$B$16,1)+2,1),IF(AND(I167&gt;100,C167=50003),HLOOKUP(C167,MASTER_Data_4!$A$6:$G$16,MATCH(Datset_1!I167,MASTER_Data_4!$B$7:$B$16,1)+2,1),IF(AND(I167&gt;100,C167=50004),HLOOKUP(C167,MASTER_Data_4!$A$6:$G$16,MATCH(Datset_1!I167,MASTER_Data_4!$B$7:$B$16,1)+2,1),IF(AND(I167&gt;100,C167=50005),HLOOKUP(C167,MASTER_Data_4!$A$6:$G$16,MATCH(Datset_1!I167,MASTER_Data_4!$B$7:$B$16,1)+2,1),HLOOKUP(C167,MASTER_Data_4!$A$6:$G$16,2,1))))))</f>
        <v>0.30199999999999999</v>
      </c>
      <c r="M171" s="4">
        <f t="shared" si="4"/>
        <v>46.326799999999999</v>
      </c>
      <c r="N171" s="112">
        <f>VLOOKUP(C171,MASTER_Data_7!$A$2:$C$7,3,0)</f>
        <v>1</v>
      </c>
      <c r="O171" s="112">
        <f>VLOOKUP(C171,MASTER_Data_7!$K$2:$M$12,3,0)</f>
        <v>2</v>
      </c>
      <c r="P171" s="3">
        <f>VLOOKUP(C171,MASTER_Data_8!$A$2:$C$7,3,0)</f>
        <v>122</v>
      </c>
      <c r="Q171" s="3">
        <f>Datset_1!I171*MASTER_Data_5!$B$9*P171</f>
        <v>1019.9566000000001</v>
      </c>
      <c r="R171" s="3">
        <f>VLOOKUP(C171,MASTER_Data_8!$K$2:$M$12,3,0)</f>
        <v>901</v>
      </c>
      <c r="S171" s="3">
        <f>Datset_1!I171*MASTER_Data_5!$B$9*R171</f>
        <v>7532.6303000000007</v>
      </c>
    </row>
    <row r="172" spans="1:19" x14ac:dyDescent="0.25">
      <c r="A172" s="2" t="s">
        <v>173</v>
      </c>
      <c r="B172" s="22">
        <v>39573</v>
      </c>
      <c r="C172" s="2">
        <v>50005</v>
      </c>
      <c r="D172" s="2">
        <v>4</v>
      </c>
      <c r="E172" s="2">
        <v>8</v>
      </c>
      <c r="F172" s="2">
        <v>8</v>
      </c>
      <c r="G172" s="2">
        <v>11</v>
      </c>
      <c r="H172" s="2">
        <v>12</v>
      </c>
      <c r="I172" s="111">
        <f>D172*HLOOKUP($D$3,MASTER_Data_1!$A$3:$F$5,2,0)+E172*HLOOKUP($E$3,MASTER_Data_1!$A$3:$F$5,2,0)+F172*HLOOKUP($F$3,MASTER_Data_1!$A$3:$F$5,2,0)+G172*HLOOKUP($G$3,MASTER_Data_1!$A$3:$F$5,2,0)+H172*HLOOKUP($H$3,MASTER_Data_1!$A$3:$F$5,2,0)</f>
        <v>131.9</v>
      </c>
      <c r="J172" s="111">
        <f>IF(AND(I172&gt;100,C172=50001),HLOOKUP(C172,MASTER_Data_2!$A$7:$G$17,MATCH(Datset_1!I172,MASTER_Data_2!$B$8:$B$17,1)+2,1),IF(AND(I172&gt;100,C172=50002),HLOOKUP(C172,MASTER_Data_2!$A$7:$G$17,MATCH(Datset_1!I172,MASTER_Data_2!$B$8:$B$17,1)+2,1),IF(AND(I172&gt;100,C172=50003),HLOOKUP(C172,MASTER_Data_2!$A$7:$G$17,MATCH(Datset_1!I172,MASTER_Data_2!$B$8:$B$17,1)+2,1),IF(AND(I172&gt;100,C172=50004),HLOOKUP(C172,MASTER_Data_2!$A$7:$G$17,MATCH(Datset_1!I172,MASTER_Data_2!$B$8:$B$17,1)+2,1),IF(AND(I172&gt;100,C172=50005),HLOOKUP(C172,MASTER_Data_2!$A$7:$G$17,MATCH(Datset_1!I172,MASTER_Data_2!$B$8:$B$17,1)+2,1),HLOOKUP(C172,MASTER_Data_2!$A$7:$G$17,2,1))))))</f>
        <v>0.33</v>
      </c>
      <c r="K172" s="4">
        <f t="shared" si="5"/>
        <v>43.527000000000001</v>
      </c>
      <c r="L172" s="112">
        <f>IF(AND(I168&gt;100,C168=50001),HLOOKUP(C168,MASTER_Data_4!$A$6:$G$16,MATCH(Datset_1!I168,MASTER_Data_4!$B$7:$B$16,1)+2,1),IF(AND(I168&gt;100,C168=50002),HLOOKUP(C168,MASTER_Data_4!$A$6:$G$16,MATCH(Datset_1!I168,MASTER_Data_4!$B$7:$B$16,1)+2,1),IF(AND(I168&gt;100,C168=50003),HLOOKUP(C168,MASTER_Data_4!$A$6:$G$16,MATCH(Datset_1!I168,MASTER_Data_4!$B$7:$B$16,1)+2,1),IF(AND(I168&gt;100,C168=50004),HLOOKUP(C168,MASTER_Data_4!$A$6:$G$16,MATCH(Datset_1!I168,MASTER_Data_4!$B$7:$B$16,1)+2,1),IF(AND(I168&gt;100,C168=50005),HLOOKUP(C168,MASTER_Data_4!$A$6:$G$16,MATCH(Datset_1!I168,MASTER_Data_4!$B$7:$B$16,1)+2,1),HLOOKUP(C168,MASTER_Data_4!$A$6:$G$16,2,1))))))</f>
        <v>18.3</v>
      </c>
      <c r="M172" s="4">
        <f t="shared" si="4"/>
        <v>18.3</v>
      </c>
      <c r="N172" s="112">
        <f>VLOOKUP(C172,MASTER_Data_7!$A$2:$C$7,3,0)</f>
        <v>2</v>
      </c>
      <c r="O172" s="112">
        <f>VLOOKUP(C172,MASTER_Data_7!$K$2:$M$12,3,0)</f>
        <v>1</v>
      </c>
      <c r="P172" s="3">
        <f>VLOOKUP(C172,MASTER_Data_8!$A$2:$C$7,3,0)</f>
        <v>787</v>
      </c>
      <c r="Q172" s="3">
        <f>Datset_1!I172*MASTER_Data_5!$B$9*P172</f>
        <v>5657.3888500000003</v>
      </c>
      <c r="R172" s="3">
        <f>VLOOKUP(C172,MASTER_Data_8!$K$2:$M$12,3,0)</f>
        <v>40</v>
      </c>
      <c r="S172" s="3">
        <f>Datset_1!I172*MASTER_Data_5!$B$9*R172</f>
        <v>287.54200000000003</v>
      </c>
    </row>
    <row r="173" spans="1:19" x14ac:dyDescent="0.25">
      <c r="A173" s="2" t="s">
        <v>174</v>
      </c>
      <c r="B173" s="22">
        <v>39573</v>
      </c>
      <c r="C173" s="2">
        <v>50003</v>
      </c>
      <c r="D173" s="2">
        <v>4</v>
      </c>
      <c r="E173" s="2">
        <v>8</v>
      </c>
      <c r="F173" s="2">
        <v>8</v>
      </c>
      <c r="G173" s="2">
        <v>21</v>
      </c>
      <c r="H173" s="2">
        <v>14</v>
      </c>
      <c r="I173" s="111">
        <f>D173*HLOOKUP($D$3,MASTER_Data_1!$A$3:$F$5,2,0)+E173*HLOOKUP($E$3,MASTER_Data_1!$A$3:$F$5,2,0)+F173*HLOOKUP($F$3,MASTER_Data_1!$A$3:$F$5,2,0)+G173*HLOOKUP($G$3,MASTER_Data_1!$A$3:$F$5,2,0)+H173*HLOOKUP($H$3,MASTER_Data_1!$A$3:$F$5,2,0)</f>
        <v>194.5</v>
      </c>
      <c r="J173" s="111">
        <f>IF(AND(I173&gt;100,C173=50001),HLOOKUP(C173,MASTER_Data_2!$A$7:$G$17,MATCH(Datset_1!I173,MASTER_Data_2!$B$8:$B$17,1)+2,1),IF(AND(I173&gt;100,C173=50002),HLOOKUP(C173,MASTER_Data_2!$A$7:$G$17,MATCH(Datset_1!I173,MASTER_Data_2!$B$8:$B$17,1)+2,1),IF(AND(I173&gt;100,C173=50003),HLOOKUP(C173,MASTER_Data_2!$A$7:$G$17,MATCH(Datset_1!I173,MASTER_Data_2!$B$8:$B$17,1)+2,1),IF(AND(I173&gt;100,C173=50004),HLOOKUP(C173,MASTER_Data_2!$A$7:$G$17,MATCH(Datset_1!I173,MASTER_Data_2!$B$8:$B$17,1)+2,1),IF(AND(I173&gt;100,C173=50005),HLOOKUP(C173,MASTER_Data_2!$A$7:$G$17,MATCH(Datset_1!I173,MASTER_Data_2!$B$8:$B$17,1)+2,1),HLOOKUP(C173,MASTER_Data_2!$A$7:$G$17,2,1))))))</f>
        <v>0.26</v>
      </c>
      <c r="K173" s="4">
        <f t="shared" si="5"/>
        <v>50.57</v>
      </c>
      <c r="L173" s="112">
        <f>IF(AND(I169&gt;100,C169=50001),HLOOKUP(C169,MASTER_Data_4!$A$6:$G$16,MATCH(Datset_1!I169,MASTER_Data_4!$B$7:$B$16,1)+2,1),IF(AND(I169&gt;100,C169=50002),HLOOKUP(C169,MASTER_Data_4!$A$6:$G$16,MATCH(Datset_1!I169,MASTER_Data_4!$B$7:$B$16,1)+2,1),IF(AND(I169&gt;100,C169=50003),HLOOKUP(C169,MASTER_Data_4!$A$6:$G$16,MATCH(Datset_1!I169,MASTER_Data_4!$B$7:$B$16,1)+2,1),IF(AND(I169&gt;100,C169=50004),HLOOKUP(C169,MASTER_Data_4!$A$6:$G$16,MATCH(Datset_1!I169,MASTER_Data_4!$B$7:$B$16,1)+2,1),IF(AND(I169&gt;100,C169=50005),HLOOKUP(C169,MASTER_Data_4!$A$6:$G$16,MATCH(Datset_1!I169,MASTER_Data_4!$B$7:$B$16,1)+2,1),HLOOKUP(C169,MASTER_Data_4!$A$6:$G$16,2,1))))))</f>
        <v>0.30599999999999999</v>
      </c>
      <c r="M173" s="4">
        <f t="shared" si="4"/>
        <v>59.516999999999996</v>
      </c>
      <c r="N173" s="112">
        <f>VLOOKUP(C173,MASTER_Data_7!$A$2:$C$7,3,0)</f>
        <v>1</v>
      </c>
      <c r="O173" s="112">
        <f>VLOOKUP(C173,MASTER_Data_7!$K$2:$M$12,3,0)</f>
        <v>2</v>
      </c>
      <c r="P173" s="3">
        <f>VLOOKUP(C173,MASTER_Data_8!$A$2:$C$7,3,0)</f>
        <v>407</v>
      </c>
      <c r="Q173" s="3">
        <f>Datset_1!I173*MASTER_Data_5!$B$9*P173</f>
        <v>4314.3017500000005</v>
      </c>
      <c r="R173" s="3">
        <f>VLOOKUP(C173,MASTER_Data_8!$K$2:$M$12,3,0)</f>
        <v>1048</v>
      </c>
      <c r="S173" s="3">
        <f>Datset_1!I173*MASTER_Data_5!$B$9*R173</f>
        <v>11109.062000000002</v>
      </c>
    </row>
    <row r="174" spans="1:19" x14ac:dyDescent="0.25">
      <c r="A174" s="2" t="s">
        <v>175</v>
      </c>
      <c r="B174" s="22">
        <v>39573</v>
      </c>
      <c r="C174" s="2">
        <v>50002</v>
      </c>
      <c r="D174" s="2">
        <v>4</v>
      </c>
      <c r="E174" s="2">
        <v>11</v>
      </c>
      <c r="F174" s="2">
        <v>12</v>
      </c>
      <c r="G174" s="2">
        <v>5</v>
      </c>
      <c r="H174" s="2">
        <v>12</v>
      </c>
      <c r="I174" s="111">
        <f>D174*HLOOKUP($D$3,MASTER_Data_1!$A$3:$F$5,2,0)+E174*HLOOKUP($E$3,MASTER_Data_1!$A$3:$F$5,2,0)+F174*HLOOKUP($F$3,MASTER_Data_1!$A$3:$F$5,2,0)+G174*HLOOKUP($G$3,MASTER_Data_1!$A$3:$F$5,2,0)+H174*HLOOKUP($H$3,MASTER_Data_1!$A$3:$F$5,2,0)</f>
        <v>109.1</v>
      </c>
      <c r="J174" s="111">
        <f>IF(AND(I174&gt;100,C174=50001),HLOOKUP(C174,MASTER_Data_2!$A$7:$G$17,MATCH(Datset_1!I174,MASTER_Data_2!$B$8:$B$17,1)+2,1),IF(AND(I174&gt;100,C174=50002),HLOOKUP(C174,MASTER_Data_2!$A$7:$G$17,MATCH(Datset_1!I174,MASTER_Data_2!$B$8:$B$17,1)+2,1),IF(AND(I174&gt;100,C174=50003),HLOOKUP(C174,MASTER_Data_2!$A$7:$G$17,MATCH(Datset_1!I174,MASTER_Data_2!$B$8:$B$17,1)+2,1),IF(AND(I174&gt;100,C174=50004),HLOOKUP(C174,MASTER_Data_2!$A$7:$G$17,MATCH(Datset_1!I174,MASTER_Data_2!$B$8:$B$17,1)+2,1),IF(AND(I174&gt;100,C174=50005),HLOOKUP(C174,MASTER_Data_2!$A$7:$G$17,MATCH(Datset_1!I174,MASTER_Data_2!$B$8:$B$17,1)+2,1),HLOOKUP(C174,MASTER_Data_2!$A$7:$G$17,2,1))))))</f>
        <v>0.24</v>
      </c>
      <c r="K174" s="4">
        <f t="shared" si="5"/>
        <v>26.183999999999997</v>
      </c>
      <c r="L174" s="112">
        <f>IF(AND(I170&gt;100,C170=50001),HLOOKUP(C170,MASTER_Data_4!$A$6:$G$16,MATCH(Datset_1!I170,MASTER_Data_4!$B$7:$B$16,1)+2,1),IF(AND(I170&gt;100,C170=50002),HLOOKUP(C170,MASTER_Data_4!$A$6:$G$16,MATCH(Datset_1!I170,MASTER_Data_4!$B$7:$B$16,1)+2,1),IF(AND(I170&gt;100,C170=50003),HLOOKUP(C170,MASTER_Data_4!$A$6:$G$16,MATCH(Datset_1!I170,MASTER_Data_4!$B$7:$B$16,1)+2,1),IF(AND(I170&gt;100,C170=50004),HLOOKUP(C170,MASTER_Data_4!$A$6:$G$16,MATCH(Datset_1!I170,MASTER_Data_4!$B$7:$B$16,1)+2,1),IF(AND(I170&gt;100,C170=50005),HLOOKUP(C170,MASTER_Data_4!$A$6:$G$16,MATCH(Datset_1!I170,MASTER_Data_4!$B$7:$B$16,1)+2,1),HLOOKUP(C170,MASTER_Data_4!$A$6:$G$16,2,1))))))</f>
        <v>0.30599999999999999</v>
      </c>
      <c r="M174" s="4">
        <f t="shared" si="4"/>
        <v>33.384599999999999</v>
      </c>
      <c r="N174" s="112">
        <f>VLOOKUP(C174,MASTER_Data_7!$A$2:$C$7,3,0)</f>
        <v>1</v>
      </c>
      <c r="O174" s="112">
        <f>VLOOKUP(C174,MASTER_Data_7!$K$2:$M$12,3,0)</f>
        <v>2</v>
      </c>
      <c r="P174" s="3">
        <f>VLOOKUP(C174,MASTER_Data_8!$A$2:$C$7,3,0)</f>
        <v>122</v>
      </c>
      <c r="Q174" s="3">
        <f>Datset_1!I174*MASTER_Data_5!$B$9*P174</f>
        <v>725.40589999999997</v>
      </c>
      <c r="R174" s="3">
        <f>VLOOKUP(C174,MASTER_Data_8!$K$2:$M$12,3,0)</f>
        <v>901</v>
      </c>
      <c r="S174" s="3">
        <f>Datset_1!I174*MASTER_Data_5!$B$9*R174</f>
        <v>5357.3009499999998</v>
      </c>
    </row>
    <row r="175" spans="1:19" x14ac:dyDescent="0.25">
      <c r="A175" s="2" t="s">
        <v>212</v>
      </c>
      <c r="B175" s="22">
        <v>39574</v>
      </c>
      <c r="C175" s="2">
        <v>50001</v>
      </c>
      <c r="D175" s="2">
        <v>4</v>
      </c>
      <c r="E175" s="2">
        <v>21</v>
      </c>
      <c r="F175" s="2">
        <v>12</v>
      </c>
      <c r="G175" s="2">
        <v>11</v>
      </c>
      <c r="H175" s="2">
        <v>8</v>
      </c>
      <c r="I175" s="111">
        <f>D175*HLOOKUP($D$3,MASTER_Data_1!$A$3:$F$5,2,0)+E175*HLOOKUP($E$3,MASTER_Data_1!$A$3:$F$5,2,0)+F175*HLOOKUP($F$3,MASTER_Data_1!$A$3:$F$5,2,0)+G175*HLOOKUP($G$3,MASTER_Data_1!$A$3:$F$5,2,0)+H175*HLOOKUP($H$3,MASTER_Data_1!$A$3:$F$5,2,0)</f>
        <v>150.1</v>
      </c>
      <c r="J175" s="111">
        <f>IF(AND(I175&gt;100,C175=50001),HLOOKUP(C175,MASTER_Data_2!$A$7:$G$17,MATCH(Datset_1!I175,MASTER_Data_2!$B$8:$B$17,1)+2,1),IF(AND(I175&gt;100,C175=50002),HLOOKUP(C175,MASTER_Data_2!$A$7:$G$17,MATCH(Datset_1!I175,MASTER_Data_2!$B$8:$B$17,1)+2,1),IF(AND(I175&gt;100,C175=50003),HLOOKUP(C175,MASTER_Data_2!$A$7:$G$17,MATCH(Datset_1!I175,MASTER_Data_2!$B$8:$B$17,1)+2,1),IF(AND(I175&gt;100,C175=50004),HLOOKUP(C175,MASTER_Data_2!$A$7:$G$17,MATCH(Datset_1!I175,MASTER_Data_2!$B$8:$B$17,1)+2,1),IF(AND(I175&gt;100,C175=50005),HLOOKUP(C175,MASTER_Data_2!$A$7:$G$17,MATCH(Datset_1!I175,MASTER_Data_2!$B$8:$B$17,1)+2,1),HLOOKUP(C175,MASTER_Data_2!$A$7:$G$17,2,1))))))</f>
        <v>0.2</v>
      </c>
      <c r="K175" s="4">
        <f t="shared" si="5"/>
        <v>30.02</v>
      </c>
      <c r="L175" s="112">
        <f>IF(AND(I171&gt;100,C171=50001),HLOOKUP(C171,MASTER_Data_4!$A$6:$G$16,MATCH(Datset_1!I171,MASTER_Data_4!$B$7:$B$16,1)+2,1),IF(AND(I171&gt;100,C171=50002),HLOOKUP(C171,MASTER_Data_4!$A$6:$G$16,MATCH(Datset_1!I171,MASTER_Data_4!$B$7:$B$16,1)+2,1),IF(AND(I171&gt;100,C171=50003),HLOOKUP(C171,MASTER_Data_4!$A$6:$G$16,MATCH(Datset_1!I171,MASTER_Data_4!$B$7:$B$16,1)+2,1),IF(AND(I171&gt;100,C171=50004),HLOOKUP(C171,MASTER_Data_4!$A$6:$G$16,MATCH(Datset_1!I171,MASTER_Data_4!$B$7:$B$16,1)+2,1),IF(AND(I171&gt;100,C171=50005),HLOOKUP(C171,MASTER_Data_4!$A$6:$G$16,MATCH(Datset_1!I171,MASTER_Data_4!$B$7:$B$16,1)+2,1),HLOOKUP(C171,MASTER_Data_4!$A$6:$G$16,2,1))))))</f>
        <v>0.30599999999999999</v>
      </c>
      <c r="M175" s="4">
        <f t="shared" si="4"/>
        <v>45.930599999999998</v>
      </c>
      <c r="N175" s="112">
        <f>VLOOKUP(C175,MASTER_Data_7!$A$2:$C$7,3,0)</f>
        <v>1</v>
      </c>
      <c r="O175" s="112">
        <f>VLOOKUP(C175,MASTER_Data_7!$K$2:$M$12,3,0)</f>
        <v>2</v>
      </c>
      <c r="P175" s="3">
        <f>VLOOKUP(C175,MASTER_Data_8!$A$2:$C$7,3,0)</f>
        <v>40</v>
      </c>
      <c r="Q175" s="3">
        <f>Datset_1!I175*MASTER_Data_5!$B$9*P175</f>
        <v>327.21800000000002</v>
      </c>
      <c r="R175" s="3">
        <f>VLOOKUP(C175,MASTER_Data_8!$K$2:$M$12,3,0)</f>
        <v>787</v>
      </c>
      <c r="S175" s="3">
        <f>Datset_1!I175*MASTER_Data_5!$B$9*R175</f>
        <v>6438.01415</v>
      </c>
    </row>
    <row r="176" spans="1:19" x14ac:dyDescent="0.25">
      <c r="A176" s="2" t="s">
        <v>213</v>
      </c>
      <c r="B176" s="22">
        <v>39574</v>
      </c>
      <c r="C176" s="2">
        <v>50003</v>
      </c>
      <c r="D176" s="2">
        <v>9</v>
      </c>
      <c r="E176" s="2">
        <v>8</v>
      </c>
      <c r="F176" s="2">
        <v>12</v>
      </c>
      <c r="G176" s="2">
        <v>11</v>
      </c>
      <c r="H176" s="2">
        <v>8</v>
      </c>
      <c r="I176" s="111">
        <f>D176*HLOOKUP($D$3,MASTER_Data_1!$A$3:$F$5,2,0)+E176*HLOOKUP($E$3,MASTER_Data_1!$A$3:$F$5,2,0)+F176*HLOOKUP($F$3,MASTER_Data_1!$A$3:$F$5,2,0)+G176*HLOOKUP($G$3,MASTER_Data_1!$A$3:$F$5,2,0)+H176*HLOOKUP($H$3,MASTER_Data_1!$A$3:$F$5,2,0)</f>
        <v>138.20000000000002</v>
      </c>
      <c r="J176" s="111">
        <f>IF(AND(I176&gt;100,C176=50001),HLOOKUP(C176,MASTER_Data_2!$A$7:$G$17,MATCH(Datset_1!I176,MASTER_Data_2!$B$8:$B$17,1)+2,1),IF(AND(I176&gt;100,C176=50002),HLOOKUP(C176,MASTER_Data_2!$A$7:$G$17,MATCH(Datset_1!I176,MASTER_Data_2!$B$8:$B$17,1)+2,1),IF(AND(I176&gt;100,C176=50003),HLOOKUP(C176,MASTER_Data_2!$A$7:$G$17,MATCH(Datset_1!I176,MASTER_Data_2!$B$8:$B$17,1)+2,1),IF(AND(I176&gt;100,C176=50004),HLOOKUP(C176,MASTER_Data_2!$A$7:$G$17,MATCH(Datset_1!I176,MASTER_Data_2!$B$8:$B$17,1)+2,1),IF(AND(I176&gt;100,C176=50005),HLOOKUP(C176,MASTER_Data_2!$A$7:$G$17,MATCH(Datset_1!I176,MASTER_Data_2!$B$8:$B$17,1)+2,1),HLOOKUP(C176,MASTER_Data_2!$A$7:$G$17,2,1))))))</f>
        <v>0.26</v>
      </c>
      <c r="K176" s="4">
        <f t="shared" si="5"/>
        <v>35.932000000000002</v>
      </c>
      <c r="L176" s="112">
        <f>IF(AND(I172&gt;100,C172=50001),HLOOKUP(C172,MASTER_Data_4!$A$6:$G$16,MATCH(Datset_1!I172,MASTER_Data_4!$B$7:$B$16,1)+2,1),IF(AND(I172&gt;100,C172=50002),HLOOKUP(C172,MASTER_Data_4!$A$6:$G$16,MATCH(Datset_1!I172,MASTER_Data_4!$B$7:$B$16,1)+2,1),IF(AND(I172&gt;100,C172=50003),HLOOKUP(C172,MASTER_Data_4!$A$6:$G$16,MATCH(Datset_1!I172,MASTER_Data_4!$B$7:$B$16,1)+2,1),IF(AND(I172&gt;100,C172=50004),HLOOKUP(C172,MASTER_Data_4!$A$6:$G$16,MATCH(Datset_1!I172,MASTER_Data_4!$B$7:$B$16,1)+2,1),IF(AND(I172&gt;100,C172=50005),HLOOKUP(C172,MASTER_Data_4!$A$6:$G$16,MATCH(Datset_1!I172,MASTER_Data_4!$B$7:$B$16,1)+2,1),HLOOKUP(C172,MASTER_Data_4!$A$6:$G$16,2,1))))))</f>
        <v>0.20399999999999999</v>
      </c>
      <c r="M176" s="4">
        <f t="shared" si="4"/>
        <v>28.192800000000002</v>
      </c>
      <c r="N176" s="112">
        <f>VLOOKUP(C176,MASTER_Data_7!$A$2:$C$7,3,0)</f>
        <v>1</v>
      </c>
      <c r="O176" s="112">
        <f>VLOOKUP(C176,MASTER_Data_7!$K$2:$M$12,3,0)</f>
        <v>2</v>
      </c>
      <c r="P176" s="3">
        <f>VLOOKUP(C176,MASTER_Data_8!$A$2:$C$7,3,0)</f>
        <v>407</v>
      </c>
      <c r="Q176" s="3">
        <f>Datset_1!I176*MASTER_Data_5!$B$9*P176</f>
        <v>3065.4833000000003</v>
      </c>
      <c r="R176" s="3">
        <f>VLOOKUP(C176,MASTER_Data_8!$K$2:$M$12,3,0)</f>
        <v>1048</v>
      </c>
      <c r="S176" s="3">
        <f>Datset_1!I176*MASTER_Data_5!$B$9*R176</f>
        <v>7893.4312000000009</v>
      </c>
    </row>
    <row r="177" spans="1:19" x14ac:dyDescent="0.25">
      <c r="A177" s="2" t="s">
        <v>214</v>
      </c>
      <c r="B177" s="22">
        <v>39574</v>
      </c>
      <c r="C177" s="2">
        <v>50003</v>
      </c>
      <c r="D177" s="2">
        <v>9</v>
      </c>
      <c r="E177" s="2">
        <v>8</v>
      </c>
      <c r="F177" s="2">
        <v>12</v>
      </c>
      <c r="G177" s="2">
        <v>5</v>
      </c>
      <c r="H177" s="2">
        <v>8</v>
      </c>
      <c r="I177" s="111">
        <f>D177*HLOOKUP($D$3,MASTER_Data_1!$A$3:$F$5,2,0)+E177*HLOOKUP($E$3,MASTER_Data_1!$A$3:$F$5,2,0)+F177*HLOOKUP($F$3,MASTER_Data_1!$A$3:$F$5,2,0)+G177*HLOOKUP($G$3,MASTER_Data_1!$A$3:$F$5,2,0)+H177*HLOOKUP($H$3,MASTER_Data_1!$A$3:$F$5,2,0)</f>
        <v>104</v>
      </c>
      <c r="J177" s="111">
        <f>IF(AND(I177&gt;100,C177=50001),HLOOKUP(C177,MASTER_Data_2!$A$7:$G$17,MATCH(Datset_1!I177,MASTER_Data_2!$B$8:$B$17,1)+2,1),IF(AND(I177&gt;100,C177=50002),HLOOKUP(C177,MASTER_Data_2!$A$7:$G$17,MATCH(Datset_1!I177,MASTER_Data_2!$B$8:$B$17,1)+2,1),IF(AND(I177&gt;100,C177=50003),HLOOKUP(C177,MASTER_Data_2!$A$7:$G$17,MATCH(Datset_1!I177,MASTER_Data_2!$B$8:$B$17,1)+2,1),IF(AND(I177&gt;100,C177=50004),HLOOKUP(C177,MASTER_Data_2!$A$7:$G$17,MATCH(Datset_1!I177,MASTER_Data_2!$B$8:$B$17,1)+2,1),IF(AND(I177&gt;100,C177=50005),HLOOKUP(C177,MASTER_Data_2!$A$7:$G$17,MATCH(Datset_1!I177,MASTER_Data_2!$B$8:$B$17,1)+2,1),HLOOKUP(C177,MASTER_Data_2!$A$7:$G$17,2,1))))))</f>
        <v>0.26</v>
      </c>
      <c r="K177" s="4">
        <f t="shared" si="5"/>
        <v>27.04</v>
      </c>
      <c r="L177" s="112">
        <f>IF(AND(I173&gt;100,C173=50001),HLOOKUP(C173,MASTER_Data_4!$A$6:$G$16,MATCH(Datset_1!I173,MASTER_Data_4!$B$7:$B$16,1)+2,1),IF(AND(I173&gt;100,C173=50002),HLOOKUP(C173,MASTER_Data_4!$A$6:$G$16,MATCH(Datset_1!I173,MASTER_Data_4!$B$7:$B$16,1)+2,1),IF(AND(I173&gt;100,C173=50003),HLOOKUP(C173,MASTER_Data_4!$A$6:$G$16,MATCH(Datset_1!I173,MASTER_Data_4!$B$7:$B$16,1)+2,1),IF(AND(I173&gt;100,C173=50004),HLOOKUP(C173,MASTER_Data_4!$A$6:$G$16,MATCH(Datset_1!I173,MASTER_Data_4!$B$7:$B$16,1)+2,1),IF(AND(I173&gt;100,C173=50005),HLOOKUP(C173,MASTER_Data_4!$A$6:$G$16,MATCH(Datset_1!I173,MASTER_Data_4!$B$7:$B$16,1)+2,1),HLOOKUP(C173,MASTER_Data_4!$A$6:$G$16,2,1))))))</f>
        <v>0.37</v>
      </c>
      <c r="M177" s="4">
        <f t="shared" si="4"/>
        <v>38.479999999999997</v>
      </c>
      <c r="N177" s="112">
        <f>VLOOKUP(C177,MASTER_Data_7!$A$2:$C$7,3,0)</f>
        <v>1</v>
      </c>
      <c r="O177" s="112">
        <f>VLOOKUP(C177,MASTER_Data_7!$K$2:$M$12,3,0)</f>
        <v>2</v>
      </c>
      <c r="P177" s="3">
        <f>VLOOKUP(C177,MASTER_Data_8!$A$2:$C$7,3,0)</f>
        <v>407</v>
      </c>
      <c r="Q177" s="3">
        <f>Datset_1!I177*MASTER_Data_5!$B$9*P177</f>
        <v>2306.8760000000002</v>
      </c>
      <c r="R177" s="3">
        <f>VLOOKUP(C177,MASTER_Data_8!$K$2:$M$12,3,0)</f>
        <v>1048</v>
      </c>
      <c r="S177" s="3">
        <f>Datset_1!I177*MASTER_Data_5!$B$9*R177</f>
        <v>5940.0640000000003</v>
      </c>
    </row>
    <row r="178" spans="1:19" x14ac:dyDescent="0.25">
      <c r="A178" s="2" t="s">
        <v>255</v>
      </c>
      <c r="B178" s="22">
        <v>39575</v>
      </c>
      <c r="C178" s="2">
        <v>50001</v>
      </c>
      <c r="D178" s="2">
        <v>9</v>
      </c>
      <c r="E178" s="2">
        <v>8</v>
      </c>
      <c r="F178" s="2">
        <v>15</v>
      </c>
      <c r="G178" s="2">
        <v>11</v>
      </c>
      <c r="H178" s="2">
        <v>11</v>
      </c>
      <c r="I178" s="111">
        <f>D178*HLOOKUP($D$3,MASTER_Data_1!$A$3:$F$5,2,0)+E178*HLOOKUP($E$3,MASTER_Data_1!$A$3:$F$5,2,0)+F178*HLOOKUP($F$3,MASTER_Data_1!$A$3:$F$5,2,0)+G178*HLOOKUP($G$3,MASTER_Data_1!$A$3:$F$5,2,0)+H178*HLOOKUP($H$3,MASTER_Data_1!$A$3:$F$5,2,0)</f>
        <v>151.10000000000002</v>
      </c>
      <c r="J178" s="111">
        <f>IF(AND(I178&gt;100,C178=50001),HLOOKUP(C178,MASTER_Data_2!$A$7:$G$17,MATCH(Datset_1!I178,MASTER_Data_2!$B$8:$B$17,1)+2,1),IF(AND(I178&gt;100,C178=50002),HLOOKUP(C178,MASTER_Data_2!$A$7:$G$17,MATCH(Datset_1!I178,MASTER_Data_2!$B$8:$B$17,1)+2,1),IF(AND(I178&gt;100,C178=50003),HLOOKUP(C178,MASTER_Data_2!$A$7:$G$17,MATCH(Datset_1!I178,MASTER_Data_2!$B$8:$B$17,1)+2,1),IF(AND(I178&gt;100,C178=50004),HLOOKUP(C178,MASTER_Data_2!$A$7:$G$17,MATCH(Datset_1!I178,MASTER_Data_2!$B$8:$B$17,1)+2,1),IF(AND(I178&gt;100,C178=50005),HLOOKUP(C178,MASTER_Data_2!$A$7:$G$17,MATCH(Datset_1!I178,MASTER_Data_2!$B$8:$B$17,1)+2,1),HLOOKUP(C178,MASTER_Data_2!$A$7:$G$17,2,1))))))</f>
        <v>0.2</v>
      </c>
      <c r="K178" s="4">
        <f t="shared" si="5"/>
        <v>30.220000000000006</v>
      </c>
      <c r="L178" s="112">
        <f>IF(AND(I174&gt;100,C174=50001),HLOOKUP(C174,MASTER_Data_4!$A$6:$G$16,MATCH(Datset_1!I174,MASTER_Data_4!$B$7:$B$16,1)+2,1),IF(AND(I174&gt;100,C174=50002),HLOOKUP(C174,MASTER_Data_4!$A$6:$G$16,MATCH(Datset_1!I174,MASTER_Data_4!$B$7:$B$16,1)+2,1),IF(AND(I174&gt;100,C174=50003),HLOOKUP(C174,MASTER_Data_4!$A$6:$G$16,MATCH(Datset_1!I174,MASTER_Data_4!$B$7:$B$16,1)+2,1),IF(AND(I174&gt;100,C174=50004),HLOOKUP(C174,MASTER_Data_4!$A$6:$G$16,MATCH(Datset_1!I174,MASTER_Data_4!$B$7:$B$16,1)+2,1),IF(AND(I174&gt;100,C174=50005),HLOOKUP(C174,MASTER_Data_4!$A$6:$G$16,MATCH(Datset_1!I174,MASTER_Data_4!$B$7:$B$16,1)+2,1),HLOOKUP(C174,MASTER_Data_4!$A$6:$G$16,2,1))))))</f>
        <v>0.30599999999999999</v>
      </c>
      <c r="M178" s="4">
        <f t="shared" si="4"/>
        <v>46.236600000000003</v>
      </c>
      <c r="N178" s="112">
        <f>VLOOKUP(C178,MASTER_Data_7!$A$2:$C$7,3,0)</f>
        <v>1</v>
      </c>
      <c r="O178" s="112">
        <f>VLOOKUP(C178,MASTER_Data_7!$K$2:$M$12,3,0)</f>
        <v>2</v>
      </c>
      <c r="P178" s="3">
        <f>VLOOKUP(C178,MASTER_Data_8!$A$2:$C$7,3,0)</f>
        <v>40</v>
      </c>
      <c r="Q178" s="3">
        <f>Datset_1!I178*MASTER_Data_5!$B$9*P178</f>
        <v>329.39800000000002</v>
      </c>
      <c r="R178" s="3">
        <f>VLOOKUP(C178,MASTER_Data_8!$K$2:$M$12,3,0)</f>
        <v>787</v>
      </c>
      <c r="S178" s="3">
        <f>Datset_1!I178*MASTER_Data_5!$B$9*R178</f>
        <v>6480.9056500000006</v>
      </c>
    </row>
    <row r="179" spans="1:19" x14ac:dyDescent="0.25">
      <c r="A179" s="2" t="s">
        <v>256</v>
      </c>
      <c r="B179" s="22">
        <v>39575</v>
      </c>
      <c r="C179" s="2">
        <v>50005</v>
      </c>
      <c r="D179" s="2">
        <v>9</v>
      </c>
      <c r="E179" s="2">
        <v>15</v>
      </c>
      <c r="F179" s="2">
        <v>9</v>
      </c>
      <c r="G179" s="2">
        <v>11</v>
      </c>
      <c r="H179" s="2">
        <v>8</v>
      </c>
      <c r="I179" s="111">
        <f>D179*HLOOKUP($D$3,MASTER_Data_1!$A$3:$F$5,2,0)+E179*HLOOKUP($E$3,MASTER_Data_1!$A$3:$F$5,2,0)+F179*HLOOKUP($F$3,MASTER_Data_1!$A$3:$F$5,2,0)+G179*HLOOKUP($G$3,MASTER_Data_1!$A$3:$F$5,2,0)+H179*HLOOKUP($H$3,MASTER_Data_1!$A$3:$F$5,2,0)</f>
        <v>146.30000000000001</v>
      </c>
      <c r="J179" s="111">
        <f>IF(AND(I179&gt;100,C179=50001),HLOOKUP(C179,MASTER_Data_2!$A$7:$G$17,MATCH(Datset_1!I179,MASTER_Data_2!$B$8:$B$17,1)+2,1),IF(AND(I179&gt;100,C179=50002),HLOOKUP(C179,MASTER_Data_2!$A$7:$G$17,MATCH(Datset_1!I179,MASTER_Data_2!$B$8:$B$17,1)+2,1),IF(AND(I179&gt;100,C179=50003),HLOOKUP(C179,MASTER_Data_2!$A$7:$G$17,MATCH(Datset_1!I179,MASTER_Data_2!$B$8:$B$17,1)+2,1),IF(AND(I179&gt;100,C179=50004),HLOOKUP(C179,MASTER_Data_2!$A$7:$G$17,MATCH(Datset_1!I179,MASTER_Data_2!$B$8:$B$17,1)+2,1),IF(AND(I179&gt;100,C179=50005),HLOOKUP(C179,MASTER_Data_2!$A$7:$G$17,MATCH(Datset_1!I179,MASTER_Data_2!$B$8:$B$17,1)+2,1),HLOOKUP(C179,MASTER_Data_2!$A$7:$G$17,2,1))))))</f>
        <v>0.33</v>
      </c>
      <c r="K179" s="4">
        <f t="shared" si="5"/>
        <v>48.279000000000003</v>
      </c>
      <c r="L179" s="112">
        <f>IF(AND(I175&gt;100,C175=50001),HLOOKUP(C175,MASTER_Data_4!$A$6:$G$16,MATCH(Datset_1!I175,MASTER_Data_4!$B$7:$B$16,1)+2,1),IF(AND(I175&gt;100,C175=50002),HLOOKUP(C175,MASTER_Data_4!$A$6:$G$16,MATCH(Datset_1!I175,MASTER_Data_4!$B$7:$B$16,1)+2,1),IF(AND(I175&gt;100,C175=50003),HLOOKUP(C175,MASTER_Data_4!$A$6:$G$16,MATCH(Datset_1!I175,MASTER_Data_4!$B$7:$B$16,1)+2,1),IF(AND(I175&gt;100,C175=50004),HLOOKUP(C175,MASTER_Data_4!$A$6:$G$16,MATCH(Datset_1!I175,MASTER_Data_4!$B$7:$B$16,1)+2,1),IF(AND(I175&gt;100,C175=50005),HLOOKUP(C175,MASTER_Data_4!$A$6:$G$16,MATCH(Datset_1!I175,MASTER_Data_4!$B$7:$B$16,1)+2,1),HLOOKUP(C175,MASTER_Data_4!$A$6:$G$16,2,1))))))</f>
        <v>0.30199999999999999</v>
      </c>
      <c r="M179" s="4">
        <f t="shared" si="4"/>
        <v>44.182600000000001</v>
      </c>
      <c r="N179" s="112">
        <f>VLOOKUP(C179,MASTER_Data_7!$A$2:$C$7,3,0)</f>
        <v>2</v>
      </c>
      <c r="O179" s="112">
        <f>VLOOKUP(C179,MASTER_Data_7!$K$2:$M$12,3,0)</f>
        <v>1</v>
      </c>
      <c r="P179" s="3">
        <f>VLOOKUP(C179,MASTER_Data_8!$A$2:$C$7,3,0)</f>
        <v>787</v>
      </c>
      <c r="Q179" s="3">
        <f>Datset_1!I179*MASTER_Data_5!$B$9*P179</f>
        <v>6275.0264500000003</v>
      </c>
      <c r="R179" s="3">
        <f>VLOOKUP(C179,MASTER_Data_8!$K$2:$M$12,3,0)</f>
        <v>40</v>
      </c>
      <c r="S179" s="3">
        <f>Datset_1!I179*MASTER_Data_5!$B$9*R179</f>
        <v>318.93400000000003</v>
      </c>
    </row>
    <row r="180" spans="1:19" x14ac:dyDescent="0.25">
      <c r="A180" s="2" t="s">
        <v>257</v>
      </c>
      <c r="B180" s="22">
        <v>39575</v>
      </c>
      <c r="C180" s="2">
        <v>50003</v>
      </c>
      <c r="D180" s="2">
        <v>9</v>
      </c>
      <c r="E180" s="2">
        <v>16</v>
      </c>
      <c r="F180" s="2">
        <v>0</v>
      </c>
      <c r="G180" s="2">
        <v>11</v>
      </c>
      <c r="H180" s="2">
        <v>8</v>
      </c>
      <c r="I180" s="111">
        <f>D180*HLOOKUP($D$3,MASTER_Data_1!$A$3:$F$5,2,0)+E180*HLOOKUP($E$3,MASTER_Data_1!$A$3:$F$5,2,0)+F180*HLOOKUP($F$3,MASTER_Data_1!$A$3:$F$5,2,0)+G180*HLOOKUP($G$3,MASTER_Data_1!$A$3:$F$5,2,0)+H180*HLOOKUP($H$3,MASTER_Data_1!$A$3:$F$5,2,0)</f>
        <v>134.6</v>
      </c>
      <c r="J180" s="111">
        <f>IF(AND(I180&gt;100,C180=50001),HLOOKUP(C180,MASTER_Data_2!$A$7:$G$17,MATCH(Datset_1!I180,MASTER_Data_2!$B$8:$B$17,1)+2,1),IF(AND(I180&gt;100,C180=50002),HLOOKUP(C180,MASTER_Data_2!$A$7:$G$17,MATCH(Datset_1!I180,MASTER_Data_2!$B$8:$B$17,1)+2,1),IF(AND(I180&gt;100,C180=50003),HLOOKUP(C180,MASTER_Data_2!$A$7:$G$17,MATCH(Datset_1!I180,MASTER_Data_2!$B$8:$B$17,1)+2,1),IF(AND(I180&gt;100,C180=50004),HLOOKUP(C180,MASTER_Data_2!$A$7:$G$17,MATCH(Datset_1!I180,MASTER_Data_2!$B$8:$B$17,1)+2,1),IF(AND(I180&gt;100,C180=50005),HLOOKUP(C180,MASTER_Data_2!$A$7:$G$17,MATCH(Datset_1!I180,MASTER_Data_2!$B$8:$B$17,1)+2,1),HLOOKUP(C180,MASTER_Data_2!$A$7:$G$17,2,1))))))</f>
        <v>0.26</v>
      </c>
      <c r="K180" s="4">
        <f t="shared" si="5"/>
        <v>34.996000000000002</v>
      </c>
      <c r="L180" s="112">
        <f>IF(AND(I176&gt;100,C176=50001),HLOOKUP(C176,MASTER_Data_4!$A$6:$G$16,MATCH(Datset_1!I176,MASTER_Data_4!$B$7:$B$16,1)+2,1),IF(AND(I176&gt;100,C176=50002),HLOOKUP(C176,MASTER_Data_4!$A$6:$G$16,MATCH(Datset_1!I176,MASTER_Data_4!$B$7:$B$16,1)+2,1),IF(AND(I176&gt;100,C176=50003),HLOOKUP(C176,MASTER_Data_4!$A$6:$G$16,MATCH(Datset_1!I176,MASTER_Data_4!$B$7:$B$16,1)+2,1),IF(AND(I176&gt;100,C176=50004),HLOOKUP(C176,MASTER_Data_4!$A$6:$G$16,MATCH(Datset_1!I176,MASTER_Data_4!$B$7:$B$16,1)+2,1),IF(AND(I176&gt;100,C176=50005),HLOOKUP(C176,MASTER_Data_4!$A$6:$G$16,MATCH(Datset_1!I176,MASTER_Data_4!$B$7:$B$16,1)+2,1),HLOOKUP(C176,MASTER_Data_4!$A$6:$G$16,2,1))))))</f>
        <v>0.37</v>
      </c>
      <c r="M180" s="4">
        <f t="shared" si="4"/>
        <v>49.802</v>
      </c>
      <c r="N180" s="112">
        <f>VLOOKUP(C180,MASTER_Data_7!$A$2:$C$7,3,0)</f>
        <v>1</v>
      </c>
      <c r="O180" s="112">
        <f>VLOOKUP(C180,MASTER_Data_7!$K$2:$M$12,3,0)</f>
        <v>2</v>
      </c>
      <c r="P180" s="3">
        <f>VLOOKUP(C180,MASTER_Data_8!$A$2:$C$7,3,0)</f>
        <v>407</v>
      </c>
      <c r="Q180" s="3">
        <f>Datset_1!I180*MASTER_Data_5!$B$9*P180</f>
        <v>2985.6298999999999</v>
      </c>
      <c r="R180" s="3">
        <f>VLOOKUP(C180,MASTER_Data_8!$K$2:$M$12,3,0)</f>
        <v>1048</v>
      </c>
      <c r="S180" s="3">
        <f>Datset_1!I180*MASTER_Data_5!$B$9*R180</f>
        <v>7687.8136000000004</v>
      </c>
    </row>
    <row r="181" spans="1:19" x14ac:dyDescent="0.25">
      <c r="A181" s="2" t="s">
        <v>295</v>
      </c>
      <c r="B181" s="22">
        <v>39576</v>
      </c>
      <c r="C181" s="2">
        <v>50001</v>
      </c>
      <c r="D181" s="2">
        <v>9</v>
      </c>
      <c r="E181" s="2">
        <v>8</v>
      </c>
      <c r="F181" s="2">
        <v>9</v>
      </c>
      <c r="G181" s="2">
        <v>7</v>
      </c>
      <c r="H181" s="2">
        <v>12</v>
      </c>
      <c r="I181" s="111">
        <f>D181*HLOOKUP($D$3,MASTER_Data_1!$A$3:$F$5,2,0)+E181*HLOOKUP($E$3,MASTER_Data_1!$A$3:$F$5,2,0)+F181*HLOOKUP($F$3,MASTER_Data_1!$A$3:$F$5,2,0)+G181*HLOOKUP($G$3,MASTER_Data_1!$A$3:$F$5,2,0)+H181*HLOOKUP($H$3,MASTER_Data_1!$A$3:$F$5,2,0)</f>
        <v>122.1</v>
      </c>
      <c r="J181" s="111">
        <f>IF(AND(I181&gt;100,C181=50001),HLOOKUP(C181,MASTER_Data_2!$A$7:$G$17,MATCH(Datset_1!I181,MASTER_Data_2!$B$8:$B$17,1)+2,1),IF(AND(I181&gt;100,C181=50002),HLOOKUP(C181,MASTER_Data_2!$A$7:$G$17,MATCH(Datset_1!I181,MASTER_Data_2!$B$8:$B$17,1)+2,1),IF(AND(I181&gt;100,C181=50003),HLOOKUP(C181,MASTER_Data_2!$A$7:$G$17,MATCH(Datset_1!I181,MASTER_Data_2!$B$8:$B$17,1)+2,1),IF(AND(I181&gt;100,C181=50004),HLOOKUP(C181,MASTER_Data_2!$A$7:$G$17,MATCH(Datset_1!I181,MASTER_Data_2!$B$8:$B$17,1)+2,1),IF(AND(I181&gt;100,C181=50005),HLOOKUP(C181,MASTER_Data_2!$A$7:$G$17,MATCH(Datset_1!I181,MASTER_Data_2!$B$8:$B$17,1)+2,1),HLOOKUP(C181,MASTER_Data_2!$A$7:$G$17,2,1))))))</f>
        <v>0.2</v>
      </c>
      <c r="K181" s="4">
        <f t="shared" si="5"/>
        <v>24.42</v>
      </c>
      <c r="L181" s="112">
        <f>IF(AND(I177&gt;100,C177=50001),HLOOKUP(C177,MASTER_Data_4!$A$6:$G$16,MATCH(Datset_1!I177,MASTER_Data_4!$B$7:$B$16,1)+2,1),IF(AND(I177&gt;100,C177=50002),HLOOKUP(C177,MASTER_Data_4!$A$6:$G$16,MATCH(Datset_1!I177,MASTER_Data_4!$B$7:$B$16,1)+2,1),IF(AND(I177&gt;100,C177=50003),HLOOKUP(C177,MASTER_Data_4!$A$6:$G$16,MATCH(Datset_1!I177,MASTER_Data_4!$B$7:$B$16,1)+2,1),IF(AND(I177&gt;100,C177=50004),HLOOKUP(C177,MASTER_Data_4!$A$6:$G$16,MATCH(Datset_1!I177,MASTER_Data_4!$B$7:$B$16,1)+2,1),IF(AND(I177&gt;100,C177=50005),HLOOKUP(C177,MASTER_Data_4!$A$6:$G$16,MATCH(Datset_1!I177,MASTER_Data_4!$B$7:$B$16,1)+2,1),HLOOKUP(C177,MASTER_Data_4!$A$6:$G$16,2,1))))))</f>
        <v>0.37</v>
      </c>
      <c r="M181" s="4">
        <f t="shared" si="4"/>
        <v>45.177</v>
      </c>
      <c r="N181" s="112">
        <f>VLOOKUP(C181,MASTER_Data_7!$A$2:$C$7,3,0)</f>
        <v>1</v>
      </c>
      <c r="O181" s="112">
        <f>VLOOKUP(C181,MASTER_Data_7!$K$2:$M$12,3,0)</f>
        <v>2</v>
      </c>
      <c r="P181" s="3">
        <f>VLOOKUP(C181,MASTER_Data_8!$A$2:$C$7,3,0)</f>
        <v>40</v>
      </c>
      <c r="Q181" s="3">
        <f>Datset_1!I181*MASTER_Data_5!$B$9*P181</f>
        <v>266.178</v>
      </c>
      <c r="R181" s="3">
        <f>VLOOKUP(C181,MASTER_Data_8!$K$2:$M$12,3,0)</f>
        <v>787</v>
      </c>
      <c r="S181" s="3">
        <f>Datset_1!I181*MASTER_Data_5!$B$9*R181</f>
        <v>5237.0521499999995</v>
      </c>
    </row>
    <row r="182" spans="1:19" x14ac:dyDescent="0.25">
      <c r="A182" s="2" t="s">
        <v>296</v>
      </c>
      <c r="B182" s="22">
        <v>39576</v>
      </c>
      <c r="C182" s="2">
        <v>50003</v>
      </c>
      <c r="D182" s="2">
        <v>12</v>
      </c>
      <c r="E182" s="2">
        <v>8</v>
      </c>
      <c r="F182" s="2">
        <v>9</v>
      </c>
      <c r="G182" s="2">
        <v>11</v>
      </c>
      <c r="H182" s="2">
        <v>12</v>
      </c>
      <c r="I182" s="111">
        <f>D182*HLOOKUP($D$3,MASTER_Data_1!$A$3:$F$5,2,0)+E182*HLOOKUP($E$3,MASTER_Data_1!$A$3:$F$5,2,0)+F182*HLOOKUP($F$3,MASTER_Data_1!$A$3:$F$5,2,0)+G182*HLOOKUP($G$3,MASTER_Data_1!$A$3:$F$5,2,0)+H182*HLOOKUP($H$3,MASTER_Data_1!$A$3:$F$5,2,0)</f>
        <v>151.80000000000001</v>
      </c>
      <c r="J182" s="111">
        <f>IF(AND(I182&gt;100,C182=50001),HLOOKUP(C182,MASTER_Data_2!$A$7:$G$17,MATCH(Datset_1!I182,MASTER_Data_2!$B$8:$B$17,1)+2,1),IF(AND(I182&gt;100,C182=50002),HLOOKUP(C182,MASTER_Data_2!$A$7:$G$17,MATCH(Datset_1!I182,MASTER_Data_2!$B$8:$B$17,1)+2,1),IF(AND(I182&gt;100,C182=50003),HLOOKUP(C182,MASTER_Data_2!$A$7:$G$17,MATCH(Datset_1!I182,MASTER_Data_2!$B$8:$B$17,1)+2,1),IF(AND(I182&gt;100,C182=50004),HLOOKUP(C182,MASTER_Data_2!$A$7:$G$17,MATCH(Datset_1!I182,MASTER_Data_2!$B$8:$B$17,1)+2,1),IF(AND(I182&gt;100,C182=50005),HLOOKUP(C182,MASTER_Data_2!$A$7:$G$17,MATCH(Datset_1!I182,MASTER_Data_2!$B$8:$B$17,1)+2,1),HLOOKUP(C182,MASTER_Data_2!$A$7:$G$17,2,1))))))</f>
        <v>0.26</v>
      </c>
      <c r="K182" s="4">
        <f t="shared" si="5"/>
        <v>39.468000000000004</v>
      </c>
      <c r="L182" s="112">
        <f>IF(AND(I178&gt;100,C178=50001),HLOOKUP(C178,MASTER_Data_4!$A$6:$G$16,MATCH(Datset_1!I178,MASTER_Data_4!$B$7:$B$16,1)+2,1),IF(AND(I178&gt;100,C178=50002),HLOOKUP(C178,MASTER_Data_4!$A$6:$G$16,MATCH(Datset_1!I178,MASTER_Data_4!$B$7:$B$16,1)+2,1),IF(AND(I178&gt;100,C178=50003),HLOOKUP(C178,MASTER_Data_4!$A$6:$G$16,MATCH(Datset_1!I178,MASTER_Data_4!$B$7:$B$16,1)+2,1),IF(AND(I178&gt;100,C178=50004),HLOOKUP(C178,MASTER_Data_4!$A$6:$G$16,MATCH(Datset_1!I178,MASTER_Data_4!$B$7:$B$16,1)+2,1),IF(AND(I178&gt;100,C178=50005),HLOOKUP(C178,MASTER_Data_4!$A$6:$G$16,MATCH(Datset_1!I178,MASTER_Data_4!$B$7:$B$16,1)+2,1),HLOOKUP(C178,MASTER_Data_4!$A$6:$G$16,2,1))))))</f>
        <v>0.30199999999999999</v>
      </c>
      <c r="M182" s="4">
        <f t="shared" si="4"/>
        <v>45.843600000000002</v>
      </c>
      <c r="N182" s="112">
        <f>VLOOKUP(C182,MASTER_Data_7!$A$2:$C$7,3,0)</f>
        <v>1</v>
      </c>
      <c r="O182" s="112">
        <f>VLOOKUP(C182,MASTER_Data_7!$K$2:$M$12,3,0)</f>
        <v>2</v>
      </c>
      <c r="P182" s="3">
        <f>VLOOKUP(C182,MASTER_Data_8!$A$2:$C$7,3,0)</f>
        <v>407</v>
      </c>
      <c r="Q182" s="3">
        <f>Datset_1!I182*MASTER_Data_5!$B$9*P182</f>
        <v>3367.1517000000003</v>
      </c>
      <c r="R182" s="3">
        <f>VLOOKUP(C182,MASTER_Data_8!$K$2:$M$12,3,0)</f>
        <v>1048</v>
      </c>
      <c r="S182" s="3">
        <f>Datset_1!I182*MASTER_Data_5!$B$9*R182</f>
        <v>8670.2088000000022</v>
      </c>
    </row>
    <row r="183" spans="1:19" x14ac:dyDescent="0.25">
      <c r="A183" s="2" t="s">
        <v>297</v>
      </c>
      <c r="B183" s="22">
        <v>39576</v>
      </c>
      <c r="C183" s="2">
        <v>50002</v>
      </c>
      <c r="D183" s="2">
        <v>9</v>
      </c>
      <c r="E183" s="2">
        <v>8</v>
      </c>
      <c r="F183" s="2">
        <v>15</v>
      </c>
      <c r="G183" s="2">
        <v>11</v>
      </c>
      <c r="H183" s="2">
        <v>9</v>
      </c>
      <c r="I183" s="111">
        <f>D183*HLOOKUP($D$3,MASTER_Data_1!$A$3:$F$5,2,0)+E183*HLOOKUP($E$3,MASTER_Data_1!$A$3:$F$5,2,0)+F183*HLOOKUP($F$3,MASTER_Data_1!$A$3:$F$5,2,0)+G183*HLOOKUP($G$3,MASTER_Data_1!$A$3:$F$5,2,0)+H183*HLOOKUP($H$3,MASTER_Data_1!$A$3:$F$5,2,0)</f>
        <v>145.5</v>
      </c>
      <c r="J183" s="111">
        <f>IF(AND(I183&gt;100,C183=50001),HLOOKUP(C183,MASTER_Data_2!$A$7:$G$17,MATCH(Datset_1!I183,MASTER_Data_2!$B$8:$B$17,1)+2,1),IF(AND(I183&gt;100,C183=50002),HLOOKUP(C183,MASTER_Data_2!$A$7:$G$17,MATCH(Datset_1!I183,MASTER_Data_2!$B$8:$B$17,1)+2,1),IF(AND(I183&gt;100,C183=50003),HLOOKUP(C183,MASTER_Data_2!$A$7:$G$17,MATCH(Datset_1!I183,MASTER_Data_2!$B$8:$B$17,1)+2,1),IF(AND(I183&gt;100,C183=50004),HLOOKUP(C183,MASTER_Data_2!$A$7:$G$17,MATCH(Datset_1!I183,MASTER_Data_2!$B$8:$B$17,1)+2,1),IF(AND(I183&gt;100,C183=50005),HLOOKUP(C183,MASTER_Data_2!$A$7:$G$17,MATCH(Datset_1!I183,MASTER_Data_2!$B$8:$B$17,1)+2,1),HLOOKUP(C183,MASTER_Data_2!$A$7:$G$17,2,1))))))</f>
        <v>0.24</v>
      </c>
      <c r="K183" s="4">
        <f t="shared" si="5"/>
        <v>34.92</v>
      </c>
      <c r="L183" s="112">
        <f>IF(AND(I179&gt;100,C179=50001),HLOOKUP(C179,MASTER_Data_4!$A$6:$G$16,MATCH(Datset_1!I179,MASTER_Data_4!$B$7:$B$16,1)+2,1),IF(AND(I179&gt;100,C179=50002),HLOOKUP(C179,MASTER_Data_4!$A$6:$G$16,MATCH(Datset_1!I179,MASTER_Data_4!$B$7:$B$16,1)+2,1),IF(AND(I179&gt;100,C179=50003),HLOOKUP(C179,MASTER_Data_4!$A$6:$G$16,MATCH(Datset_1!I179,MASTER_Data_4!$B$7:$B$16,1)+2,1),IF(AND(I179&gt;100,C179=50004),HLOOKUP(C179,MASTER_Data_4!$A$6:$G$16,MATCH(Datset_1!I179,MASTER_Data_4!$B$7:$B$16,1)+2,1),IF(AND(I179&gt;100,C179=50005),HLOOKUP(C179,MASTER_Data_4!$A$6:$G$16,MATCH(Datset_1!I179,MASTER_Data_4!$B$7:$B$16,1)+2,1),HLOOKUP(C179,MASTER_Data_4!$A$6:$G$16,2,1))))))</f>
        <v>0.20399999999999999</v>
      </c>
      <c r="M183" s="4">
        <f t="shared" si="4"/>
        <v>29.681999999999999</v>
      </c>
      <c r="N183" s="112">
        <f>VLOOKUP(C183,MASTER_Data_7!$A$2:$C$7,3,0)</f>
        <v>1</v>
      </c>
      <c r="O183" s="112">
        <f>VLOOKUP(C183,MASTER_Data_7!$K$2:$M$12,3,0)</f>
        <v>2</v>
      </c>
      <c r="P183" s="3">
        <f>VLOOKUP(C183,MASTER_Data_8!$A$2:$C$7,3,0)</f>
        <v>122</v>
      </c>
      <c r="Q183" s="3">
        <f>Datset_1!I183*MASTER_Data_5!$B$9*P183</f>
        <v>967.42950000000008</v>
      </c>
      <c r="R183" s="3">
        <f>VLOOKUP(C183,MASTER_Data_8!$K$2:$M$12,3,0)</f>
        <v>901</v>
      </c>
      <c r="S183" s="3">
        <f>Datset_1!I183*MASTER_Data_5!$B$9*R183</f>
        <v>7144.7047499999999</v>
      </c>
    </row>
    <row r="184" spans="1:19" x14ac:dyDescent="0.25">
      <c r="A184" s="2" t="s">
        <v>337</v>
      </c>
      <c r="B184" s="22">
        <v>39577</v>
      </c>
      <c r="C184" s="2">
        <v>50001</v>
      </c>
      <c r="D184" s="2">
        <v>9</v>
      </c>
      <c r="E184" s="2">
        <v>9</v>
      </c>
      <c r="F184" s="2">
        <v>0</v>
      </c>
      <c r="G184" s="2">
        <v>11</v>
      </c>
      <c r="H184" s="2">
        <v>9</v>
      </c>
      <c r="I184" s="111">
        <f>D184*HLOOKUP($D$3,MASTER_Data_1!$A$3:$F$5,2,0)+E184*HLOOKUP($E$3,MASTER_Data_1!$A$3:$F$5,2,0)+F184*HLOOKUP($F$3,MASTER_Data_1!$A$3:$F$5,2,0)+G184*HLOOKUP($G$3,MASTER_Data_1!$A$3:$F$5,2,0)+H184*HLOOKUP($H$3,MASTER_Data_1!$A$3:$F$5,2,0)</f>
        <v>124.8</v>
      </c>
      <c r="J184" s="111">
        <f>IF(AND(I184&gt;100,C184=50001),HLOOKUP(C184,MASTER_Data_2!$A$7:$G$17,MATCH(Datset_1!I184,MASTER_Data_2!$B$8:$B$17,1)+2,1),IF(AND(I184&gt;100,C184=50002),HLOOKUP(C184,MASTER_Data_2!$A$7:$G$17,MATCH(Datset_1!I184,MASTER_Data_2!$B$8:$B$17,1)+2,1),IF(AND(I184&gt;100,C184=50003),HLOOKUP(C184,MASTER_Data_2!$A$7:$G$17,MATCH(Datset_1!I184,MASTER_Data_2!$B$8:$B$17,1)+2,1),IF(AND(I184&gt;100,C184=50004),HLOOKUP(C184,MASTER_Data_2!$A$7:$G$17,MATCH(Datset_1!I184,MASTER_Data_2!$B$8:$B$17,1)+2,1),IF(AND(I184&gt;100,C184=50005),HLOOKUP(C184,MASTER_Data_2!$A$7:$G$17,MATCH(Datset_1!I184,MASTER_Data_2!$B$8:$B$17,1)+2,1),HLOOKUP(C184,MASTER_Data_2!$A$7:$G$17,2,1))))))</f>
        <v>0.2</v>
      </c>
      <c r="K184" s="4">
        <f t="shared" si="5"/>
        <v>24.96</v>
      </c>
      <c r="L184" s="112">
        <f>IF(AND(I180&gt;100,C180=50001),HLOOKUP(C180,MASTER_Data_4!$A$6:$G$16,MATCH(Datset_1!I180,MASTER_Data_4!$B$7:$B$16,1)+2,1),IF(AND(I180&gt;100,C180=50002),HLOOKUP(C180,MASTER_Data_4!$A$6:$G$16,MATCH(Datset_1!I180,MASTER_Data_4!$B$7:$B$16,1)+2,1),IF(AND(I180&gt;100,C180=50003),HLOOKUP(C180,MASTER_Data_4!$A$6:$G$16,MATCH(Datset_1!I180,MASTER_Data_4!$B$7:$B$16,1)+2,1),IF(AND(I180&gt;100,C180=50004),HLOOKUP(C180,MASTER_Data_4!$A$6:$G$16,MATCH(Datset_1!I180,MASTER_Data_4!$B$7:$B$16,1)+2,1),IF(AND(I180&gt;100,C180=50005),HLOOKUP(C180,MASTER_Data_4!$A$6:$G$16,MATCH(Datset_1!I180,MASTER_Data_4!$B$7:$B$16,1)+2,1),HLOOKUP(C180,MASTER_Data_4!$A$6:$G$16,2,1))))))</f>
        <v>0.37</v>
      </c>
      <c r="M184" s="4">
        <f t="shared" si="4"/>
        <v>46.176000000000002</v>
      </c>
      <c r="N184" s="112">
        <f>VLOOKUP(C184,MASTER_Data_7!$A$2:$C$7,3,0)</f>
        <v>1</v>
      </c>
      <c r="O184" s="112">
        <f>VLOOKUP(C184,MASTER_Data_7!$K$2:$M$12,3,0)</f>
        <v>2</v>
      </c>
      <c r="P184" s="3">
        <f>VLOOKUP(C184,MASTER_Data_8!$A$2:$C$7,3,0)</f>
        <v>40</v>
      </c>
      <c r="Q184" s="3">
        <f>Datset_1!I184*MASTER_Data_5!$B$9*P184</f>
        <v>272.06399999999996</v>
      </c>
      <c r="R184" s="3">
        <f>VLOOKUP(C184,MASTER_Data_8!$K$2:$M$12,3,0)</f>
        <v>787</v>
      </c>
      <c r="S184" s="3">
        <f>Datset_1!I184*MASTER_Data_5!$B$9*R184</f>
        <v>5352.8591999999999</v>
      </c>
    </row>
    <row r="185" spans="1:19" x14ac:dyDescent="0.25">
      <c r="A185" s="2" t="s">
        <v>338</v>
      </c>
      <c r="B185" s="22">
        <v>39577</v>
      </c>
      <c r="C185" s="2">
        <v>50005</v>
      </c>
      <c r="D185" s="2">
        <v>12</v>
      </c>
      <c r="E185" s="2">
        <v>9</v>
      </c>
      <c r="F185" s="2">
        <v>0</v>
      </c>
      <c r="G185" s="2">
        <v>6</v>
      </c>
      <c r="H185" s="2">
        <v>9</v>
      </c>
      <c r="I185" s="111">
        <f>D185*HLOOKUP($D$3,MASTER_Data_1!$A$3:$F$5,2,0)+E185*HLOOKUP($E$3,MASTER_Data_1!$A$3:$F$5,2,0)+F185*HLOOKUP($F$3,MASTER_Data_1!$A$3:$F$5,2,0)+G185*HLOOKUP($G$3,MASTER_Data_1!$A$3:$F$5,2,0)+H185*HLOOKUP($H$3,MASTER_Data_1!$A$3:$F$5,2,0)</f>
        <v>103.2</v>
      </c>
      <c r="J185" s="111">
        <f>IF(AND(I185&gt;100,C185=50001),HLOOKUP(C185,MASTER_Data_2!$A$7:$G$17,MATCH(Datset_1!I185,MASTER_Data_2!$B$8:$B$17,1)+2,1),IF(AND(I185&gt;100,C185=50002),HLOOKUP(C185,MASTER_Data_2!$A$7:$G$17,MATCH(Datset_1!I185,MASTER_Data_2!$B$8:$B$17,1)+2,1),IF(AND(I185&gt;100,C185=50003),HLOOKUP(C185,MASTER_Data_2!$A$7:$G$17,MATCH(Datset_1!I185,MASTER_Data_2!$B$8:$B$17,1)+2,1),IF(AND(I185&gt;100,C185=50004),HLOOKUP(C185,MASTER_Data_2!$A$7:$G$17,MATCH(Datset_1!I185,MASTER_Data_2!$B$8:$B$17,1)+2,1),IF(AND(I185&gt;100,C185=50005),HLOOKUP(C185,MASTER_Data_2!$A$7:$G$17,MATCH(Datset_1!I185,MASTER_Data_2!$B$8:$B$17,1)+2,1),HLOOKUP(C185,MASTER_Data_2!$A$7:$G$17,2,1))))))</f>
        <v>0.33</v>
      </c>
      <c r="K185" s="4">
        <f t="shared" si="5"/>
        <v>34.056000000000004</v>
      </c>
      <c r="L185" s="112">
        <f>IF(AND(I181&gt;100,C181=50001),HLOOKUP(C181,MASTER_Data_4!$A$6:$G$16,MATCH(Datset_1!I181,MASTER_Data_4!$B$7:$B$16,1)+2,1),IF(AND(I181&gt;100,C181=50002),HLOOKUP(C181,MASTER_Data_4!$A$6:$G$16,MATCH(Datset_1!I181,MASTER_Data_4!$B$7:$B$16,1)+2,1),IF(AND(I181&gt;100,C181=50003),HLOOKUP(C181,MASTER_Data_4!$A$6:$G$16,MATCH(Datset_1!I181,MASTER_Data_4!$B$7:$B$16,1)+2,1),IF(AND(I181&gt;100,C181=50004),HLOOKUP(C181,MASTER_Data_4!$A$6:$G$16,MATCH(Datset_1!I181,MASTER_Data_4!$B$7:$B$16,1)+2,1),IF(AND(I181&gt;100,C181=50005),HLOOKUP(C181,MASTER_Data_4!$A$6:$G$16,MATCH(Datset_1!I181,MASTER_Data_4!$B$7:$B$16,1)+2,1),HLOOKUP(C181,MASTER_Data_4!$A$6:$G$16,2,1))))))</f>
        <v>0.30199999999999999</v>
      </c>
      <c r="M185" s="4">
        <f t="shared" si="4"/>
        <v>31.166399999999999</v>
      </c>
      <c r="N185" s="112">
        <f>VLOOKUP(C185,MASTER_Data_7!$A$2:$C$7,3,0)</f>
        <v>2</v>
      </c>
      <c r="O185" s="112">
        <f>VLOOKUP(C185,MASTER_Data_7!$K$2:$M$12,3,0)</f>
        <v>1</v>
      </c>
      <c r="P185" s="3">
        <f>VLOOKUP(C185,MASTER_Data_8!$A$2:$C$7,3,0)</f>
        <v>787</v>
      </c>
      <c r="Q185" s="3">
        <f>Datset_1!I185*MASTER_Data_5!$B$9*P185</f>
        <v>4426.4028000000008</v>
      </c>
      <c r="R185" s="3">
        <f>VLOOKUP(C185,MASTER_Data_8!$K$2:$M$12,3,0)</f>
        <v>40</v>
      </c>
      <c r="S185" s="3">
        <f>Datset_1!I185*MASTER_Data_5!$B$9*R185</f>
        <v>224.97600000000003</v>
      </c>
    </row>
    <row r="186" spans="1:19" x14ac:dyDescent="0.25">
      <c r="A186" s="2" t="s">
        <v>339</v>
      </c>
      <c r="B186" s="22">
        <v>39577</v>
      </c>
      <c r="C186" s="2">
        <v>50002</v>
      </c>
      <c r="D186" s="2">
        <v>9</v>
      </c>
      <c r="E186" s="2">
        <v>8</v>
      </c>
      <c r="F186" s="2">
        <v>19</v>
      </c>
      <c r="G186" s="2">
        <v>11</v>
      </c>
      <c r="H186" s="2">
        <v>9</v>
      </c>
      <c r="I186" s="111">
        <f>D186*HLOOKUP($D$3,MASTER_Data_1!$A$3:$F$5,2,0)+E186*HLOOKUP($E$3,MASTER_Data_1!$A$3:$F$5,2,0)+F186*HLOOKUP($F$3,MASTER_Data_1!$A$3:$F$5,2,0)+G186*HLOOKUP($G$3,MASTER_Data_1!$A$3:$F$5,2,0)+H186*HLOOKUP($H$3,MASTER_Data_1!$A$3:$F$5,2,0)</f>
        <v>151.5</v>
      </c>
      <c r="J186" s="111">
        <f>IF(AND(I186&gt;100,C186=50001),HLOOKUP(C186,MASTER_Data_2!$A$7:$G$17,MATCH(Datset_1!I186,MASTER_Data_2!$B$8:$B$17,1)+2,1),IF(AND(I186&gt;100,C186=50002),HLOOKUP(C186,MASTER_Data_2!$A$7:$G$17,MATCH(Datset_1!I186,MASTER_Data_2!$B$8:$B$17,1)+2,1),IF(AND(I186&gt;100,C186=50003),HLOOKUP(C186,MASTER_Data_2!$A$7:$G$17,MATCH(Datset_1!I186,MASTER_Data_2!$B$8:$B$17,1)+2,1),IF(AND(I186&gt;100,C186=50004),HLOOKUP(C186,MASTER_Data_2!$A$7:$G$17,MATCH(Datset_1!I186,MASTER_Data_2!$B$8:$B$17,1)+2,1),IF(AND(I186&gt;100,C186=50005),HLOOKUP(C186,MASTER_Data_2!$A$7:$G$17,MATCH(Datset_1!I186,MASTER_Data_2!$B$8:$B$17,1)+2,1),HLOOKUP(C186,MASTER_Data_2!$A$7:$G$17,2,1))))))</f>
        <v>0.24</v>
      </c>
      <c r="K186" s="4">
        <f t="shared" si="5"/>
        <v>36.36</v>
      </c>
      <c r="L186" s="112">
        <f>IF(AND(I182&gt;100,C182=50001),HLOOKUP(C182,MASTER_Data_4!$A$6:$G$16,MATCH(Datset_1!I182,MASTER_Data_4!$B$7:$B$16,1)+2,1),IF(AND(I182&gt;100,C182=50002),HLOOKUP(C182,MASTER_Data_4!$A$6:$G$16,MATCH(Datset_1!I182,MASTER_Data_4!$B$7:$B$16,1)+2,1),IF(AND(I182&gt;100,C182=50003),HLOOKUP(C182,MASTER_Data_4!$A$6:$G$16,MATCH(Datset_1!I182,MASTER_Data_4!$B$7:$B$16,1)+2,1),IF(AND(I182&gt;100,C182=50004),HLOOKUP(C182,MASTER_Data_4!$A$6:$G$16,MATCH(Datset_1!I182,MASTER_Data_4!$B$7:$B$16,1)+2,1),IF(AND(I182&gt;100,C182=50005),HLOOKUP(C182,MASTER_Data_4!$A$6:$G$16,MATCH(Datset_1!I182,MASTER_Data_4!$B$7:$B$16,1)+2,1),HLOOKUP(C182,MASTER_Data_4!$A$6:$G$16,2,1))))))</f>
        <v>0.37</v>
      </c>
      <c r="M186" s="4">
        <f t="shared" si="4"/>
        <v>56.055</v>
      </c>
      <c r="N186" s="112">
        <f>VLOOKUP(C186,MASTER_Data_7!$A$2:$C$7,3,0)</f>
        <v>1</v>
      </c>
      <c r="O186" s="112">
        <f>VLOOKUP(C186,MASTER_Data_7!$K$2:$M$12,3,0)</f>
        <v>2</v>
      </c>
      <c r="P186" s="3">
        <f>VLOOKUP(C186,MASTER_Data_8!$A$2:$C$7,3,0)</f>
        <v>122</v>
      </c>
      <c r="Q186" s="3">
        <f>Datset_1!I186*MASTER_Data_5!$B$9*P186</f>
        <v>1007.3235000000001</v>
      </c>
      <c r="R186" s="3">
        <f>VLOOKUP(C186,MASTER_Data_8!$K$2:$M$12,3,0)</f>
        <v>901</v>
      </c>
      <c r="S186" s="3">
        <f>Datset_1!I186*MASTER_Data_5!$B$9*R186</f>
        <v>7439.3317500000003</v>
      </c>
    </row>
    <row r="187" spans="1:19" x14ac:dyDescent="0.25">
      <c r="A187" s="2" t="s">
        <v>380</v>
      </c>
      <c r="B187" s="22">
        <v>39578</v>
      </c>
      <c r="C187" s="2">
        <v>50004</v>
      </c>
      <c r="D187" s="2">
        <v>9</v>
      </c>
      <c r="E187" s="2">
        <v>8</v>
      </c>
      <c r="F187" s="2">
        <v>10</v>
      </c>
      <c r="G187" s="2">
        <v>11</v>
      </c>
      <c r="H187" s="2">
        <v>9</v>
      </c>
      <c r="I187" s="111">
        <f>D187*HLOOKUP($D$3,MASTER_Data_1!$A$3:$F$5,2,0)+E187*HLOOKUP($E$3,MASTER_Data_1!$A$3:$F$5,2,0)+F187*HLOOKUP($F$3,MASTER_Data_1!$A$3:$F$5,2,0)+G187*HLOOKUP($G$3,MASTER_Data_1!$A$3:$F$5,2,0)+H187*HLOOKUP($H$3,MASTER_Data_1!$A$3:$F$5,2,0)</f>
        <v>138</v>
      </c>
      <c r="J187" s="111">
        <f>IF(AND(I187&gt;100,C187=50001),HLOOKUP(C187,MASTER_Data_2!$A$7:$G$17,MATCH(Datset_1!I187,MASTER_Data_2!$B$8:$B$17,1)+2,1),IF(AND(I187&gt;100,C187=50002),HLOOKUP(C187,MASTER_Data_2!$A$7:$G$17,MATCH(Datset_1!I187,MASTER_Data_2!$B$8:$B$17,1)+2,1),IF(AND(I187&gt;100,C187=50003),HLOOKUP(C187,MASTER_Data_2!$A$7:$G$17,MATCH(Datset_1!I187,MASTER_Data_2!$B$8:$B$17,1)+2,1),IF(AND(I187&gt;100,C187=50004),HLOOKUP(C187,MASTER_Data_2!$A$7:$G$17,MATCH(Datset_1!I187,MASTER_Data_2!$B$8:$B$17,1)+2,1),IF(AND(I187&gt;100,C187=50005),HLOOKUP(C187,MASTER_Data_2!$A$7:$G$17,MATCH(Datset_1!I187,MASTER_Data_2!$B$8:$B$17,1)+2,1),HLOOKUP(C187,MASTER_Data_2!$A$7:$G$17,2,1))))))</f>
        <v>0.27</v>
      </c>
      <c r="K187" s="4">
        <f t="shared" si="5"/>
        <v>37.260000000000005</v>
      </c>
      <c r="L187" s="112">
        <f>IF(AND(I183&gt;100,C183=50001),HLOOKUP(C183,MASTER_Data_4!$A$6:$G$16,MATCH(Datset_1!I183,MASTER_Data_4!$B$7:$B$16,1)+2,1),IF(AND(I183&gt;100,C183=50002),HLOOKUP(C183,MASTER_Data_4!$A$6:$G$16,MATCH(Datset_1!I183,MASTER_Data_4!$B$7:$B$16,1)+2,1),IF(AND(I183&gt;100,C183=50003),HLOOKUP(C183,MASTER_Data_4!$A$6:$G$16,MATCH(Datset_1!I183,MASTER_Data_4!$B$7:$B$16,1)+2,1),IF(AND(I183&gt;100,C183=50004),HLOOKUP(C183,MASTER_Data_4!$A$6:$G$16,MATCH(Datset_1!I183,MASTER_Data_4!$B$7:$B$16,1)+2,1),IF(AND(I183&gt;100,C183=50005),HLOOKUP(C183,MASTER_Data_4!$A$6:$G$16,MATCH(Datset_1!I183,MASTER_Data_4!$B$7:$B$16,1)+2,1),HLOOKUP(C183,MASTER_Data_4!$A$6:$G$16,2,1))))))</f>
        <v>0.30599999999999999</v>
      </c>
      <c r="M187" s="4">
        <f t="shared" si="4"/>
        <v>42.228000000000002</v>
      </c>
      <c r="N187" s="112">
        <f>VLOOKUP(C187,MASTER_Data_7!$A$2:$C$7,3,0)</f>
        <v>1</v>
      </c>
      <c r="O187" s="112">
        <f>VLOOKUP(C187,MASTER_Data_7!$K$2:$M$12,3,0)</f>
        <v>2</v>
      </c>
      <c r="P187" s="3">
        <f>VLOOKUP(C187,MASTER_Data_8!$A$2:$C$7,3,0)</f>
        <v>768</v>
      </c>
      <c r="Q187" s="3">
        <f>Datset_1!I187*MASTER_Data_5!$B$9*P187</f>
        <v>5776.1279999999997</v>
      </c>
      <c r="R187" s="3">
        <f>VLOOKUP(C187,MASTER_Data_8!$K$2:$M$12,3,0)</f>
        <v>841</v>
      </c>
      <c r="S187" s="3">
        <f>Datset_1!I187*MASTER_Data_5!$B$9*R187</f>
        <v>6325.1610000000001</v>
      </c>
    </row>
    <row r="188" spans="1:19" x14ac:dyDescent="0.25">
      <c r="A188" s="2" t="s">
        <v>381</v>
      </c>
      <c r="B188" s="22">
        <v>39578</v>
      </c>
      <c r="C188" s="2">
        <v>50002</v>
      </c>
      <c r="D188" s="2">
        <v>9</v>
      </c>
      <c r="E188" s="2">
        <v>11</v>
      </c>
      <c r="F188" s="2">
        <v>12</v>
      </c>
      <c r="G188" s="2">
        <v>11</v>
      </c>
      <c r="H188" s="2">
        <v>8</v>
      </c>
      <c r="I188" s="111">
        <f>D188*HLOOKUP($D$3,MASTER_Data_1!$A$3:$F$5,2,0)+E188*HLOOKUP($E$3,MASTER_Data_1!$A$3:$F$5,2,0)+F188*HLOOKUP($F$3,MASTER_Data_1!$A$3:$F$5,2,0)+G188*HLOOKUP($G$3,MASTER_Data_1!$A$3:$F$5,2,0)+H188*HLOOKUP($H$3,MASTER_Data_1!$A$3:$F$5,2,0)</f>
        <v>143.6</v>
      </c>
      <c r="J188" s="111">
        <f>IF(AND(I188&gt;100,C188=50001),HLOOKUP(C188,MASTER_Data_2!$A$7:$G$17,MATCH(Datset_1!I188,MASTER_Data_2!$B$8:$B$17,1)+2,1),IF(AND(I188&gt;100,C188=50002),HLOOKUP(C188,MASTER_Data_2!$A$7:$G$17,MATCH(Datset_1!I188,MASTER_Data_2!$B$8:$B$17,1)+2,1),IF(AND(I188&gt;100,C188=50003),HLOOKUP(C188,MASTER_Data_2!$A$7:$G$17,MATCH(Datset_1!I188,MASTER_Data_2!$B$8:$B$17,1)+2,1),IF(AND(I188&gt;100,C188=50004),HLOOKUP(C188,MASTER_Data_2!$A$7:$G$17,MATCH(Datset_1!I188,MASTER_Data_2!$B$8:$B$17,1)+2,1),IF(AND(I188&gt;100,C188=50005),HLOOKUP(C188,MASTER_Data_2!$A$7:$G$17,MATCH(Datset_1!I188,MASTER_Data_2!$B$8:$B$17,1)+2,1),HLOOKUP(C188,MASTER_Data_2!$A$7:$G$17,2,1))))))</f>
        <v>0.24</v>
      </c>
      <c r="K188" s="4">
        <f t="shared" si="5"/>
        <v>34.463999999999999</v>
      </c>
      <c r="L188" s="112">
        <f>IF(AND(I184&gt;100,C184=50001),HLOOKUP(C184,MASTER_Data_4!$A$6:$G$16,MATCH(Datset_1!I184,MASTER_Data_4!$B$7:$B$16,1)+2,1),IF(AND(I184&gt;100,C184=50002),HLOOKUP(C184,MASTER_Data_4!$A$6:$G$16,MATCH(Datset_1!I184,MASTER_Data_4!$B$7:$B$16,1)+2,1),IF(AND(I184&gt;100,C184=50003),HLOOKUP(C184,MASTER_Data_4!$A$6:$G$16,MATCH(Datset_1!I184,MASTER_Data_4!$B$7:$B$16,1)+2,1),IF(AND(I184&gt;100,C184=50004),HLOOKUP(C184,MASTER_Data_4!$A$6:$G$16,MATCH(Datset_1!I184,MASTER_Data_4!$B$7:$B$16,1)+2,1),IF(AND(I184&gt;100,C184=50005),HLOOKUP(C184,MASTER_Data_4!$A$6:$G$16,MATCH(Datset_1!I184,MASTER_Data_4!$B$7:$B$16,1)+2,1),HLOOKUP(C184,MASTER_Data_4!$A$6:$G$16,2,1))))))</f>
        <v>0.30199999999999999</v>
      </c>
      <c r="M188" s="4">
        <f t="shared" si="4"/>
        <v>43.367199999999997</v>
      </c>
      <c r="N188" s="112">
        <f>VLOOKUP(C188,MASTER_Data_7!$A$2:$C$7,3,0)</f>
        <v>1</v>
      </c>
      <c r="O188" s="112">
        <f>VLOOKUP(C188,MASTER_Data_7!$K$2:$M$12,3,0)</f>
        <v>2</v>
      </c>
      <c r="P188" s="3">
        <f>VLOOKUP(C188,MASTER_Data_8!$A$2:$C$7,3,0)</f>
        <v>122</v>
      </c>
      <c r="Q188" s="3">
        <f>Datset_1!I188*MASTER_Data_5!$B$9*P188</f>
        <v>954.79639999999995</v>
      </c>
      <c r="R188" s="3">
        <f>VLOOKUP(C188,MASTER_Data_8!$K$2:$M$12,3,0)</f>
        <v>901</v>
      </c>
      <c r="S188" s="3">
        <f>Datset_1!I188*MASTER_Data_5!$B$9*R188</f>
        <v>7051.4062000000004</v>
      </c>
    </row>
    <row r="189" spans="1:19" x14ac:dyDescent="0.25">
      <c r="A189" s="2" t="s">
        <v>424</v>
      </c>
      <c r="B189" s="22">
        <v>39579</v>
      </c>
      <c r="C189" s="2">
        <v>50001</v>
      </c>
      <c r="D189" s="2">
        <v>9</v>
      </c>
      <c r="E189" s="2">
        <v>21</v>
      </c>
      <c r="F189" s="2">
        <v>12</v>
      </c>
      <c r="G189" s="2">
        <v>9</v>
      </c>
      <c r="H189" s="2">
        <v>15</v>
      </c>
      <c r="I189" s="111">
        <f>D189*HLOOKUP($D$3,MASTER_Data_1!$A$3:$F$5,2,0)+E189*HLOOKUP($E$3,MASTER_Data_1!$A$3:$F$5,2,0)+F189*HLOOKUP($F$3,MASTER_Data_1!$A$3:$F$5,2,0)+G189*HLOOKUP($G$3,MASTER_Data_1!$A$3:$F$5,2,0)+H189*HLOOKUP($H$3,MASTER_Data_1!$A$3:$F$5,2,0)</f>
        <v>169.8</v>
      </c>
      <c r="J189" s="111">
        <f>IF(AND(I189&gt;100,C189=50001),HLOOKUP(C189,MASTER_Data_2!$A$7:$G$17,MATCH(Datset_1!I189,MASTER_Data_2!$B$8:$B$17,1)+2,1),IF(AND(I189&gt;100,C189=50002),HLOOKUP(C189,MASTER_Data_2!$A$7:$G$17,MATCH(Datset_1!I189,MASTER_Data_2!$B$8:$B$17,1)+2,1),IF(AND(I189&gt;100,C189=50003),HLOOKUP(C189,MASTER_Data_2!$A$7:$G$17,MATCH(Datset_1!I189,MASTER_Data_2!$B$8:$B$17,1)+2,1),IF(AND(I189&gt;100,C189=50004),HLOOKUP(C189,MASTER_Data_2!$A$7:$G$17,MATCH(Datset_1!I189,MASTER_Data_2!$B$8:$B$17,1)+2,1),IF(AND(I189&gt;100,C189=50005),HLOOKUP(C189,MASTER_Data_2!$A$7:$G$17,MATCH(Datset_1!I189,MASTER_Data_2!$B$8:$B$17,1)+2,1),HLOOKUP(C189,MASTER_Data_2!$A$7:$G$17,2,1))))))</f>
        <v>0.2</v>
      </c>
      <c r="K189" s="4">
        <f t="shared" si="5"/>
        <v>33.96</v>
      </c>
      <c r="L189" s="112">
        <f>IF(AND(I185&gt;100,C185=50001),HLOOKUP(C185,MASTER_Data_4!$A$6:$G$16,MATCH(Datset_1!I185,MASTER_Data_4!$B$7:$B$16,1)+2,1),IF(AND(I185&gt;100,C185=50002),HLOOKUP(C185,MASTER_Data_4!$A$6:$G$16,MATCH(Datset_1!I185,MASTER_Data_4!$B$7:$B$16,1)+2,1),IF(AND(I185&gt;100,C185=50003),HLOOKUP(C185,MASTER_Data_4!$A$6:$G$16,MATCH(Datset_1!I185,MASTER_Data_4!$B$7:$B$16,1)+2,1),IF(AND(I185&gt;100,C185=50004),HLOOKUP(C185,MASTER_Data_4!$A$6:$G$16,MATCH(Datset_1!I185,MASTER_Data_4!$B$7:$B$16,1)+2,1),IF(AND(I185&gt;100,C185=50005),HLOOKUP(C185,MASTER_Data_4!$A$6:$G$16,MATCH(Datset_1!I185,MASTER_Data_4!$B$7:$B$16,1)+2,1),HLOOKUP(C185,MASTER_Data_4!$A$6:$G$16,2,1))))))</f>
        <v>0.20399999999999999</v>
      </c>
      <c r="M189" s="4">
        <f t="shared" si="4"/>
        <v>34.639200000000002</v>
      </c>
      <c r="N189" s="112">
        <f>VLOOKUP(C189,MASTER_Data_7!$A$2:$C$7,3,0)</f>
        <v>1</v>
      </c>
      <c r="O189" s="112">
        <f>VLOOKUP(C189,MASTER_Data_7!$K$2:$M$12,3,0)</f>
        <v>2</v>
      </c>
      <c r="P189" s="3">
        <f>VLOOKUP(C189,MASTER_Data_8!$A$2:$C$7,3,0)</f>
        <v>40</v>
      </c>
      <c r="Q189" s="3">
        <f>Datset_1!I189*MASTER_Data_5!$B$9*P189</f>
        <v>370.16400000000004</v>
      </c>
      <c r="R189" s="3">
        <f>VLOOKUP(C189,MASTER_Data_8!$K$2:$M$12,3,0)</f>
        <v>787</v>
      </c>
      <c r="S189" s="3">
        <f>Datset_1!I189*MASTER_Data_5!$B$9*R189</f>
        <v>7282.9767000000011</v>
      </c>
    </row>
    <row r="190" spans="1:19" x14ac:dyDescent="0.25">
      <c r="A190" s="2" t="s">
        <v>425</v>
      </c>
      <c r="B190" s="22">
        <v>39579</v>
      </c>
      <c r="C190" s="2">
        <v>50005</v>
      </c>
      <c r="D190" s="2">
        <v>9</v>
      </c>
      <c r="E190" s="2">
        <v>8</v>
      </c>
      <c r="F190" s="2">
        <v>12</v>
      </c>
      <c r="G190" s="2">
        <v>11</v>
      </c>
      <c r="H190" s="2">
        <v>9</v>
      </c>
      <c r="I190" s="111">
        <f>D190*HLOOKUP($D$3,MASTER_Data_1!$A$3:$F$5,2,0)+E190*HLOOKUP($E$3,MASTER_Data_1!$A$3:$F$5,2,0)+F190*HLOOKUP($F$3,MASTER_Data_1!$A$3:$F$5,2,0)+G190*HLOOKUP($G$3,MASTER_Data_1!$A$3:$F$5,2,0)+H190*HLOOKUP($H$3,MASTER_Data_1!$A$3:$F$5,2,0)</f>
        <v>141</v>
      </c>
      <c r="J190" s="111">
        <f>IF(AND(I190&gt;100,C190=50001),HLOOKUP(C190,MASTER_Data_2!$A$7:$G$17,MATCH(Datset_1!I190,MASTER_Data_2!$B$8:$B$17,1)+2,1),IF(AND(I190&gt;100,C190=50002),HLOOKUP(C190,MASTER_Data_2!$A$7:$G$17,MATCH(Datset_1!I190,MASTER_Data_2!$B$8:$B$17,1)+2,1),IF(AND(I190&gt;100,C190=50003),HLOOKUP(C190,MASTER_Data_2!$A$7:$G$17,MATCH(Datset_1!I190,MASTER_Data_2!$B$8:$B$17,1)+2,1),IF(AND(I190&gt;100,C190=50004),HLOOKUP(C190,MASTER_Data_2!$A$7:$G$17,MATCH(Datset_1!I190,MASTER_Data_2!$B$8:$B$17,1)+2,1),IF(AND(I190&gt;100,C190=50005),HLOOKUP(C190,MASTER_Data_2!$A$7:$G$17,MATCH(Datset_1!I190,MASTER_Data_2!$B$8:$B$17,1)+2,1),HLOOKUP(C190,MASTER_Data_2!$A$7:$G$17,2,1))))))</f>
        <v>0.33</v>
      </c>
      <c r="K190" s="4">
        <f t="shared" si="5"/>
        <v>46.53</v>
      </c>
      <c r="L190" s="112">
        <f>IF(AND(I186&gt;100,C186=50001),HLOOKUP(C186,MASTER_Data_4!$A$6:$G$16,MATCH(Datset_1!I186,MASTER_Data_4!$B$7:$B$16,1)+2,1),IF(AND(I186&gt;100,C186=50002),HLOOKUP(C186,MASTER_Data_4!$A$6:$G$16,MATCH(Datset_1!I186,MASTER_Data_4!$B$7:$B$16,1)+2,1),IF(AND(I186&gt;100,C186=50003),HLOOKUP(C186,MASTER_Data_4!$A$6:$G$16,MATCH(Datset_1!I186,MASTER_Data_4!$B$7:$B$16,1)+2,1),IF(AND(I186&gt;100,C186=50004),HLOOKUP(C186,MASTER_Data_4!$A$6:$G$16,MATCH(Datset_1!I186,MASTER_Data_4!$B$7:$B$16,1)+2,1),IF(AND(I186&gt;100,C186=50005),HLOOKUP(C186,MASTER_Data_4!$A$6:$G$16,MATCH(Datset_1!I186,MASTER_Data_4!$B$7:$B$16,1)+2,1),HLOOKUP(C186,MASTER_Data_4!$A$6:$G$16,2,1))))))</f>
        <v>0.30599999999999999</v>
      </c>
      <c r="M190" s="4">
        <f t="shared" si="4"/>
        <v>43.146000000000001</v>
      </c>
      <c r="N190" s="112">
        <f>VLOOKUP(C190,MASTER_Data_7!$A$2:$C$7,3,0)</f>
        <v>2</v>
      </c>
      <c r="O190" s="112">
        <f>VLOOKUP(C190,MASTER_Data_7!$K$2:$M$12,3,0)</f>
        <v>1</v>
      </c>
      <c r="P190" s="3">
        <f>VLOOKUP(C190,MASTER_Data_8!$A$2:$C$7,3,0)</f>
        <v>787</v>
      </c>
      <c r="Q190" s="3">
        <f>Datset_1!I190*MASTER_Data_5!$B$9*P190</f>
        <v>6047.7015000000001</v>
      </c>
      <c r="R190" s="3">
        <f>VLOOKUP(C190,MASTER_Data_8!$K$2:$M$12,3,0)</f>
        <v>40</v>
      </c>
      <c r="S190" s="3">
        <f>Datset_1!I190*MASTER_Data_5!$B$9*R190</f>
        <v>307.38</v>
      </c>
    </row>
    <row r="191" spans="1:19" x14ac:dyDescent="0.25">
      <c r="A191" s="2" t="s">
        <v>465</v>
      </c>
      <c r="B191" s="22">
        <v>39580</v>
      </c>
      <c r="C191" s="2">
        <v>50001</v>
      </c>
      <c r="D191" s="2">
        <v>9</v>
      </c>
      <c r="E191" s="2">
        <v>15</v>
      </c>
      <c r="F191" s="2">
        <v>12</v>
      </c>
      <c r="G191" s="2">
        <v>11</v>
      </c>
      <c r="H191" s="2">
        <v>0</v>
      </c>
      <c r="I191" s="111">
        <f>D191*HLOOKUP($D$3,MASTER_Data_1!$A$3:$F$5,2,0)+E191*HLOOKUP($E$3,MASTER_Data_1!$A$3:$F$5,2,0)+F191*HLOOKUP($F$3,MASTER_Data_1!$A$3:$F$5,2,0)+G191*HLOOKUP($G$3,MASTER_Data_1!$A$3:$F$5,2,0)+H191*HLOOKUP($H$3,MASTER_Data_1!$A$3:$F$5,2,0)</f>
        <v>128.4</v>
      </c>
      <c r="J191" s="111">
        <f>IF(AND(I191&gt;100,C191=50001),HLOOKUP(C191,MASTER_Data_2!$A$7:$G$17,MATCH(Datset_1!I191,MASTER_Data_2!$B$8:$B$17,1)+2,1),IF(AND(I191&gt;100,C191=50002),HLOOKUP(C191,MASTER_Data_2!$A$7:$G$17,MATCH(Datset_1!I191,MASTER_Data_2!$B$8:$B$17,1)+2,1),IF(AND(I191&gt;100,C191=50003),HLOOKUP(C191,MASTER_Data_2!$A$7:$G$17,MATCH(Datset_1!I191,MASTER_Data_2!$B$8:$B$17,1)+2,1),IF(AND(I191&gt;100,C191=50004),HLOOKUP(C191,MASTER_Data_2!$A$7:$G$17,MATCH(Datset_1!I191,MASTER_Data_2!$B$8:$B$17,1)+2,1),IF(AND(I191&gt;100,C191=50005),HLOOKUP(C191,MASTER_Data_2!$A$7:$G$17,MATCH(Datset_1!I191,MASTER_Data_2!$B$8:$B$17,1)+2,1),HLOOKUP(C191,MASTER_Data_2!$A$7:$G$17,2,1))))))</f>
        <v>0.2</v>
      </c>
      <c r="K191" s="4">
        <f t="shared" si="5"/>
        <v>25.680000000000003</v>
      </c>
      <c r="L191" s="112">
        <f>IF(AND(I187&gt;100,C187=50001),HLOOKUP(C187,MASTER_Data_4!$A$6:$G$16,MATCH(Datset_1!I187,MASTER_Data_4!$B$7:$B$16,1)+2,1),IF(AND(I187&gt;100,C187=50002),HLOOKUP(C187,MASTER_Data_4!$A$6:$G$16,MATCH(Datset_1!I187,MASTER_Data_4!$B$7:$B$16,1)+2,1),IF(AND(I187&gt;100,C187=50003),HLOOKUP(C187,MASTER_Data_4!$A$6:$G$16,MATCH(Datset_1!I187,MASTER_Data_4!$B$7:$B$16,1)+2,1),IF(AND(I187&gt;100,C187=50004),HLOOKUP(C187,MASTER_Data_4!$A$6:$G$16,MATCH(Datset_1!I187,MASTER_Data_4!$B$7:$B$16,1)+2,1),IF(AND(I187&gt;100,C187=50005),HLOOKUP(C187,MASTER_Data_4!$A$6:$G$16,MATCH(Datset_1!I187,MASTER_Data_4!$B$7:$B$16,1)+2,1),HLOOKUP(C187,MASTER_Data_4!$A$6:$G$16,2,1))))))</f>
        <v>0.34100000000000003</v>
      </c>
      <c r="M191" s="4">
        <f t="shared" si="4"/>
        <v>43.784400000000005</v>
      </c>
      <c r="N191" s="112">
        <f>VLOOKUP(C191,MASTER_Data_7!$A$2:$C$7,3,0)</f>
        <v>1</v>
      </c>
      <c r="O191" s="112">
        <f>VLOOKUP(C191,MASTER_Data_7!$K$2:$M$12,3,0)</f>
        <v>2</v>
      </c>
      <c r="P191" s="3">
        <f>VLOOKUP(C191,MASTER_Data_8!$A$2:$C$7,3,0)</f>
        <v>40</v>
      </c>
      <c r="Q191" s="3">
        <f>Datset_1!I191*MASTER_Data_5!$B$9*P191</f>
        <v>279.91200000000003</v>
      </c>
      <c r="R191" s="3">
        <f>VLOOKUP(C191,MASTER_Data_8!$K$2:$M$12,3,0)</f>
        <v>787</v>
      </c>
      <c r="S191" s="3">
        <f>Datset_1!I191*MASTER_Data_5!$B$9*R191</f>
        <v>5507.2686000000003</v>
      </c>
    </row>
    <row r="192" spans="1:19" x14ac:dyDescent="0.25">
      <c r="A192" s="2" t="s">
        <v>466</v>
      </c>
      <c r="B192" s="22">
        <v>39580</v>
      </c>
      <c r="C192" s="2">
        <v>50005</v>
      </c>
      <c r="D192" s="2">
        <v>9</v>
      </c>
      <c r="E192" s="2">
        <v>9</v>
      </c>
      <c r="F192" s="2">
        <v>12</v>
      </c>
      <c r="G192" s="2">
        <v>9</v>
      </c>
      <c r="H192" s="2">
        <v>9</v>
      </c>
      <c r="I192" s="111">
        <f>D192*HLOOKUP($D$3,MASTER_Data_1!$A$3:$F$5,2,0)+E192*HLOOKUP($E$3,MASTER_Data_1!$A$3:$F$5,2,0)+F192*HLOOKUP($F$3,MASTER_Data_1!$A$3:$F$5,2,0)+G192*HLOOKUP($G$3,MASTER_Data_1!$A$3:$F$5,2,0)+H192*HLOOKUP($H$3,MASTER_Data_1!$A$3:$F$5,2,0)</f>
        <v>131.4</v>
      </c>
      <c r="J192" s="111">
        <f>IF(AND(I192&gt;100,C192=50001),HLOOKUP(C192,MASTER_Data_2!$A$7:$G$17,MATCH(Datset_1!I192,MASTER_Data_2!$B$8:$B$17,1)+2,1),IF(AND(I192&gt;100,C192=50002),HLOOKUP(C192,MASTER_Data_2!$A$7:$G$17,MATCH(Datset_1!I192,MASTER_Data_2!$B$8:$B$17,1)+2,1),IF(AND(I192&gt;100,C192=50003),HLOOKUP(C192,MASTER_Data_2!$A$7:$G$17,MATCH(Datset_1!I192,MASTER_Data_2!$B$8:$B$17,1)+2,1),IF(AND(I192&gt;100,C192=50004),HLOOKUP(C192,MASTER_Data_2!$A$7:$G$17,MATCH(Datset_1!I192,MASTER_Data_2!$B$8:$B$17,1)+2,1),IF(AND(I192&gt;100,C192=50005),HLOOKUP(C192,MASTER_Data_2!$A$7:$G$17,MATCH(Datset_1!I192,MASTER_Data_2!$B$8:$B$17,1)+2,1),HLOOKUP(C192,MASTER_Data_2!$A$7:$G$17,2,1))))))</f>
        <v>0.33</v>
      </c>
      <c r="K192" s="4">
        <f t="shared" si="5"/>
        <v>43.362000000000002</v>
      </c>
      <c r="L192" s="112">
        <f>IF(AND(I188&gt;100,C188=50001),HLOOKUP(C188,MASTER_Data_4!$A$6:$G$16,MATCH(Datset_1!I188,MASTER_Data_4!$B$7:$B$16,1)+2,1),IF(AND(I188&gt;100,C188=50002),HLOOKUP(C188,MASTER_Data_4!$A$6:$G$16,MATCH(Datset_1!I188,MASTER_Data_4!$B$7:$B$16,1)+2,1),IF(AND(I188&gt;100,C188=50003),HLOOKUP(C188,MASTER_Data_4!$A$6:$G$16,MATCH(Datset_1!I188,MASTER_Data_4!$B$7:$B$16,1)+2,1),IF(AND(I188&gt;100,C188=50004),HLOOKUP(C188,MASTER_Data_4!$A$6:$G$16,MATCH(Datset_1!I188,MASTER_Data_4!$B$7:$B$16,1)+2,1),IF(AND(I188&gt;100,C188=50005),HLOOKUP(C188,MASTER_Data_4!$A$6:$G$16,MATCH(Datset_1!I188,MASTER_Data_4!$B$7:$B$16,1)+2,1),HLOOKUP(C188,MASTER_Data_4!$A$6:$G$16,2,1))))))</f>
        <v>0.30599999999999999</v>
      </c>
      <c r="M192" s="4">
        <f t="shared" si="4"/>
        <v>40.208399999999997</v>
      </c>
      <c r="N192" s="112">
        <f>VLOOKUP(C192,MASTER_Data_7!$A$2:$C$7,3,0)</f>
        <v>2</v>
      </c>
      <c r="O192" s="112">
        <f>VLOOKUP(C192,MASTER_Data_7!$K$2:$M$12,3,0)</f>
        <v>1</v>
      </c>
      <c r="P192" s="3">
        <f>VLOOKUP(C192,MASTER_Data_8!$A$2:$C$7,3,0)</f>
        <v>787</v>
      </c>
      <c r="Q192" s="3">
        <f>Datset_1!I192*MASTER_Data_5!$B$9*P192</f>
        <v>5635.9431000000004</v>
      </c>
      <c r="R192" s="3">
        <f>VLOOKUP(C192,MASTER_Data_8!$K$2:$M$12,3,0)</f>
        <v>40</v>
      </c>
      <c r="S192" s="3">
        <f>Datset_1!I192*MASTER_Data_5!$B$9*R192</f>
        <v>286.452</v>
      </c>
    </row>
    <row r="193" spans="1:19" x14ac:dyDescent="0.25">
      <c r="A193" s="2" t="s">
        <v>186</v>
      </c>
      <c r="B193" s="22">
        <v>39581</v>
      </c>
      <c r="C193" s="2">
        <v>50002</v>
      </c>
      <c r="D193" s="2">
        <v>9</v>
      </c>
      <c r="E193" s="2">
        <v>0</v>
      </c>
      <c r="F193" s="2">
        <v>12</v>
      </c>
      <c r="G193" s="2">
        <v>11</v>
      </c>
      <c r="H193" s="2">
        <v>9</v>
      </c>
      <c r="I193" s="111">
        <f>D193*HLOOKUP($D$3,MASTER_Data_1!$A$3:$F$5,2,0)+E193*HLOOKUP($E$3,MASTER_Data_1!$A$3:$F$5,2,0)+F193*HLOOKUP($F$3,MASTER_Data_1!$A$3:$F$5,2,0)+G193*HLOOKUP($G$3,MASTER_Data_1!$A$3:$F$5,2,0)+H193*HLOOKUP($H$3,MASTER_Data_1!$A$3:$F$5,2,0)</f>
        <v>126.60000000000001</v>
      </c>
      <c r="J193" s="111">
        <f>IF(AND(I193&gt;100,C193=50001),HLOOKUP(C193,MASTER_Data_2!$A$7:$G$17,MATCH(Datset_1!I193,MASTER_Data_2!$B$8:$B$17,1)+2,1),IF(AND(I193&gt;100,C193=50002),HLOOKUP(C193,MASTER_Data_2!$A$7:$G$17,MATCH(Datset_1!I193,MASTER_Data_2!$B$8:$B$17,1)+2,1),IF(AND(I193&gt;100,C193=50003),HLOOKUP(C193,MASTER_Data_2!$A$7:$G$17,MATCH(Datset_1!I193,MASTER_Data_2!$B$8:$B$17,1)+2,1),IF(AND(I193&gt;100,C193=50004),HLOOKUP(C193,MASTER_Data_2!$A$7:$G$17,MATCH(Datset_1!I193,MASTER_Data_2!$B$8:$B$17,1)+2,1),IF(AND(I193&gt;100,C193=50005),HLOOKUP(C193,MASTER_Data_2!$A$7:$G$17,MATCH(Datset_1!I193,MASTER_Data_2!$B$8:$B$17,1)+2,1),HLOOKUP(C193,MASTER_Data_2!$A$7:$G$17,2,1))))))</f>
        <v>0.24</v>
      </c>
      <c r="K193" s="4">
        <f t="shared" si="5"/>
        <v>30.384</v>
      </c>
      <c r="L193" s="112">
        <f>IF(AND(I189&gt;100,C189=50001),HLOOKUP(C189,MASTER_Data_4!$A$6:$G$16,MATCH(Datset_1!I189,MASTER_Data_4!$B$7:$B$16,1)+2,1),IF(AND(I189&gt;100,C189=50002),HLOOKUP(C189,MASTER_Data_4!$A$6:$G$16,MATCH(Datset_1!I189,MASTER_Data_4!$B$7:$B$16,1)+2,1),IF(AND(I189&gt;100,C189=50003),HLOOKUP(C189,MASTER_Data_4!$A$6:$G$16,MATCH(Datset_1!I189,MASTER_Data_4!$B$7:$B$16,1)+2,1),IF(AND(I189&gt;100,C189=50004),HLOOKUP(C189,MASTER_Data_4!$A$6:$G$16,MATCH(Datset_1!I189,MASTER_Data_4!$B$7:$B$16,1)+2,1),IF(AND(I189&gt;100,C189=50005),HLOOKUP(C189,MASTER_Data_4!$A$6:$G$16,MATCH(Datset_1!I189,MASTER_Data_4!$B$7:$B$16,1)+2,1),HLOOKUP(C189,MASTER_Data_4!$A$6:$G$16,2,1))))))</f>
        <v>0.30199999999999999</v>
      </c>
      <c r="M193" s="4">
        <f t="shared" si="4"/>
        <v>38.233200000000004</v>
      </c>
      <c r="N193" s="112">
        <f>VLOOKUP(C193,MASTER_Data_7!$A$2:$C$7,3,0)</f>
        <v>1</v>
      </c>
      <c r="O193" s="112">
        <f>VLOOKUP(C193,MASTER_Data_7!$K$2:$M$12,3,0)</f>
        <v>2</v>
      </c>
      <c r="P193" s="3">
        <f>VLOOKUP(C193,MASTER_Data_8!$A$2:$C$7,3,0)</f>
        <v>122</v>
      </c>
      <c r="Q193" s="3">
        <f>Datset_1!I193*MASTER_Data_5!$B$9*P193</f>
        <v>841.76340000000005</v>
      </c>
      <c r="R193" s="3">
        <f>VLOOKUP(C193,MASTER_Data_8!$K$2:$M$12,3,0)</f>
        <v>901</v>
      </c>
      <c r="S193" s="3">
        <f>Datset_1!I193*MASTER_Data_5!$B$9*R193</f>
        <v>6216.6297000000004</v>
      </c>
    </row>
    <row r="194" spans="1:19" x14ac:dyDescent="0.25">
      <c r="A194" s="2" t="s">
        <v>187</v>
      </c>
      <c r="B194" s="22">
        <v>39582</v>
      </c>
      <c r="C194" s="2">
        <v>50005</v>
      </c>
      <c r="D194" s="2">
        <v>9</v>
      </c>
      <c r="E194" s="2">
        <v>9</v>
      </c>
      <c r="F194" s="2">
        <v>12</v>
      </c>
      <c r="G194" s="2">
        <v>11</v>
      </c>
      <c r="H194" s="2">
        <v>15</v>
      </c>
      <c r="I194" s="111">
        <f>D194*HLOOKUP($D$3,MASTER_Data_1!$A$3:$F$5,2,0)+E194*HLOOKUP($E$3,MASTER_Data_1!$A$3:$F$5,2,0)+F194*HLOOKUP($F$3,MASTER_Data_1!$A$3:$F$5,2,0)+G194*HLOOKUP($G$3,MASTER_Data_1!$A$3:$F$5,2,0)+H194*HLOOKUP($H$3,MASTER_Data_1!$A$3:$F$5,2,0)</f>
        <v>159.6</v>
      </c>
      <c r="J194" s="111">
        <f>IF(AND(I194&gt;100,C194=50001),HLOOKUP(C194,MASTER_Data_2!$A$7:$G$17,MATCH(Datset_1!I194,MASTER_Data_2!$B$8:$B$17,1)+2,1),IF(AND(I194&gt;100,C194=50002),HLOOKUP(C194,MASTER_Data_2!$A$7:$G$17,MATCH(Datset_1!I194,MASTER_Data_2!$B$8:$B$17,1)+2,1),IF(AND(I194&gt;100,C194=50003),HLOOKUP(C194,MASTER_Data_2!$A$7:$G$17,MATCH(Datset_1!I194,MASTER_Data_2!$B$8:$B$17,1)+2,1),IF(AND(I194&gt;100,C194=50004),HLOOKUP(C194,MASTER_Data_2!$A$7:$G$17,MATCH(Datset_1!I194,MASTER_Data_2!$B$8:$B$17,1)+2,1),IF(AND(I194&gt;100,C194=50005),HLOOKUP(C194,MASTER_Data_2!$A$7:$G$17,MATCH(Datset_1!I194,MASTER_Data_2!$B$8:$B$17,1)+2,1),HLOOKUP(C194,MASTER_Data_2!$A$7:$G$17,2,1))))))</f>
        <v>0.33</v>
      </c>
      <c r="K194" s="4">
        <f t="shared" si="5"/>
        <v>52.667999999999999</v>
      </c>
      <c r="L194" s="112">
        <f>IF(AND(I190&gt;100,C190=50001),HLOOKUP(C190,MASTER_Data_4!$A$6:$G$16,MATCH(Datset_1!I190,MASTER_Data_4!$B$7:$B$16,1)+2,1),IF(AND(I190&gt;100,C190=50002),HLOOKUP(C190,MASTER_Data_4!$A$6:$G$16,MATCH(Datset_1!I190,MASTER_Data_4!$B$7:$B$16,1)+2,1),IF(AND(I190&gt;100,C190=50003),HLOOKUP(C190,MASTER_Data_4!$A$6:$G$16,MATCH(Datset_1!I190,MASTER_Data_4!$B$7:$B$16,1)+2,1),IF(AND(I190&gt;100,C190=50004),HLOOKUP(C190,MASTER_Data_4!$A$6:$G$16,MATCH(Datset_1!I190,MASTER_Data_4!$B$7:$B$16,1)+2,1),IF(AND(I190&gt;100,C190=50005),HLOOKUP(C190,MASTER_Data_4!$A$6:$G$16,MATCH(Datset_1!I190,MASTER_Data_4!$B$7:$B$16,1)+2,1),HLOOKUP(C190,MASTER_Data_4!$A$6:$G$16,2,1))))))</f>
        <v>0.20399999999999999</v>
      </c>
      <c r="M194" s="4">
        <f t="shared" si="4"/>
        <v>32.558399999999999</v>
      </c>
      <c r="N194" s="112">
        <f>VLOOKUP(C194,MASTER_Data_7!$A$2:$C$7,3,0)</f>
        <v>2</v>
      </c>
      <c r="O194" s="112">
        <f>VLOOKUP(C194,MASTER_Data_7!$K$2:$M$12,3,0)</f>
        <v>1</v>
      </c>
      <c r="P194" s="3">
        <f>VLOOKUP(C194,MASTER_Data_8!$A$2:$C$7,3,0)</f>
        <v>787</v>
      </c>
      <c r="Q194" s="3">
        <f>Datset_1!I194*MASTER_Data_5!$B$9*P194</f>
        <v>6845.4834000000001</v>
      </c>
      <c r="R194" s="3">
        <f>VLOOKUP(C194,MASTER_Data_8!$K$2:$M$12,3,0)</f>
        <v>40</v>
      </c>
      <c r="S194" s="3">
        <f>Datset_1!I194*MASTER_Data_5!$B$9*R194</f>
        <v>347.928</v>
      </c>
    </row>
    <row r="195" spans="1:19" x14ac:dyDescent="0.25">
      <c r="A195" s="2" t="s">
        <v>188</v>
      </c>
      <c r="B195" s="22">
        <v>39583</v>
      </c>
      <c r="C195" s="2">
        <v>50003</v>
      </c>
      <c r="D195" s="2">
        <v>12</v>
      </c>
      <c r="E195" s="2">
        <v>9</v>
      </c>
      <c r="F195" s="2">
        <v>12</v>
      </c>
      <c r="G195" s="2">
        <v>9</v>
      </c>
      <c r="H195" s="2">
        <v>0</v>
      </c>
      <c r="I195" s="111">
        <f>D195*HLOOKUP($D$3,MASTER_Data_1!$A$3:$F$5,2,0)+E195*HLOOKUP($E$3,MASTER_Data_1!$A$3:$F$5,2,0)+F195*HLOOKUP($F$3,MASTER_Data_1!$A$3:$F$5,2,0)+G195*HLOOKUP($G$3,MASTER_Data_1!$A$3:$F$5,2,0)+H195*HLOOKUP($H$3,MASTER_Data_1!$A$3:$F$5,2,0)</f>
        <v>113.1</v>
      </c>
      <c r="J195" s="111">
        <f>IF(AND(I195&gt;100,C195=50001),HLOOKUP(C195,MASTER_Data_2!$A$7:$G$17,MATCH(Datset_1!I195,MASTER_Data_2!$B$8:$B$17,1)+2,1),IF(AND(I195&gt;100,C195=50002),HLOOKUP(C195,MASTER_Data_2!$A$7:$G$17,MATCH(Datset_1!I195,MASTER_Data_2!$B$8:$B$17,1)+2,1),IF(AND(I195&gt;100,C195=50003),HLOOKUP(C195,MASTER_Data_2!$A$7:$G$17,MATCH(Datset_1!I195,MASTER_Data_2!$B$8:$B$17,1)+2,1),IF(AND(I195&gt;100,C195=50004),HLOOKUP(C195,MASTER_Data_2!$A$7:$G$17,MATCH(Datset_1!I195,MASTER_Data_2!$B$8:$B$17,1)+2,1),IF(AND(I195&gt;100,C195=50005),HLOOKUP(C195,MASTER_Data_2!$A$7:$G$17,MATCH(Datset_1!I195,MASTER_Data_2!$B$8:$B$17,1)+2,1),HLOOKUP(C195,MASTER_Data_2!$A$7:$G$17,2,1))))))</f>
        <v>0.26</v>
      </c>
      <c r="K195" s="4">
        <f t="shared" si="5"/>
        <v>29.405999999999999</v>
      </c>
      <c r="L195" s="112">
        <f>IF(AND(I191&gt;100,C191=50001),HLOOKUP(C191,MASTER_Data_4!$A$6:$G$16,MATCH(Datset_1!I191,MASTER_Data_4!$B$7:$B$16,1)+2,1),IF(AND(I191&gt;100,C191=50002),HLOOKUP(C191,MASTER_Data_4!$A$6:$G$16,MATCH(Datset_1!I191,MASTER_Data_4!$B$7:$B$16,1)+2,1),IF(AND(I191&gt;100,C191=50003),HLOOKUP(C191,MASTER_Data_4!$A$6:$G$16,MATCH(Datset_1!I191,MASTER_Data_4!$B$7:$B$16,1)+2,1),IF(AND(I191&gt;100,C191=50004),HLOOKUP(C191,MASTER_Data_4!$A$6:$G$16,MATCH(Datset_1!I191,MASTER_Data_4!$B$7:$B$16,1)+2,1),IF(AND(I191&gt;100,C191=50005),HLOOKUP(C191,MASTER_Data_4!$A$6:$G$16,MATCH(Datset_1!I191,MASTER_Data_4!$B$7:$B$16,1)+2,1),HLOOKUP(C191,MASTER_Data_4!$A$6:$G$16,2,1))))))</f>
        <v>0.30199999999999999</v>
      </c>
      <c r="M195" s="4">
        <f t="shared" si="4"/>
        <v>34.156199999999998</v>
      </c>
      <c r="N195" s="112">
        <f>VLOOKUP(C195,MASTER_Data_7!$A$2:$C$7,3,0)</f>
        <v>1</v>
      </c>
      <c r="O195" s="112">
        <f>VLOOKUP(C195,MASTER_Data_7!$K$2:$M$12,3,0)</f>
        <v>2</v>
      </c>
      <c r="P195" s="3">
        <f>VLOOKUP(C195,MASTER_Data_8!$A$2:$C$7,3,0)</f>
        <v>407</v>
      </c>
      <c r="Q195" s="3">
        <f>Datset_1!I195*MASTER_Data_5!$B$9*P195</f>
        <v>2508.7276499999998</v>
      </c>
      <c r="R195" s="3">
        <f>VLOOKUP(C195,MASTER_Data_8!$K$2:$M$12,3,0)</f>
        <v>1048</v>
      </c>
      <c r="S195" s="3">
        <f>Datset_1!I195*MASTER_Data_5!$B$9*R195</f>
        <v>6459.8195999999998</v>
      </c>
    </row>
    <row r="196" spans="1:19" x14ac:dyDescent="0.25">
      <c r="A196" s="2" t="s">
        <v>189</v>
      </c>
      <c r="B196" s="22">
        <v>39584</v>
      </c>
      <c r="C196" s="2">
        <v>50002</v>
      </c>
      <c r="D196" s="2">
        <v>12</v>
      </c>
      <c r="E196" s="2">
        <v>15</v>
      </c>
      <c r="F196" s="2">
        <v>12</v>
      </c>
      <c r="G196" s="2">
        <v>11</v>
      </c>
      <c r="H196" s="2">
        <v>0</v>
      </c>
      <c r="I196" s="111">
        <f>D196*HLOOKUP($D$3,MASTER_Data_1!$A$3:$F$5,2,0)+E196*HLOOKUP($E$3,MASTER_Data_1!$A$3:$F$5,2,0)+F196*HLOOKUP($F$3,MASTER_Data_1!$A$3:$F$5,2,0)+G196*HLOOKUP($G$3,MASTER_Data_1!$A$3:$F$5,2,0)+H196*HLOOKUP($H$3,MASTER_Data_1!$A$3:$F$5,2,0)</f>
        <v>135.30000000000001</v>
      </c>
      <c r="J196" s="111">
        <f>IF(AND(I196&gt;100,C196=50001),HLOOKUP(C196,MASTER_Data_2!$A$7:$G$17,MATCH(Datset_1!I196,MASTER_Data_2!$B$8:$B$17,1)+2,1),IF(AND(I196&gt;100,C196=50002),HLOOKUP(C196,MASTER_Data_2!$A$7:$G$17,MATCH(Datset_1!I196,MASTER_Data_2!$B$8:$B$17,1)+2,1),IF(AND(I196&gt;100,C196=50003),HLOOKUP(C196,MASTER_Data_2!$A$7:$G$17,MATCH(Datset_1!I196,MASTER_Data_2!$B$8:$B$17,1)+2,1),IF(AND(I196&gt;100,C196=50004),HLOOKUP(C196,MASTER_Data_2!$A$7:$G$17,MATCH(Datset_1!I196,MASTER_Data_2!$B$8:$B$17,1)+2,1),IF(AND(I196&gt;100,C196=50005),HLOOKUP(C196,MASTER_Data_2!$A$7:$G$17,MATCH(Datset_1!I196,MASTER_Data_2!$B$8:$B$17,1)+2,1),HLOOKUP(C196,MASTER_Data_2!$A$7:$G$17,2,1))))))</f>
        <v>0.24</v>
      </c>
      <c r="K196" s="4">
        <f t="shared" si="5"/>
        <v>32.472000000000001</v>
      </c>
      <c r="L196" s="112">
        <f>IF(AND(I192&gt;100,C192=50001),HLOOKUP(C192,MASTER_Data_4!$A$6:$G$16,MATCH(Datset_1!I192,MASTER_Data_4!$B$7:$B$16,1)+2,1),IF(AND(I192&gt;100,C192=50002),HLOOKUP(C192,MASTER_Data_4!$A$6:$G$16,MATCH(Datset_1!I192,MASTER_Data_4!$B$7:$B$16,1)+2,1),IF(AND(I192&gt;100,C192=50003),HLOOKUP(C192,MASTER_Data_4!$A$6:$G$16,MATCH(Datset_1!I192,MASTER_Data_4!$B$7:$B$16,1)+2,1),IF(AND(I192&gt;100,C192=50004),HLOOKUP(C192,MASTER_Data_4!$A$6:$G$16,MATCH(Datset_1!I192,MASTER_Data_4!$B$7:$B$16,1)+2,1),IF(AND(I192&gt;100,C192=50005),HLOOKUP(C192,MASTER_Data_4!$A$6:$G$16,MATCH(Datset_1!I192,MASTER_Data_4!$B$7:$B$16,1)+2,1),HLOOKUP(C192,MASTER_Data_4!$A$6:$G$16,2,1))))))</f>
        <v>0.20399999999999999</v>
      </c>
      <c r="M196" s="4">
        <f t="shared" si="4"/>
        <v>27.601200000000002</v>
      </c>
      <c r="N196" s="112">
        <f>VLOOKUP(C196,MASTER_Data_7!$A$2:$C$7,3,0)</f>
        <v>1</v>
      </c>
      <c r="O196" s="112">
        <f>VLOOKUP(C196,MASTER_Data_7!$K$2:$M$12,3,0)</f>
        <v>2</v>
      </c>
      <c r="P196" s="3">
        <f>VLOOKUP(C196,MASTER_Data_8!$A$2:$C$7,3,0)</f>
        <v>122</v>
      </c>
      <c r="Q196" s="3">
        <f>Datset_1!I196*MASTER_Data_5!$B$9*P196</f>
        <v>899.60970000000009</v>
      </c>
      <c r="R196" s="3">
        <f>VLOOKUP(C196,MASTER_Data_8!$K$2:$M$12,3,0)</f>
        <v>901</v>
      </c>
      <c r="S196" s="3">
        <f>Datset_1!I196*MASTER_Data_5!$B$9*R196</f>
        <v>6643.838850000001</v>
      </c>
    </row>
    <row r="197" spans="1:19" x14ac:dyDescent="0.25">
      <c r="A197" s="2" t="s">
        <v>190</v>
      </c>
      <c r="B197" s="22">
        <v>39585</v>
      </c>
      <c r="C197" s="2">
        <v>50002</v>
      </c>
      <c r="D197" s="2">
        <v>9</v>
      </c>
      <c r="E197" s="2">
        <v>0</v>
      </c>
      <c r="F197" s="2">
        <v>12</v>
      </c>
      <c r="G197" s="2">
        <v>13</v>
      </c>
      <c r="H197" s="2">
        <v>19</v>
      </c>
      <c r="I197" s="111">
        <f>D197*HLOOKUP($D$3,MASTER_Data_1!$A$3:$F$5,2,0)+E197*HLOOKUP($E$3,MASTER_Data_1!$A$3:$F$5,2,0)+F197*HLOOKUP($F$3,MASTER_Data_1!$A$3:$F$5,2,0)+G197*HLOOKUP($G$3,MASTER_Data_1!$A$3:$F$5,2,0)+H197*HLOOKUP($H$3,MASTER_Data_1!$A$3:$F$5,2,0)</f>
        <v>166</v>
      </c>
      <c r="J197" s="111">
        <f>IF(AND(I197&gt;100,C197=50001),HLOOKUP(C197,MASTER_Data_2!$A$7:$G$17,MATCH(Datset_1!I197,MASTER_Data_2!$B$8:$B$17,1)+2,1),IF(AND(I197&gt;100,C197=50002),HLOOKUP(C197,MASTER_Data_2!$A$7:$G$17,MATCH(Datset_1!I197,MASTER_Data_2!$B$8:$B$17,1)+2,1),IF(AND(I197&gt;100,C197=50003),HLOOKUP(C197,MASTER_Data_2!$A$7:$G$17,MATCH(Datset_1!I197,MASTER_Data_2!$B$8:$B$17,1)+2,1),IF(AND(I197&gt;100,C197=50004),HLOOKUP(C197,MASTER_Data_2!$A$7:$G$17,MATCH(Datset_1!I197,MASTER_Data_2!$B$8:$B$17,1)+2,1),IF(AND(I197&gt;100,C197=50005),HLOOKUP(C197,MASTER_Data_2!$A$7:$G$17,MATCH(Datset_1!I197,MASTER_Data_2!$B$8:$B$17,1)+2,1),HLOOKUP(C197,MASTER_Data_2!$A$7:$G$17,2,1))))))</f>
        <v>0.24</v>
      </c>
      <c r="K197" s="4">
        <f t="shared" si="5"/>
        <v>39.839999999999996</v>
      </c>
      <c r="L197" s="112">
        <f>IF(AND(I193&gt;100,C193=50001),HLOOKUP(C193,MASTER_Data_4!$A$6:$G$16,MATCH(Datset_1!I193,MASTER_Data_4!$B$7:$B$16,1)+2,1),IF(AND(I193&gt;100,C193=50002),HLOOKUP(C193,MASTER_Data_4!$A$6:$G$16,MATCH(Datset_1!I193,MASTER_Data_4!$B$7:$B$16,1)+2,1),IF(AND(I193&gt;100,C193=50003),HLOOKUP(C193,MASTER_Data_4!$A$6:$G$16,MATCH(Datset_1!I193,MASTER_Data_4!$B$7:$B$16,1)+2,1),IF(AND(I193&gt;100,C193=50004),HLOOKUP(C193,MASTER_Data_4!$A$6:$G$16,MATCH(Datset_1!I193,MASTER_Data_4!$B$7:$B$16,1)+2,1),IF(AND(I193&gt;100,C193=50005),HLOOKUP(C193,MASTER_Data_4!$A$6:$G$16,MATCH(Datset_1!I193,MASTER_Data_4!$B$7:$B$16,1)+2,1),HLOOKUP(C193,MASTER_Data_4!$A$6:$G$16,2,1))))))</f>
        <v>0.30599999999999999</v>
      </c>
      <c r="M197" s="4">
        <f t="shared" ref="M197:M260" si="6">IF(L197&gt;1,L197,L197*I197)</f>
        <v>50.795999999999999</v>
      </c>
      <c r="N197" s="112">
        <f>VLOOKUP(C197,MASTER_Data_7!$A$2:$C$7,3,0)</f>
        <v>1</v>
      </c>
      <c r="O197" s="112">
        <f>VLOOKUP(C197,MASTER_Data_7!$K$2:$M$12,3,0)</f>
        <v>2</v>
      </c>
      <c r="P197" s="3">
        <f>VLOOKUP(C197,MASTER_Data_8!$A$2:$C$7,3,0)</f>
        <v>122</v>
      </c>
      <c r="Q197" s="3">
        <f>Datset_1!I197*MASTER_Data_5!$B$9*P197</f>
        <v>1103.7340000000002</v>
      </c>
      <c r="R197" s="3">
        <f>VLOOKUP(C197,MASTER_Data_8!$K$2:$M$12,3,0)</f>
        <v>901</v>
      </c>
      <c r="S197" s="3">
        <f>Datset_1!I197*MASTER_Data_5!$B$9*R197</f>
        <v>8151.3470000000007</v>
      </c>
    </row>
    <row r="198" spans="1:19" x14ac:dyDescent="0.25">
      <c r="A198" s="2" t="s">
        <v>191</v>
      </c>
      <c r="B198" s="22">
        <v>39585</v>
      </c>
      <c r="C198" s="2">
        <v>50003</v>
      </c>
      <c r="D198" s="2">
        <v>12</v>
      </c>
      <c r="E198" s="2">
        <v>0</v>
      </c>
      <c r="F198" s="2">
        <v>12</v>
      </c>
      <c r="G198" s="2">
        <v>11</v>
      </c>
      <c r="H198" s="2">
        <v>9</v>
      </c>
      <c r="I198" s="111">
        <f>D198*HLOOKUP($D$3,MASTER_Data_1!$A$3:$F$5,2,0)+E198*HLOOKUP($E$3,MASTER_Data_1!$A$3:$F$5,2,0)+F198*HLOOKUP($F$3,MASTER_Data_1!$A$3:$F$5,2,0)+G198*HLOOKUP($G$3,MASTER_Data_1!$A$3:$F$5,2,0)+H198*HLOOKUP($H$3,MASTER_Data_1!$A$3:$F$5,2,0)</f>
        <v>133.5</v>
      </c>
      <c r="J198" s="111">
        <f>IF(AND(I198&gt;100,C198=50001),HLOOKUP(C198,MASTER_Data_2!$A$7:$G$17,MATCH(Datset_1!I198,MASTER_Data_2!$B$8:$B$17,1)+2,1),IF(AND(I198&gt;100,C198=50002),HLOOKUP(C198,MASTER_Data_2!$A$7:$G$17,MATCH(Datset_1!I198,MASTER_Data_2!$B$8:$B$17,1)+2,1),IF(AND(I198&gt;100,C198=50003),HLOOKUP(C198,MASTER_Data_2!$A$7:$G$17,MATCH(Datset_1!I198,MASTER_Data_2!$B$8:$B$17,1)+2,1),IF(AND(I198&gt;100,C198=50004),HLOOKUP(C198,MASTER_Data_2!$A$7:$G$17,MATCH(Datset_1!I198,MASTER_Data_2!$B$8:$B$17,1)+2,1),IF(AND(I198&gt;100,C198=50005),HLOOKUP(C198,MASTER_Data_2!$A$7:$G$17,MATCH(Datset_1!I198,MASTER_Data_2!$B$8:$B$17,1)+2,1),HLOOKUP(C198,MASTER_Data_2!$A$7:$G$17,2,1))))))</f>
        <v>0.26</v>
      </c>
      <c r="K198" s="4">
        <f t="shared" si="5"/>
        <v>34.71</v>
      </c>
      <c r="L198" s="112">
        <f>IF(AND(I194&gt;100,C194=50001),HLOOKUP(C194,MASTER_Data_4!$A$6:$G$16,MATCH(Datset_1!I194,MASTER_Data_4!$B$7:$B$16,1)+2,1),IF(AND(I194&gt;100,C194=50002),HLOOKUP(C194,MASTER_Data_4!$A$6:$G$16,MATCH(Datset_1!I194,MASTER_Data_4!$B$7:$B$16,1)+2,1),IF(AND(I194&gt;100,C194=50003),HLOOKUP(C194,MASTER_Data_4!$A$6:$G$16,MATCH(Datset_1!I194,MASTER_Data_4!$B$7:$B$16,1)+2,1),IF(AND(I194&gt;100,C194=50004),HLOOKUP(C194,MASTER_Data_4!$A$6:$G$16,MATCH(Datset_1!I194,MASTER_Data_4!$B$7:$B$16,1)+2,1),IF(AND(I194&gt;100,C194=50005),HLOOKUP(C194,MASTER_Data_4!$A$6:$G$16,MATCH(Datset_1!I194,MASTER_Data_4!$B$7:$B$16,1)+2,1),HLOOKUP(C194,MASTER_Data_4!$A$6:$G$16,2,1))))))</f>
        <v>0.20399999999999999</v>
      </c>
      <c r="M198" s="4">
        <f t="shared" si="6"/>
        <v>27.233999999999998</v>
      </c>
      <c r="N198" s="112">
        <f>VLOOKUP(C198,MASTER_Data_7!$A$2:$C$7,3,0)</f>
        <v>1</v>
      </c>
      <c r="O198" s="112">
        <f>VLOOKUP(C198,MASTER_Data_7!$K$2:$M$12,3,0)</f>
        <v>2</v>
      </c>
      <c r="P198" s="3">
        <f>VLOOKUP(C198,MASTER_Data_8!$A$2:$C$7,3,0)</f>
        <v>407</v>
      </c>
      <c r="Q198" s="3">
        <f>Datset_1!I198*MASTER_Data_5!$B$9*P198</f>
        <v>2961.2302500000001</v>
      </c>
      <c r="R198" s="3">
        <f>VLOOKUP(C198,MASTER_Data_8!$K$2:$M$12,3,0)</f>
        <v>1048</v>
      </c>
      <c r="S198" s="3">
        <f>Datset_1!I198*MASTER_Data_5!$B$9*R198</f>
        <v>7624.9860000000008</v>
      </c>
    </row>
    <row r="199" spans="1:19" x14ac:dyDescent="0.25">
      <c r="A199" s="2" t="s">
        <v>192</v>
      </c>
      <c r="B199" s="22">
        <v>39587</v>
      </c>
      <c r="C199" s="2">
        <v>50003</v>
      </c>
      <c r="D199" s="2">
        <v>9</v>
      </c>
      <c r="E199" s="2">
        <v>19</v>
      </c>
      <c r="F199" s="2">
        <v>12</v>
      </c>
      <c r="G199" s="2">
        <v>9</v>
      </c>
      <c r="H199" s="2">
        <v>9</v>
      </c>
      <c r="I199" s="111">
        <f>D199*HLOOKUP($D$3,MASTER_Data_1!$A$3:$F$5,2,0)+E199*HLOOKUP($E$3,MASTER_Data_1!$A$3:$F$5,2,0)+F199*HLOOKUP($F$3,MASTER_Data_1!$A$3:$F$5,2,0)+G199*HLOOKUP($G$3,MASTER_Data_1!$A$3:$F$5,2,0)+H199*HLOOKUP($H$3,MASTER_Data_1!$A$3:$F$5,2,0)</f>
        <v>149.4</v>
      </c>
      <c r="J199" s="111">
        <f>IF(AND(I199&gt;100,C199=50001),HLOOKUP(C199,MASTER_Data_2!$A$7:$G$17,MATCH(Datset_1!I199,MASTER_Data_2!$B$8:$B$17,1)+2,1),IF(AND(I199&gt;100,C199=50002),HLOOKUP(C199,MASTER_Data_2!$A$7:$G$17,MATCH(Datset_1!I199,MASTER_Data_2!$B$8:$B$17,1)+2,1),IF(AND(I199&gt;100,C199=50003),HLOOKUP(C199,MASTER_Data_2!$A$7:$G$17,MATCH(Datset_1!I199,MASTER_Data_2!$B$8:$B$17,1)+2,1),IF(AND(I199&gt;100,C199=50004),HLOOKUP(C199,MASTER_Data_2!$A$7:$G$17,MATCH(Datset_1!I199,MASTER_Data_2!$B$8:$B$17,1)+2,1),IF(AND(I199&gt;100,C199=50005),HLOOKUP(C199,MASTER_Data_2!$A$7:$G$17,MATCH(Datset_1!I199,MASTER_Data_2!$B$8:$B$17,1)+2,1),HLOOKUP(C199,MASTER_Data_2!$A$7:$G$17,2,1))))))</f>
        <v>0.26</v>
      </c>
      <c r="K199" s="4">
        <f t="shared" si="5"/>
        <v>38.844000000000001</v>
      </c>
      <c r="L199" s="112">
        <f>IF(AND(I195&gt;100,C195=50001),HLOOKUP(C195,MASTER_Data_4!$A$6:$G$16,MATCH(Datset_1!I195,MASTER_Data_4!$B$7:$B$16,1)+2,1),IF(AND(I195&gt;100,C195=50002),HLOOKUP(C195,MASTER_Data_4!$A$6:$G$16,MATCH(Datset_1!I195,MASTER_Data_4!$B$7:$B$16,1)+2,1),IF(AND(I195&gt;100,C195=50003),HLOOKUP(C195,MASTER_Data_4!$A$6:$G$16,MATCH(Datset_1!I195,MASTER_Data_4!$B$7:$B$16,1)+2,1),IF(AND(I195&gt;100,C195=50004),HLOOKUP(C195,MASTER_Data_4!$A$6:$G$16,MATCH(Datset_1!I195,MASTER_Data_4!$B$7:$B$16,1)+2,1),IF(AND(I195&gt;100,C195=50005),HLOOKUP(C195,MASTER_Data_4!$A$6:$G$16,MATCH(Datset_1!I195,MASTER_Data_4!$B$7:$B$16,1)+2,1),HLOOKUP(C195,MASTER_Data_4!$A$6:$G$16,2,1))))))</f>
        <v>0.37</v>
      </c>
      <c r="M199" s="4">
        <f t="shared" si="6"/>
        <v>55.277999999999999</v>
      </c>
      <c r="N199" s="112">
        <f>VLOOKUP(C199,MASTER_Data_7!$A$2:$C$7,3,0)</f>
        <v>1</v>
      </c>
      <c r="O199" s="112">
        <f>VLOOKUP(C199,MASTER_Data_7!$K$2:$M$12,3,0)</f>
        <v>2</v>
      </c>
      <c r="P199" s="3">
        <f>VLOOKUP(C199,MASTER_Data_8!$A$2:$C$7,3,0)</f>
        <v>407</v>
      </c>
      <c r="Q199" s="3">
        <f>Datset_1!I199*MASTER_Data_5!$B$9*P199</f>
        <v>3313.9161000000004</v>
      </c>
      <c r="R199" s="3">
        <f>VLOOKUP(C199,MASTER_Data_8!$K$2:$M$12,3,0)</f>
        <v>1048</v>
      </c>
      <c r="S199" s="3">
        <f>Datset_1!I199*MASTER_Data_5!$B$9*R199</f>
        <v>8533.1304</v>
      </c>
    </row>
    <row r="200" spans="1:19" x14ac:dyDescent="0.25">
      <c r="A200" s="2" t="s">
        <v>193</v>
      </c>
      <c r="B200" s="22">
        <v>39588</v>
      </c>
      <c r="C200" s="2">
        <v>50004</v>
      </c>
      <c r="D200" s="2">
        <v>6</v>
      </c>
      <c r="E200" s="2">
        <v>10</v>
      </c>
      <c r="F200" s="2">
        <v>12</v>
      </c>
      <c r="G200" s="2">
        <v>11</v>
      </c>
      <c r="H200" s="2">
        <v>9</v>
      </c>
      <c r="I200" s="111">
        <f>D200*HLOOKUP($D$3,MASTER_Data_1!$A$3:$F$5,2,0)+E200*HLOOKUP($E$3,MASTER_Data_1!$A$3:$F$5,2,0)+F200*HLOOKUP($F$3,MASTER_Data_1!$A$3:$F$5,2,0)+G200*HLOOKUP($G$3,MASTER_Data_1!$A$3:$F$5,2,0)+H200*HLOOKUP($H$3,MASTER_Data_1!$A$3:$F$5,2,0)</f>
        <v>137.69999999999999</v>
      </c>
      <c r="J200" s="111">
        <f>IF(AND(I200&gt;100,C200=50001),HLOOKUP(C200,MASTER_Data_2!$A$7:$G$17,MATCH(Datset_1!I200,MASTER_Data_2!$B$8:$B$17,1)+2,1),IF(AND(I200&gt;100,C200=50002),HLOOKUP(C200,MASTER_Data_2!$A$7:$G$17,MATCH(Datset_1!I200,MASTER_Data_2!$B$8:$B$17,1)+2,1),IF(AND(I200&gt;100,C200=50003),HLOOKUP(C200,MASTER_Data_2!$A$7:$G$17,MATCH(Datset_1!I200,MASTER_Data_2!$B$8:$B$17,1)+2,1),IF(AND(I200&gt;100,C200=50004),HLOOKUP(C200,MASTER_Data_2!$A$7:$G$17,MATCH(Datset_1!I200,MASTER_Data_2!$B$8:$B$17,1)+2,1),IF(AND(I200&gt;100,C200=50005),HLOOKUP(C200,MASTER_Data_2!$A$7:$G$17,MATCH(Datset_1!I200,MASTER_Data_2!$B$8:$B$17,1)+2,1),HLOOKUP(C200,MASTER_Data_2!$A$7:$G$17,2,1))))))</f>
        <v>0.27</v>
      </c>
      <c r="K200" s="4">
        <f t="shared" si="5"/>
        <v>37.179000000000002</v>
      </c>
      <c r="L200" s="112">
        <f>IF(AND(I196&gt;100,C196=50001),HLOOKUP(C196,MASTER_Data_4!$A$6:$G$16,MATCH(Datset_1!I196,MASTER_Data_4!$B$7:$B$16,1)+2,1),IF(AND(I196&gt;100,C196=50002),HLOOKUP(C196,MASTER_Data_4!$A$6:$G$16,MATCH(Datset_1!I196,MASTER_Data_4!$B$7:$B$16,1)+2,1),IF(AND(I196&gt;100,C196=50003),HLOOKUP(C196,MASTER_Data_4!$A$6:$G$16,MATCH(Datset_1!I196,MASTER_Data_4!$B$7:$B$16,1)+2,1),IF(AND(I196&gt;100,C196=50004),HLOOKUP(C196,MASTER_Data_4!$A$6:$G$16,MATCH(Datset_1!I196,MASTER_Data_4!$B$7:$B$16,1)+2,1),IF(AND(I196&gt;100,C196=50005),HLOOKUP(C196,MASTER_Data_4!$A$6:$G$16,MATCH(Datset_1!I196,MASTER_Data_4!$B$7:$B$16,1)+2,1),HLOOKUP(C196,MASTER_Data_4!$A$6:$G$16,2,1))))))</f>
        <v>0.30599999999999999</v>
      </c>
      <c r="M200" s="4">
        <f t="shared" si="6"/>
        <v>42.136199999999995</v>
      </c>
      <c r="N200" s="112">
        <f>VLOOKUP(C200,MASTER_Data_7!$A$2:$C$7,3,0)</f>
        <v>1</v>
      </c>
      <c r="O200" s="112">
        <f>VLOOKUP(C200,MASTER_Data_7!$K$2:$M$12,3,0)</f>
        <v>2</v>
      </c>
      <c r="P200" s="3">
        <f>VLOOKUP(C200,MASTER_Data_8!$A$2:$C$7,3,0)</f>
        <v>768</v>
      </c>
      <c r="Q200" s="3">
        <f>Datset_1!I200*MASTER_Data_5!$B$9*P200</f>
        <v>5763.5711999999994</v>
      </c>
      <c r="R200" s="3">
        <f>VLOOKUP(C200,MASTER_Data_8!$K$2:$M$12,3,0)</f>
        <v>841</v>
      </c>
      <c r="S200" s="3">
        <f>Datset_1!I200*MASTER_Data_5!$B$9*R200</f>
        <v>6311.4106499999989</v>
      </c>
    </row>
    <row r="201" spans="1:19" x14ac:dyDescent="0.25">
      <c r="A201" s="2" t="s">
        <v>194</v>
      </c>
      <c r="B201" s="22">
        <v>39590</v>
      </c>
      <c r="C201" s="2">
        <v>50005</v>
      </c>
      <c r="D201" s="2">
        <v>7</v>
      </c>
      <c r="E201" s="2">
        <v>8</v>
      </c>
      <c r="F201" s="2">
        <v>12</v>
      </c>
      <c r="G201" s="2">
        <v>9</v>
      </c>
      <c r="H201" s="2">
        <v>16</v>
      </c>
      <c r="I201" s="111">
        <f>D201*HLOOKUP($D$3,MASTER_Data_1!$A$3:$F$5,2,0)+E201*HLOOKUP($E$3,MASTER_Data_1!$A$3:$F$5,2,0)+F201*HLOOKUP($F$3,MASTER_Data_1!$A$3:$F$5,2,0)+G201*HLOOKUP($G$3,MASTER_Data_1!$A$3:$F$5,2,0)+H201*HLOOKUP($H$3,MASTER_Data_1!$A$3:$F$5,2,0)</f>
        <v>144.60000000000002</v>
      </c>
      <c r="J201" s="111">
        <f>IF(AND(I201&gt;100,C201=50001),HLOOKUP(C201,MASTER_Data_2!$A$7:$G$17,MATCH(Datset_1!I201,MASTER_Data_2!$B$8:$B$17,1)+2,1),IF(AND(I201&gt;100,C201=50002),HLOOKUP(C201,MASTER_Data_2!$A$7:$G$17,MATCH(Datset_1!I201,MASTER_Data_2!$B$8:$B$17,1)+2,1),IF(AND(I201&gt;100,C201=50003),HLOOKUP(C201,MASTER_Data_2!$A$7:$G$17,MATCH(Datset_1!I201,MASTER_Data_2!$B$8:$B$17,1)+2,1),IF(AND(I201&gt;100,C201=50004),HLOOKUP(C201,MASTER_Data_2!$A$7:$G$17,MATCH(Datset_1!I201,MASTER_Data_2!$B$8:$B$17,1)+2,1),IF(AND(I201&gt;100,C201=50005),HLOOKUP(C201,MASTER_Data_2!$A$7:$G$17,MATCH(Datset_1!I201,MASTER_Data_2!$B$8:$B$17,1)+2,1),HLOOKUP(C201,MASTER_Data_2!$A$7:$G$17,2,1))))))</f>
        <v>0.33</v>
      </c>
      <c r="K201" s="4">
        <f t="shared" ref="K201:K264" si="7">IF(J201&gt;1,J201, I201*J201)</f>
        <v>47.718000000000011</v>
      </c>
      <c r="L201" s="112">
        <f>IF(AND(I197&gt;100,C197=50001),HLOOKUP(C197,MASTER_Data_4!$A$6:$G$16,MATCH(Datset_1!I197,MASTER_Data_4!$B$7:$B$16,1)+2,1),IF(AND(I197&gt;100,C197=50002),HLOOKUP(C197,MASTER_Data_4!$A$6:$G$16,MATCH(Datset_1!I197,MASTER_Data_4!$B$7:$B$16,1)+2,1),IF(AND(I197&gt;100,C197=50003),HLOOKUP(C197,MASTER_Data_4!$A$6:$G$16,MATCH(Datset_1!I197,MASTER_Data_4!$B$7:$B$16,1)+2,1),IF(AND(I197&gt;100,C197=50004),HLOOKUP(C197,MASTER_Data_4!$A$6:$G$16,MATCH(Datset_1!I197,MASTER_Data_4!$B$7:$B$16,1)+2,1),IF(AND(I197&gt;100,C197=50005),HLOOKUP(C197,MASTER_Data_4!$A$6:$G$16,MATCH(Datset_1!I197,MASTER_Data_4!$B$7:$B$16,1)+2,1),HLOOKUP(C197,MASTER_Data_4!$A$6:$G$16,2,1))))))</f>
        <v>0.30599999999999999</v>
      </c>
      <c r="M201" s="4">
        <f t="shared" si="6"/>
        <v>44.247600000000006</v>
      </c>
      <c r="N201" s="112">
        <f>VLOOKUP(C201,MASTER_Data_7!$A$2:$C$7,3,0)</f>
        <v>2</v>
      </c>
      <c r="O201" s="112">
        <f>VLOOKUP(C201,MASTER_Data_7!$K$2:$M$12,3,0)</f>
        <v>1</v>
      </c>
      <c r="P201" s="3">
        <f>VLOOKUP(C201,MASTER_Data_8!$A$2:$C$7,3,0)</f>
        <v>787</v>
      </c>
      <c r="Q201" s="3">
        <f>Datset_1!I201*MASTER_Data_5!$B$9*P201</f>
        <v>6202.1109000000006</v>
      </c>
      <c r="R201" s="3">
        <f>VLOOKUP(C201,MASTER_Data_8!$K$2:$M$12,3,0)</f>
        <v>40</v>
      </c>
      <c r="S201" s="3">
        <f>Datset_1!I201*MASTER_Data_5!$B$9*R201</f>
        <v>315.22800000000007</v>
      </c>
    </row>
    <row r="202" spans="1:19" x14ac:dyDescent="0.25">
      <c r="A202" s="2" t="s">
        <v>195</v>
      </c>
      <c r="B202" s="22">
        <v>39591</v>
      </c>
      <c r="C202" s="2">
        <v>50002</v>
      </c>
      <c r="D202" s="2">
        <v>6</v>
      </c>
      <c r="E202" s="2">
        <v>8</v>
      </c>
      <c r="F202" s="2">
        <v>12</v>
      </c>
      <c r="G202" s="2">
        <v>11</v>
      </c>
      <c r="H202" s="2">
        <v>10</v>
      </c>
      <c r="I202" s="111">
        <f>D202*HLOOKUP($D$3,MASTER_Data_1!$A$3:$F$5,2,0)+E202*HLOOKUP($E$3,MASTER_Data_1!$A$3:$F$5,2,0)+F202*HLOOKUP($F$3,MASTER_Data_1!$A$3:$F$5,2,0)+G202*HLOOKUP($G$3,MASTER_Data_1!$A$3:$F$5,2,0)+H202*HLOOKUP($H$3,MASTER_Data_1!$A$3:$F$5,2,0)</f>
        <v>136.9</v>
      </c>
      <c r="J202" s="111">
        <f>IF(AND(I202&gt;100,C202=50001),HLOOKUP(C202,MASTER_Data_2!$A$7:$G$17,MATCH(Datset_1!I202,MASTER_Data_2!$B$8:$B$17,1)+2,1),IF(AND(I202&gt;100,C202=50002),HLOOKUP(C202,MASTER_Data_2!$A$7:$G$17,MATCH(Datset_1!I202,MASTER_Data_2!$B$8:$B$17,1)+2,1),IF(AND(I202&gt;100,C202=50003),HLOOKUP(C202,MASTER_Data_2!$A$7:$G$17,MATCH(Datset_1!I202,MASTER_Data_2!$B$8:$B$17,1)+2,1),IF(AND(I202&gt;100,C202=50004),HLOOKUP(C202,MASTER_Data_2!$A$7:$G$17,MATCH(Datset_1!I202,MASTER_Data_2!$B$8:$B$17,1)+2,1),IF(AND(I202&gt;100,C202=50005),HLOOKUP(C202,MASTER_Data_2!$A$7:$G$17,MATCH(Datset_1!I202,MASTER_Data_2!$B$8:$B$17,1)+2,1),HLOOKUP(C202,MASTER_Data_2!$A$7:$G$17,2,1))))))</f>
        <v>0.24</v>
      </c>
      <c r="K202" s="4">
        <f t="shared" si="7"/>
        <v>32.856000000000002</v>
      </c>
      <c r="L202" s="112">
        <f>IF(AND(I198&gt;100,C198=50001),HLOOKUP(C198,MASTER_Data_4!$A$6:$G$16,MATCH(Datset_1!I198,MASTER_Data_4!$B$7:$B$16,1)+2,1),IF(AND(I198&gt;100,C198=50002),HLOOKUP(C198,MASTER_Data_4!$A$6:$G$16,MATCH(Datset_1!I198,MASTER_Data_4!$B$7:$B$16,1)+2,1),IF(AND(I198&gt;100,C198=50003),HLOOKUP(C198,MASTER_Data_4!$A$6:$G$16,MATCH(Datset_1!I198,MASTER_Data_4!$B$7:$B$16,1)+2,1),IF(AND(I198&gt;100,C198=50004),HLOOKUP(C198,MASTER_Data_4!$A$6:$G$16,MATCH(Datset_1!I198,MASTER_Data_4!$B$7:$B$16,1)+2,1),IF(AND(I198&gt;100,C198=50005),HLOOKUP(C198,MASTER_Data_4!$A$6:$G$16,MATCH(Datset_1!I198,MASTER_Data_4!$B$7:$B$16,1)+2,1),HLOOKUP(C198,MASTER_Data_4!$A$6:$G$16,2,1))))))</f>
        <v>0.37</v>
      </c>
      <c r="M202" s="4">
        <f t="shared" si="6"/>
        <v>50.652999999999999</v>
      </c>
      <c r="N202" s="112">
        <f>VLOOKUP(C202,MASTER_Data_7!$A$2:$C$7,3,0)</f>
        <v>1</v>
      </c>
      <c r="O202" s="112">
        <f>VLOOKUP(C202,MASTER_Data_7!$K$2:$M$12,3,0)</f>
        <v>2</v>
      </c>
      <c r="P202" s="3">
        <f>VLOOKUP(C202,MASTER_Data_8!$A$2:$C$7,3,0)</f>
        <v>122</v>
      </c>
      <c r="Q202" s="3">
        <f>Datset_1!I202*MASTER_Data_5!$B$9*P202</f>
        <v>910.24810000000002</v>
      </c>
      <c r="R202" s="3">
        <f>VLOOKUP(C202,MASTER_Data_8!$K$2:$M$12,3,0)</f>
        <v>901</v>
      </c>
      <c r="S202" s="3">
        <f>Datset_1!I202*MASTER_Data_5!$B$9*R202</f>
        <v>6722.4060500000005</v>
      </c>
    </row>
    <row r="203" spans="1:19" x14ac:dyDescent="0.25">
      <c r="A203" s="2" t="s">
        <v>196</v>
      </c>
      <c r="B203" s="22">
        <v>39592</v>
      </c>
      <c r="C203" s="2">
        <v>50002</v>
      </c>
      <c r="D203" s="2">
        <v>9</v>
      </c>
      <c r="E203" s="2">
        <v>8</v>
      </c>
      <c r="F203" s="2">
        <v>12</v>
      </c>
      <c r="G203" s="2">
        <v>11</v>
      </c>
      <c r="H203" s="2">
        <v>9</v>
      </c>
      <c r="I203" s="111">
        <f>D203*HLOOKUP($D$3,MASTER_Data_1!$A$3:$F$5,2,0)+E203*HLOOKUP($E$3,MASTER_Data_1!$A$3:$F$5,2,0)+F203*HLOOKUP($F$3,MASTER_Data_1!$A$3:$F$5,2,0)+G203*HLOOKUP($G$3,MASTER_Data_1!$A$3:$F$5,2,0)+H203*HLOOKUP($H$3,MASTER_Data_1!$A$3:$F$5,2,0)</f>
        <v>141</v>
      </c>
      <c r="J203" s="111">
        <f>IF(AND(I203&gt;100,C203=50001),HLOOKUP(C203,MASTER_Data_2!$A$7:$G$17,MATCH(Datset_1!I203,MASTER_Data_2!$B$8:$B$17,1)+2,1),IF(AND(I203&gt;100,C203=50002),HLOOKUP(C203,MASTER_Data_2!$A$7:$G$17,MATCH(Datset_1!I203,MASTER_Data_2!$B$8:$B$17,1)+2,1),IF(AND(I203&gt;100,C203=50003),HLOOKUP(C203,MASTER_Data_2!$A$7:$G$17,MATCH(Datset_1!I203,MASTER_Data_2!$B$8:$B$17,1)+2,1),IF(AND(I203&gt;100,C203=50004),HLOOKUP(C203,MASTER_Data_2!$A$7:$G$17,MATCH(Datset_1!I203,MASTER_Data_2!$B$8:$B$17,1)+2,1),IF(AND(I203&gt;100,C203=50005),HLOOKUP(C203,MASTER_Data_2!$A$7:$G$17,MATCH(Datset_1!I203,MASTER_Data_2!$B$8:$B$17,1)+2,1),HLOOKUP(C203,MASTER_Data_2!$A$7:$G$17,2,1))))))</f>
        <v>0.24</v>
      </c>
      <c r="K203" s="4">
        <f t="shared" si="7"/>
        <v>33.839999999999996</v>
      </c>
      <c r="L203" s="112">
        <f>IF(AND(I199&gt;100,C199=50001),HLOOKUP(C199,MASTER_Data_4!$A$6:$G$16,MATCH(Datset_1!I199,MASTER_Data_4!$B$7:$B$16,1)+2,1),IF(AND(I199&gt;100,C199=50002),HLOOKUP(C199,MASTER_Data_4!$A$6:$G$16,MATCH(Datset_1!I199,MASTER_Data_4!$B$7:$B$16,1)+2,1),IF(AND(I199&gt;100,C199=50003),HLOOKUP(C199,MASTER_Data_4!$A$6:$G$16,MATCH(Datset_1!I199,MASTER_Data_4!$B$7:$B$16,1)+2,1),IF(AND(I199&gt;100,C199=50004),HLOOKUP(C199,MASTER_Data_4!$A$6:$G$16,MATCH(Datset_1!I199,MASTER_Data_4!$B$7:$B$16,1)+2,1),IF(AND(I199&gt;100,C199=50005),HLOOKUP(C199,MASTER_Data_4!$A$6:$G$16,MATCH(Datset_1!I199,MASTER_Data_4!$B$7:$B$16,1)+2,1),HLOOKUP(C199,MASTER_Data_4!$A$6:$G$16,2,1))))))</f>
        <v>0.37</v>
      </c>
      <c r="M203" s="4">
        <f t="shared" si="6"/>
        <v>52.17</v>
      </c>
      <c r="N203" s="112">
        <f>VLOOKUP(C203,MASTER_Data_7!$A$2:$C$7,3,0)</f>
        <v>1</v>
      </c>
      <c r="O203" s="112">
        <f>VLOOKUP(C203,MASTER_Data_7!$K$2:$M$12,3,0)</f>
        <v>2</v>
      </c>
      <c r="P203" s="3">
        <f>VLOOKUP(C203,MASTER_Data_8!$A$2:$C$7,3,0)</f>
        <v>122</v>
      </c>
      <c r="Q203" s="3">
        <f>Datset_1!I203*MASTER_Data_5!$B$9*P203</f>
        <v>937.50900000000001</v>
      </c>
      <c r="R203" s="3">
        <f>VLOOKUP(C203,MASTER_Data_8!$K$2:$M$12,3,0)</f>
        <v>901</v>
      </c>
      <c r="S203" s="3">
        <f>Datset_1!I203*MASTER_Data_5!$B$9*R203</f>
        <v>6923.7344999999996</v>
      </c>
    </row>
    <row r="204" spans="1:19" x14ac:dyDescent="0.25">
      <c r="A204" s="2" t="s">
        <v>197</v>
      </c>
      <c r="B204" s="22">
        <v>39593</v>
      </c>
      <c r="C204" s="2">
        <v>50005</v>
      </c>
      <c r="D204" s="2">
        <v>9</v>
      </c>
      <c r="E204" s="2">
        <v>8</v>
      </c>
      <c r="F204" s="2">
        <v>12</v>
      </c>
      <c r="G204" s="2">
        <v>11</v>
      </c>
      <c r="H204" s="2">
        <v>9</v>
      </c>
      <c r="I204" s="111">
        <f>D204*HLOOKUP($D$3,MASTER_Data_1!$A$3:$F$5,2,0)+E204*HLOOKUP($E$3,MASTER_Data_1!$A$3:$F$5,2,0)+F204*HLOOKUP($F$3,MASTER_Data_1!$A$3:$F$5,2,0)+G204*HLOOKUP($G$3,MASTER_Data_1!$A$3:$F$5,2,0)+H204*HLOOKUP($H$3,MASTER_Data_1!$A$3:$F$5,2,0)</f>
        <v>141</v>
      </c>
      <c r="J204" s="111">
        <f>IF(AND(I204&gt;100,C204=50001),HLOOKUP(C204,MASTER_Data_2!$A$7:$G$17,MATCH(Datset_1!I204,MASTER_Data_2!$B$8:$B$17,1)+2,1),IF(AND(I204&gt;100,C204=50002),HLOOKUP(C204,MASTER_Data_2!$A$7:$G$17,MATCH(Datset_1!I204,MASTER_Data_2!$B$8:$B$17,1)+2,1),IF(AND(I204&gt;100,C204=50003),HLOOKUP(C204,MASTER_Data_2!$A$7:$G$17,MATCH(Datset_1!I204,MASTER_Data_2!$B$8:$B$17,1)+2,1),IF(AND(I204&gt;100,C204=50004),HLOOKUP(C204,MASTER_Data_2!$A$7:$G$17,MATCH(Datset_1!I204,MASTER_Data_2!$B$8:$B$17,1)+2,1),IF(AND(I204&gt;100,C204=50005),HLOOKUP(C204,MASTER_Data_2!$A$7:$G$17,MATCH(Datset_1!I204,MASTER_Data_2!$B$8:$B$17,1)+2,1),HLOOKUP(C204,MASTER_Data_2!$A$7:$G$17,2,1))))))</f>
        <v>0.33</v>
      </c>
      <c r="K204" s="4">
        <f t="shared" si="7"/>
        <v>46.53</v>
      </c>
      <c r="L204" s="112">
        <f>IF(AND(I200&gt;100,C200=50001),HLOOKUP(C200,MASTER_Data_4!$A$6:$G$16,MATCH(Datset_1!I200,MASTER_Data_4!$B$7:$B$16,1)+2,1),IF(AND(I200&gt;100,C200=50002),HLOOKUP(C200,MASTER_Data_4!$A$6:$G$16,MATCH(Datset_1!I200,MASTER_Data_4!$B$7:$B$16,1)+2,1),IF(AND(I200&gt;100,C200=50003),HLOOKUP(C200,MASTER_Data_4!$A$6:$G$16,MATCH(Datset_1!I200,MASTER_Data_4!$B$7:$B$16,1)+2,1),IF(AND(I200&gt;100,C200=50004),HLOOKUP(C200,MASTER_Data_4!$A$6:$G$16,MATCH(Datset_1!I200,MASTER_Data_4!$B$7:$B$16,1)+2,1),IF(AND(I200&gt;100,C200=50005),HLOOKUP(C200,MASTER_Data_4!$A$6:$G$16,MATCH(Datset_1!I200,MASTER_Data_4!$B$7:$B$16,1)+2,1),HLOOKUP(C200,MASTER_Data_4!$A$6:$G$16,2,1))))))</f>
        <v>0.34100000000000003</v>
      </c>
      <c r="M204" s="4">
        <f t="shared" si="6"/>
        <v>48.081000000000003</v>
      </c>
      <c r="N204" s="112">
        <f>VLOOKUP(C204,MASTER_Data_7!$A$2:$C$7,3,0)</f>
        <v>2</v>
      </c>
      <c r="O204" s="112">
        <f>VLOOKUP(C204,MASTER_Data_7!$K$2:$M$12,3,0)</f>
        <v>1</v>
      </c>
      <c r="P204" s="3">
        <f>VLOOKUP(C204,MASTER_Data_8!$A$2:$C$7,3,0)</f>
        <v>787</v>
      </c>
      <c r="Q204" s="3">
        <f>Datset_1!I204*MASTER_Data_5!$B$9*P204</f>
        <v>6047.7015000000001</v>
      </c>
      <c r="R204" s="3">
        <f>VLOOKUP(C204,MASTER_Data_8!$K$2:$M$12,3,0)</f>
        <v>40</v>
      </c>
      <c r="S204" s="3">
        <f>Datset_1!I204*MASTER_Data_5!$B$9*R204</f>
        <v>307.38</v>
      </c>
    </row>
    <row r="205" spans="1:19" x14ac:dyDescent="0.25">
      <c r="A205" s="2" t="s">
        <v>198</v>
      </c>
      <c r="B205" s="22">
        <v>39593</v>
      </c>
      <c r="C205" s="2">
        <v>50003</v>
      </c>
      <c r="D205" s="2">
        <v>9</v>
      </c>
      <c r="E205" s="2">
        <v>8</v>
      </c>
      <c r="F205" s="2">
        <v>12</v>
      </c>
      <c r="G205" s="2">
        <v>11</v>
      </c>
      <c r="H205" s="2">
        <v>9</v>
      </c>
      <c r="I205" s="111">
        <f>D205*HLOOKUP($D$3,MASTER_Data_1!$A$3:$F$5,2,0)+E205*HLOOKUP($E$3,MASTER_Data_1!$A$3:$F$5,2,0)+F205*HLOOKUP($F$3,MASTER_Data_1!$A$3:$F$5,2,0)+G205*HLOOKUP($G$3,MASTER_Data_1!$A$3:$F$5,2,0)+H205*HLOOKUP($H$3,MASTER_Data_1!$A$3:$F$5,2,0)</f>
        <v>141</v>
      </c>
      <c r="J205" s="111">
        <f>IF(AND(I205&gt;100,C205=50001),HLOOKUP(C205,MASTER_Data_2!$A$7:$G$17,MATCH(Datset_1!I205,MASTER_Data_2!$B$8:$B$17,1)+2,1),IF(AND(I205&gt;100,C205=50002),HLOOKUP(C205,MASTER_Data_2!$A$7:$G$17,MATCH(Datset_1!I205,MASTER_Data_2!$B$8:$B$17,1)+2,1),IF(AND(I205&gt;100,C205=50003),HLOOKUP(C205,MASTER_Data_2!$A$7:$G$17,MATCH(Datset_1!I205,MASTER_Data_2!$B$8:$B$17,1)+2,1),IF(AND(I205&gt;100,C205=50004),HLOOKUP(C205,MASTER_Data_2!$A$7:$G$17,MATCH(Datset_1!I205,MASTER_Data_2!$B$8:$B$17,1)+2,1),IF(AND(I205&gt;100,C205=50005),HLOOKUP(C205,MASTER_Data_2!$A$7:$G$17,MATCH(Datset_1!I205,MASTER_Data_2!$B$8:$B$17,1)+2,1),HLOOKUP(C205,MASTER_Data_2!$A$7:$G$17,2,1))))))</f>
        <v>0.26</v>
      </c>
      <c r="K205" s="4">
        <f t="shared" si="7"/>
        <v>36.660000000000004</v>
      </c>
      <c r="L205" s="112">
        <f>IF(AND(I201&gt;100,C201=50001),HLOOKUP(C201,MASTER_Data_4!$A$6:$G$16,MATCH(Datset_1!I201,MASTER_Data_4!$B$7:$B$16,1)+2,1),IF(AND(I201&gt;100,C201=50002),HLOOKUP(C201,MASTER_Data_4!$A$6:$G$16,MATCH(Datset_1!I201,MASTER_Data_4!$B$7:$B$16,1)+2,1),IF(AND(I201&gt;100,C201=50003),HLOOKUP(C201,MASTER_Data_4!$A$6:$G$16,MATCH(Datset_1!I201,MASTER_Data_4!$B$7:$B$16,1)+2,1),IF(AND(I201&gt;100,C201=50004),HLOOKUP(C201,MASTER_Data_4!$A$6:$G$16,MATCH(Datset_1!I201,MASTER_Data_4!$B$7:$B$16,1)+2,1),IF(AND(I201&gt;100,C201=50005),HLOOKUP(C201,MASTER_Data_4!$A$6:$G$16,MATCH(Datset_1!I201,MASTER_Data_4!$B$7:$B$16,1)+2,1),HLOOKUP(C201,MASTER_Data_4!$A$6:$G$16,2,1))))))</f>
        <v>0.20399999999999999</v>
      </c>
      <c r="M205" s="4">
        <f t="shared" si="6"/>
        <v>28.763999999999999</v>
      </c>
      <c r="N205" s="112">
        <f>VLOOKUP(C205,MASTER_Data_7!$A$2:$C$7,3,0)</f>
        <v>1</v>
      </c>
      <c r="O205" s="112">
        <f>VLOOKUP(C205,MASTER_Data_7!$K$2:$M$12,3,0)</f>
        <v>2</v>
      </c>
      <c r="P205" s="3">
        <f>VLOOKUP(C205,MASTER_Data_8!$A$2:$C$7,3,0)</f>
        <v>407</v>
      </c>
      <c r="Q205" s="3">
        <f>Datset_1!I205*MASTER_Data_5!$B$9*P205</f>
        <v>3127.5915</v>
      </c>
      <c r="R205" s="3">
        <f>VLOOKUP(C205,MASTER_Data_8!$K$2:$M$12,3,0)</f>
        <v>1048</v>
      </c>
      <c r="S205" s="3">
        <f>Datset_1!I205*MASTER_Data_5!$B$9*R205</f>
        <v>8053.3559999999998</v>
      </c>
    </row>
    <row r="206" spans="1:19" x14ac:dyDescent="0.25">
      <c r="A206" s="2" t="s">
        <v>199</v>
      </c>
      <c r="B206" s="22">
        <v>39593</v>
      </c>
      <c r="C206" s="2">
        <v>50002</v>
      </c>
      <c r="D206" s="2">
        <v>9</v>
      </c>
      <c r="E206" s="2">
        <v>8</v>
      </c>
      <c r="F206" s="2">
        <v>12</v>
      </c>
      <c r="G206" s="2">
        <v>12</v>
      </c>
      <c r="H206" s="2">
        <v>10</v>
      </c>
      <c r="I206" s="111">
        <f>D206*HLOOKUP($D$3,MASTER_Data_1!$A$3:$F$5,2,0)+E206*HLOOKUP($E$3,MASTER_Data_1!$A$3:$F$5,2,0)+F206*HLOOKUP($F$3,MASTER_Data_1!$A$3:$F$5,2,0)+G206*HLOOKUP($G$3,MASTER_Data_1!$A$3:$F$5,2,0)+H206*HLOOKUP($H$3,MASTER_Data_1!$A$3:$F$5,2,0)</f>
        <v>149.5</v>
      </c>
      <c r="J206" s="111">
        <f>IF(AND(I206&gt;100,C206=50001),HLOOKUP(C206,MASTER_Data_2!$A$7:$G$17,MATCH(Datset_1!I206,MASTER_Data_2!$B$8:$B$17,1)+2,1),IF(AND(I206&gt;100,C206=50002),HLOOKUP(C206,MASTER_Data_2!$A$7:$G$17,MATCH(Datset_1!I206,MASTER_Data_2!$B$8:$B$17,1)+2,1),IF(AND(I206&gt;100,C206=50003),HLOOKUP(C206,MASTER_Data_2!$A$7:$G$17,MATCH(Datset_1!I206,MASTER_Data_2!$B$8:$B$17,1)+2,1),IF(AND(I206&gt;100,C206=50004),HLOOKUP(C206,MASTER_Data_2!$A$7:$G$17,MATCH(Datset_1!I206,MASTER_Data_2!$B$8:$B$17,1)+2,1),IF(AND(I206&gt;100,C206=50005),HLOOKUP(C206,MASTER_Data_2!$A$7:$G$17,MATCH(Datset_1!I206,MASTER_Data_2!$B$8:$B$17,1)+2,1),HLOOKUP(C206,MASTER_Data_2!$A$7:$G$17,2,1))))))</f>
        <v>0.24</v>
      </c>
      <c r="K206" s="4">
        <f t="shared" si="7"/>
        <v>35.879999999999995</v>
      </c>
      <c r="L206" s="112">
        <f>IF(AND(I202&gt;100,C202=50001),HLOOKUP(C202,MASTER_Data_4!$A$6:$G$16,MATCH(Datset_1!I202,MASTER_Data_4!$B$7:$B$16,1)+2,1),IF(AND(I202&gt;100,C202=50002),HLOOKUP(C202,MASTER_Data_4!$A$6:$G$16,MATCH(Datset_1!I202,MASTER_Data_4!$B$7:$B$16,1)+2,1),IF(AND(I202&gt;100,C202=50003),HLOOKUP(C202,MASTER_Data_4!$A$6:$G$16,MATCH(Datset_1!I202,MASTER_Data_4!$B$7:$B$16,1)+2,1),IF(AND(I202&gt;100,C202=50004),HLOOKUP(C202,MASTER_Data_4!$A$6:$G$16,MATCH(Datset_1!I202,MASTER_Data_4!$B$7:$B$16,1)+2,1),IF(AND(I202&gt;100,C202=50005),HLOOKUP(C202,MASTER_Data_4!$A$6:$G$16,MATCH(Datset_1!I202,MASTER_Data_4!$B$7:$B$16,1)+2,1),HLOOKUP(C202,MASTER_Data_4!$A$6:$G$16,2,1))))))</f>
        <v>0.30599999999999999</v>
      </c>
      <c r="M206" s="4">
        <f t="shared" si="6"/>
        <v>45.747</v>
      </c>
      <c r="N206" s="112">
        <f>VLOOKUP(C206,MASTER_Data_7!$A$2:$C$7,3,0)</f>
        <v>1</v>
      </c>
      <c r="O206" s="112">
        <f>VLOOKUP(C206,MASTER_Data_7!$K$2:$M$12,3,0)</f>
        <v>2</v>
      </c>
      <c r="P206" s="3">
        <f>VLOOKUP(C206,MASTER_Data_8!$A$2:$C$7,3,0)</f>
        <v>122</v>
      </c>
      <c r="Q206" s="3">
        <f>Datset_1!I206*MASTER_Data_5!$B$9*P206</f>
        <v>994.02550000000008</v>
      </c>
      <c r="R206" s="3">
        <f>VLOOKUP(C206,MASTER_Data_8!$K$2:$M$12,3,0)</f>
        <v>901</v>
      </c>
      <c r="S206" s="3">
        <f>Datset_1!I206*MASTER_Data_5!$B$9*R206</f>
        <v>7341.1227500000005</v>
      </c>
    </row>
    <row r="207" spans="1:19" x14ac:dyDescent="0.25">
      <c r="A207" s="2" t="s">
        <v>200</v>
      </c>
      <c r="B207" s="22">
        <v>39594</v>
      </c>
      <c r="C207" s="2">
        <v>50002</v>
      </c>
      <c r="D207" s="2">
        <v>9</v>
      </c>
      <c r="E207" s="2">
        <v>8</v>
      </c>
      <c r="F207" s="2">
        <v>12</v>
      </c>
      <c r="G207" s="2">
        <v>11</v>
      </c>
      <c r="H207" s="2">
        <v>8</v>
      </c>
      <c r="I207" s="111">
        <f>D207*HLOOKUP($D$3,MASTER_Data_1!$A$3:$F$5,2,0)+E207*HLOOKUP($E$3,MASTER_Data_1!$A$3:$F$5,2,0)+F207*HLOOKUP($F$3,MASTER_Data_1!$A$3:$F$5,2,0)+G207*HLOOKUP($G$3,MASTER_Data_1!$A$3:$F$5,2,0)+H207*HLOOKUP($H$3,MASTER_Data_1!$A$3:$F$5,2,0)</f>
        <v>138.20000000000002</v>
      </c>
      <c r="J207" s="111">
        <f>IF(AND(I207&gt;100,C207=50001),HLOOKUP(C207,MASTER_Data_2!$A$7:$G$17,MATCH(Datset_1!I207,MASTER_Data_2!$B$8:$B$17,1)+2,1),IF(AND(I207&gt;100,C207=50002),HLOOKUP(C207,MASTER_Data_2!$A$7:$G$17,MATCH(Datset_1!I207,MASTER_Data_2!$B$8:$B$17,1)+2,1),IF(AND(I207&gt;100,C207=50003),HLOOKUP(C207,MASTER_Data_2!$A$7:$G$17,MATCH(Datset_1!I207,MASTER_Data_2!$B$8:$B$17,1)+2,1),IF(AND(I207&gt;100,C207=50004),HLOOKUP(C207,MASTER_Data_2!$A$7:$G$17,MATCH(Datset_1!I207,MASTER_Data_2!$B$8:$B$17,1)+2,1),IF(AND(I207&gt;100,C207=50005),HLOOKUP(C207,MASTER_Data_2!$A$7:$G$17,MATCH(Datset_1!I207,MASTER_Data_2!$B$8:$B$17,1)+2,1),HLOOKUP(C207,MASTER_Data_2!$A$7:$G$17,2,1))))))</f>
        <v>0.24</v>
      </c>
      <c r="K207" s="4">
        <f t="shared" si="7"/>
        <v>33.168000000000006</v>
      </c>
      <c r="L207" s="112">
        <f>IF(AND(I203&gt;100,C203=50001),HLOOKUP(C203,MASTER_Data_4!$A$6:$G$16,MATCH(Datset_1!I203,MASTER_Data_4!$B$7:$B$16,1)+2,1),IF(AND(I203&gt;100,C203=50002),HLOOKUP(C203,MASTER_Data_4!$A$6:$G$16,MATCH(Datset_1!I203,MASTER_Data_4!$B$7:$B$16,1)+2,1),IF(AND(I203&gt;100,C203=50003),HLOOKUP(C203,MASTER_Data_4!$A$6:$G$16,MATCH(Datset_1!I203,MASTER_Data_4!$B$7:$B$16,1)+2,1),IF(AND(I203&gt;100,C203=50004),HLOOKUP(C203,MASTER_Data_4!$A$6:$G$16,MATCH(Datset_1!I203,MASTER_Data_4!$B$7:$B$16,1)+2,1),IF(AND(I203&gt;100,C203=50005),HLOOKUP(C203,MASTER_Data_4!$A$6:$G$16,MATCH(Datset_1!I203,MASTER_Data_4!$B$7:$B$16,1)+2,1),HLOOKUP(C203,MASTER_Data_4!$A$6:$G$16,2,1))))))</f>
        <v>0.30599999999999999</v>
      </c>
      <c r="M207" s="4">
        <f t="shared" si="6"/>
        <v>42.289200000000001</v>
      </c>
      <c r="N207" s="112">
        <f>VLOOKUP(C207,MASTER_Data_7!$A$2:$C$7,3,0)</f>
        <v>1</v>
      </c>
      <c r="O207" s="112">
        <f>VLOOKUP(C207,MASTER_Data_7!$K$2:$M$12,3,0)</f>
        <v>2</v>
      </c>
      <c r="P207" s="3">
        <f>VLOOKUP(C207,MASTER_Data_8!$A$2:$C$7,3,0)</f>
        <v>122</v>
      </c>
      <c r="Q207" s="3">
        <f>Datset_1!I207*MASTER_Data_5!$B$9*P207</f>
        <v>918.8918000000001</v>
      </c>
      <c r="R207" s="3">
        <f>VLOOKUP(C207,MASTER_Data_8!$K$2:$M$12,3,0)</f>
        <v>901</v>
      </c>
      <c r="S207" s="3">
        <f>Datset_1!I207*MASTER_Data_5!$B$9*R207</f>
        <v>6786.2419000000009</v>
      </c>
    </row>
    <row r="208" spans="1:19" x14ac:dyDescent="0.25">
      <c r="A208" s="2" t="s">
        <v>201</v>
      </c>
      <c r="B208" s="22">
        <v>39594</v>
      </c>
      <c r="C208" s="2">
        <v>50003</v>
      </c>
      <c r="D208" s="2">
        <v>9</v>
      </c>
      <c r="E208" s="2">
        <v>8</v>
      </c>
      <c r="F208" s="2">
        <v>12</v>
      </c>
      <c r="G208" s="2">
        <v>13</v>
      </c>
      <c r="H208" s="2">
        <v>9</v>
      </c>
      <c r="I208" s="111">
        <f>D208*HLOOKUP($D$3,MASTER_Data_1!$A$3:$F$5,2,0)+E208*HLOOKUP($E$3,MASTER_Data_1!$A$3:$F$5,2,0)+F208*HLOOKUP($F$3,MASTER_Data_1!$A$3:$F$5,2,0)+G208*HLOOKUP($G$3,MASTER_Data_1!$A$3:$F$5,2,0)+H208*HLOOKUP($H$3,MASTER_Data_1!$A$3:$F$5,2,0)</f>
        <v>152.4</v>
      </c>
      <c r="J208" s="111">
        <f>IF(AND(I208&gt;100,C208=50001),HLOOKUP(C208,MASTER_Data_2!$A$7:$G$17,MATCH(Datset_1!I208,MASTER_Data_2!$B$8:$B$17,1)+2,1),IF(AND(I208&gt;100,C208=50002),HLOOKUP(C208,MASTER_Data_2!$A$7:$G$17,MATCH(Datset_1!I208,MASTER_Data_2!$B$8:$B$17,1)+2,1),IF(AND(I208&gt;100,C208=50003),HLOOKUP(C208,MASTER_Data_2!$A$7:$G$17,MATCH(Datset_1!I208,MASTER_Data_2!$B$8:$B$17,1)+2,1),IF(AND(I208&gt;100,C208=50004),HLOOKUP(C208,MASTER_Data_2!$A$7:$G$17,MATCH(Datset_1!I208,MASTER_Data_2!$B$8:$B$17,1)+2,1),IF(AND(I208&gt;100,C208=50005),HLOOKUP(C208,MASTER_Data_2!$A$7:$G$17,MATCH(Datset_1!I208,MASTER_Data_2!$B$8:$B$17,1)+2,1),HLOOKUP(C208,MASTER_Data_2!$A$7:$G$17,2,1))))))</f>
        <v>0.26</v>
      </c>
      <c r="K208" s="4">
        <f t="shared" si="7"/>
        <v>39.624000000000002</v>
      </c>
      <c r="L208" s="112">
        <f>IF(AND(I204&gt;100,C204=50001),HLOOKUP(C204,MASTER_Data_4!$A$6:$G$16,MATCH(Datset_1!I204,MASTER_Data_4!$B$7:$B$16,1)+2,1),IF(AND(I204&gt;100,C204=50002),HLOOKUP(C204,MASTER_Data_4!$A$6:$G$16,MATCH(Datset_1!I204,MASTER_Data_4!$B$7:$B$16,1)+2,1),IF(AND(I204&gt;100,C204=50003),HLOOKUP(C204,MASTER_Data_4!$A$6:$G$16,MATCH(Datset_1!I204,MASTER_Data_4!$B$7:$B$16,1)+2,1),IF(AND(I204&gt;100,C204=50004),HLOOKUP(C204,MASTER_Data_4!$A$6:$G$16,MATCH(Datset_1!I204,MASTER_Data_4!$B$7:$B$16,1)+2,1),IF(AND(I204&gt;100,C204=50005),HLOOKUP(C204,MASTER_Data_4!$A$6:$G$16,MATCH(Datset_1!I204,MASTER_Data_4!$B$7:$B$16,1)+2,1),HLOOKUP(C204,MASTER_Data_4!$A$6:$G$16,2,1))))))</f>
        <v>0.20399999999999999</v>
      </c>
      <c r="M208" s="4">
        <f t="shared" si="6"/>
        <v>31.089600000000001</v>
      </c>
      <c r="N208" s="112">
        <f>VLOOKUP(C208,MASTER_Data_7!$A$2:$C$7,3,0)</f>
        <v>1</v>
      </c>
      <c r="O208" s="112">
        <f>VLOOKUP(C208,MASTER_Data_7!$K$2:$M$12,3,0)</f>
        <v>2</v>
      </c>
      <c r="P208" s="3">
        <f>VLOOKUP(C208,MASTER_Data_8!$A$2:$C$7,3,0)</f>
        <v>407</v>
      </c>
      <c r="Q208" s="3">
        <f>Datset_1!I208*MASTER_Data_5!$B$9*P208</f>
        <v>3380.4605999999999</v>
      </c>
      <c r="R208" s="3">
        <f>VLOOKUP(C208,MASTER_Data_8!$K$2:$M$12,3,0)</f>
        <v>1048</v>
      </c>
      <c r="S208" s="3">
        <f>Datset_1!I208*MASTER_Data_5!$B$9*R208</f>
        <v>8704.4784</v>
      </c>
    </row>
    <row r="209" spans="1:19" x14ac:dyDescent="0.25">
      <c r="A209" s="2" t="s">
        <v>202</v>
      </c>
      <c r="B209" s="22">
        <v>39596</v>
      </c>
      <c r="C209" s="2">
        <v>50004</v>
      </c>
      <c r="D209" s="2">
        <v>9</v>
      </c>
      <c r="E209" s="2">
        <v>8</v>
      </c>
      <c r="F209" s="2">
        <v>11</v>
      </c>
      <c r="G209" s="2">
        <v>11</v>
      </c>
      <c r="H209" s="2">
        <v>19</v>
      </c>
      <c r="I209" s="111">
        <f>D209*HLOOKUP($D$3,MASTER_Data_1!$A$3:$F$5,2,0)+E209*HLOOKUP($E$3,MASTER_Data_1!$A$3:$F$5,2,0)+F209*HLOOKUP($F$3,MASTER_Data_1!$A$3:$F$5,2,0)+G209*HLOOKUP($G$3,MASTER_Data_1!$A$3:$F$5,2,0)+H209*HLOOKUP($H$3,MASTER_Data_1!$A$3:$F$5,2,0)</f>
        <v>167.5</v>
      </c>
      <c r="J209" s="111">
        <f>IF(AND(I209&gt;100,C209=50001),HLOOKUP(C209,MASTER_Data_2!$A$7:$G$17,MATCH(Datset_1!I209,MASTER_Data_2!$B$8:$B$17,1)+2,1),IF(AND(I209&gt;100,C209=50002),HLOOKUP(C209,MASTER_Data_2!$A$7:$G$17,MATCH(Datset_1!I209,MASTER_Data_2!$B$8:$B$17,1)+2,1),IF(AND(I209&gt;100,C209=50003),HLOOKUP(C209,MASTER_Data_2!$A$7:$G$17,MATCH(Datset_1!I209,MASTER_Data_2!$B$8:$B$17,1)+2,1),IF(AND(I209&gt;100,C209=50004),HLOOKUP(C209,MASTER_Data_2!$A$7:$G$17,MATCH(Datset_1!I209,MASTER_Data_2!$B$8:$B$17,1)+2,1),IF(AND(I209&gt;100,C209=50005),HLOOKUP(C209,MASTER_Data_2!$A$7:$G$17,MATCH(Datset_1!I209,MASTER_Data_2!$B$8:$B$17,1)+2,1),HLOOKUP(C209,MASTER_Data_2!$A$7:$G$17,2,1))))))</f>
        <v>0.27</v>
      </c>
      <c r="K209" s="4">
        <f t="shared" si="7"/>
        <v>45.225000000000001</v>
      </c>
      <c r="L209" s="112">
        <f>IF(AND(I205&gt;100,C205=50001),HLOOKUP(C205,MASTER_Data_4!$A$6:$G$16,MATCH(Datset_1!I205,MASTER_Data_4!$B$7:$B$16,1)+2,1),IF(AND(I205&gt;100,C205=50002),HLOOKUP(C205,MASTER_Data_4!$A$6:$G$16,MATCH(Datset_1!I205,MASTER_Data_4!$B$7:$B$16,1)+2,1),IF(AND(I205&gt;100,C205=50003),HLOOKUP(C205,MASTER_Data_4!$A$6:$G$16,MATCH(Datset_1!I205,MASTER_Data_4!$B$7:$B$16,1)+2,1),IF(AND(I205&gt;100,C205=50004),HLOOKUP(C205,MASTER_Data_4!$A$6:$G$16,MATCH(Datset_1!I205,MASTER_Data_4!$B$7:$B$16,1)+2,1),IF(AND(I205&gt;100,C205=50005),HLOOKUP(C205,MASTER_Data_4!$A$6:$G$16,MATCH(Datset_1!I205,MASTER_Data_4!$B$7:$B$16,1)+2,1),HLOOKUP(C205,MASTER_Data_4!$A$6:$G$16,2,1))))))</f>
        <v>0.37</v>
      </c>
      <c r="M209" s="4">
        <f t="shared" si="6"/>
        <v>61.975000000000001</v>
      </c>
      <c r="N209" s="112">
        <f>VLOOKUP(C209,MASTER_Data_7!$A$2:$C$7,3,0)</f>
        <v>1</v>
      </c>
      <c r="O209" s="112">
        <f>VLOOKUP(C209,MASTER_Data_7!$K$2:$M$12,3,0)</f>
        <v>2</v>
      </c>
      <c r="P209" s="3">
        <f>VLOOKUP(C209,MASTER_Data_8!$A$2:$C$7,3,0)</f>
        <v>768</v>
      </c>
      <c r="Q209" s="3">
        <f>Datset_1!I209*MASTER_Data_5!$B$9*P209</f>
        <v>7010.88</v>
      </c>
      <c r="R209" s="3">
        <f>VLOOKUP(C209,MASTER_Data_8!$K$2:$M$12,3,0)</f>
        <v>841</v>
      </c>
      <c r="S209" s="3">
        <f>Datset_1!I209*MASTER_Data_5!$B$9*R209</f>
        <v>7677.2787500000004</v>
      </c>
    </row>
    <row r="210" spans="1:19" x14ac:dyDescent="0.25">
      <c r="A210" s="2" t="s">
        <v>203</v>
      </c>
      <c r="B210" s="22">
        <v>39596</v>
      </c>
      <c r="C210" s="2">
        <v>50001</v>
      </c>
      <c r="D210" s="2">
        <v>9</v>
      </c>
      <c r="E210" s="2">
        <v>8</v>
      </c>
      <c r="F210" s="2">
        <v>12</v>
      </c>
      <c r="G210" s="2">
        <v>11</v>
      </c>
      <c r="H210" s="2">
        <v>15</v>
      </c>
      <c r="I210" s="111">
        <f>D210*HLOOKUP($D$3,MASTER_Data_1!$A$3:$F$5,2,0)+E210*HLOOKUP($E$3,MASTER_Data_1!$A$3:$F$5,2,0)+F210*HLOOKUP($F$3,MASTER_Data_1!$A$3:$F$5,2,0)+G210*HLOOKUP($G$3,MASTER_Data_1!$A$3:$F$5,2,0)+H210*HLOOKUP($H$3,MASTER_Data_1!$A$3:$F$5,2,0)</f>
        <v>157.80000000000001</v>
      </c>
      <c r="J210" s="111">
        <f>IF(AND(I210&gt;100,C210=50001),HLOOKUP(C210,MASTER_Data_2!$A$7:$G$17,MATCH(Datset_1!I210,MASTER_Data_2!$B$8:$B$17,1)+2,1),IF(AND(I210&gt;100,C210=50002),HLOOKUP(C210,MASTER_Data_2!$A$7:$G$17,MATCH(Datset_1!I210,MASTER_Data_2!$B$8:$B$17,1)+2,1),IF(AND(I210&gt;100,C210=50003),HLOOKUP(C210,MASTER_Data_2!$A$7:$G$17,MATCH(Datset_1!I210,MASTER_Data_2!$B$8:$B$17,1)+2,1),IF(AND(I210&gt;100,C210=50004),HLOOKUP(C210,MASTER_Data_2!$A$7:$G$17,MATCH(Datset_1!I210,MASTER_Data_2!$B$8:$B$17,1)+2,1),IF(AND(I210&gt;100,C210=50005),HLOOKUP(C210,MASTER_Data_2!$A$7:$G$17,MATCH(Datset_1!I210,MASTER_Data_2!$B$8:$B$17,1)+2,1),HLOOKUP(C210,MASTER_Data_2!$A$7:$G$17,2,1))))))</f>
        <v>0.2</v>
      </c>
      <c r="K210" s="4">
        <f t="shared" si="7"/>
        <v>31.560000000000002</v>
      </c>
      <c r="L210" s="112">
        <f>IF(AND(I206&gt;100,C206=50001),HLOOKUP(C206,MASTER_Data_4!$A$6:$G$16,MATCH(Datset_1!I206,MASTER_Data_4!$B$7:$B$16,1)+2,1),IF(AND(I206&gt;100,C206=50002),HLOOKUP(C206,MASTER_Data_4!$A$6:$G$16,MATCH(Datset_1!I206,MASTER_Data_4!$B$7:$B$16,1)+2,1),IF(AND(I206&gt;100,C206=50003),HLOOKUP(C206,MASTER_Data_4!$A$6:$G$16,MATCH(Datset_1!I206,MASTER_Data_4!$B$7:$B$16,1)+2,1),IF(AND(I206&gt;100,C206=50004),HLOOKUP(C206,MASTER_Data_4!$A$6:$G$16,MATCH(Datset_1!I206,MASTER_Data_4!$B$7:$B$16,1)+2,1),IF(AND(I206&gt;100,C206=50005),HLOOKUP(C206,MASTER_Data_4!$A$6:$G$16,MATCH(Datset_1!I206,MASTER_Data_4!$B$7:$B$16,1)+2,1),HLOOKUP(C206,MASTER_Data_4!$A$6:$G$16,2,1))))))</f>
        <v>0.30599999999999999</v>
      </c>
      <c r="M210" s="4">
        <f t="shared" si="6"/>
        <v>48.286799999999999</v>
      </c>
      <c r="N210" s="112">
        <f>VLOOKUP(C210,MASTER_Data_7!$A$2:$C$7,3,0)</f>
        <v>1</v>
      </c>
      <c r="O210" s="112">
        <f>VLOOKUP(C210,MASTER_Data_7!$K$2:$M$12,3,0)</f>
        <v>2</v>
      </c>
      <c r="P210" s="3">
        <f>VLOOKUP(C210,MASTER_Data_8!$A$2:$C$7,3,0)</f>
        <v>40</v>
      </c>
      <c r="Q210" s="3">
        <f>Datset_1!I210*MASTER_Data_5!$B$9*P210</f>
        <v>344.00400000000002</v>
      </c>
      <c r="R210" s="3">
        <f>VLOOKUP(C210,MASTER_Data_8!$K$2:$M$12,3,0)</f>
        <v>787</v>
      </c>
      <c r="S210" s="3">
        <f>Datset_1!I210*MASTER_Data_5!$B$9*R210</f>
        <v>6768.2787000000008</v>
      </c>
    </row>
    <row r="211" spans="1:19" x14ac:dyDescent="0.25">
      <c r="A211" s="2" t="s">
        <v>204</v>
      </c>
      <c r="B211" s="22">
        <v>39596</v>
      </c>
      <c r="C211" s="2">
        <v>50002</v>
      </c>
      <c r="D211" s="2">
        <v>2</v>
      </c>
      <c r="E211" s="2">
        <v>8</v>
      </c>
      <c r="F211" s="2">
        <v>11</v>
      </c>
      <c r="G211" s="2">
        <v>11</v>
      </c>
      <c r="H211" s="2">
        <v>9</v>
      </c>
      <c r="I211" s="111">
        <f>D211*HLOOKUP($D$3,MASTER_Data_1!$A$3:$F$5,2,0)+E211*HLOOKUP($E$3,MASTER_Data_1!$A$3:$F$5,2,0)+F211*HLOOKUP($F$3,MASTER_Data_1!$A$3:$F$5,2,0)+G211*HLOOKUP($G$3,MASTER_Data_1!$A$3:$F$5,2,0)+H211*HLOOKUP($H$3,MASTER_Data_1!$A$3:$F$5,2,0)</f>
        <v>123.4</v>
      </c>
      <c r="J211" s="111">
        <f>IF(AND(I211&gt;100,C211=50001),HLOOKUP(C211,MASTER_Data_2!$A$7:$G$17,MATCH(Datset_1!I211,MASTER_Data_2!$B$8:$B$17,1)+2,1),IF(AND(I211&gt;100,C211=50002),HLOOKUP(C211,MASTER_Data_2!$A$7:$G$17,MATCH(Datset_1!I211,MASTER_Data_2!$B$8:$B$17,1)+2,1),IF(AND(I211&gt;100,C211=50003),HLOOKUP(C211,MASTER_Data_2!$A$7:$G$17,MATCH(Datset_1!I211,MASTER_Data_2!$B$8:$B$17,1)+2,1),IF(AND(I211&gt;100,C211=50004),HLOOKUP(C211,MASTER_Data_2!$A$7:$G$17,MATCH(Datset_1!I211,MASTER_Data_2!$B$8:$B$17,1)+2,1),IF(AND(I211&gt;100,C211=50005),HLOOKUP(C211,MASTER_Data_2!$A$7:$G$17,MATCH(Datset_1!I211,MASTER_Data_2!$B$8:$B$17,1)+2,1),HLOOKUP(C211,MASTER_Data_2!$A$7:$G$17,2,1))))))</f>
        <v>0.24</v>
      </c>
      <c r="K211" s="4">
        <f t="shared" si="7"/>
        <v>29.616</v>
      </c>
      <c r="L211" s="112">
        <f>IF(AND(I207&gt;100,C207=50001),HLOOKUP(C207,MASTER_Data_4!$A$6:$G$16,MATCH(Datset_1!I207,MASTER_Data_4!$B$7:$B$16,1)+2,1),IF(AND(I207&gt;100,C207=50002),HLOOKUP(C207,MASTER_Data_4!$A$6:$G$16,MATCH(Datset_1!I207,MASTER_Data_4!$B$7:$B$16,1)+2,1),IF(AND(I207&gt;100,C207=50003),HLOOKUP(C207,MASTER_Data_4!$A$6:$G$16,MATCH(Datset_1!I207,MASTER_Data_4!$B$7:$B$16,1)+2,1),IF(AND(I207&gt;100,C207=50004),HLOOKUP(C207,MASTER_Data_4!$A$6:$G$16,MATCH(Datset_1!I207,MASTER_Data_4!$B$7:$B$16,1)+2,1),IF(AND(I207&gt;100,C207=50005),HLOOKUP(C207,MASTER_Data_4!$A$6:$G$16,MATCH(Datset_1!I207,MASTER_Data_4!$B$7:$B$16,1)+2,1),HLOOKUP(C207,MASTER_Data_4!$A$6:$G$16,2,1))))))</f>
        <v>0.30599999999999999</v>
      </c>
      <c r="M211" s="4">
        <f t="shared" si="6"/>
        <v>37.760400000000004</v>
      </c>
      <c r="N211" s="112">
        <f>VLOOKUP(C211,MASTER_Data_7!$A$2:$C$7,3,0)</f>
        <v>1</v>
      </c>
      <c r="O211" s="112">
        <f>VLOOKUP(C211,MASTER_Data_7!$K$2:$M$12,3,0)</f>
        <v>2</v>
      </c>
      <c r="P211" s="3">
        <f>VLOOKUP(C211,MASTER_Data_8!$A$2:$C$7,3,0)</f>
        <v>122</v>
      </c>
      <c r="Q211" s="3">
        <f>Datset_1!I211*MASTER_Data_5!$B$9*P211</f>
        <v>820.48660000000007</v>
      </c>
      <c r="R211" s="3">
        <f>VLOOKUP(C211,MASTER_Data_8!$K$2:$M$12,3,0)</f>
        <v>901</v>
      </c>
      <c r="S211" s="3">
        <f>Datset_1!I211*MASTER_Data_5!$B$9*R211</f>
        <v>6059.4953000000005</v>
      </c>
    </row>
    <row r="212" spans="1:19" x14ac:dyDescent="0.25">
      <c r="A212" s="2" t="s">
        <v>21</v>
      </c>
      <c r="B212" s="22">
        <v>39600</v>
      </c>
      <c r="C212" s="2">
        <v>50001</v>
      </c>
      <c r="D212" s="2">
        <v>2</v>
      </c>
      <c r="E212" s="2">
        <v>8</v>
      </c>
      <c r="F212" s="2">
        <v>12</v>
      </c>
      <c r="G212" s="2">
        <v>11</v>
      </c>
      <c r="H212" s="2">
        <v>21</v>
      </c>
      <c r="I212" s="111">
        <f>D212*HLOOKUP($D$3,MASTER_Data_1!$A$3:$F$5,2,0)+E212*HLOOKUP($E$3,MASTER_Data_1!$A$3:$F$5,2,0)+F212*HLOOKUP($F$3,MASTER_Data_1!$A$3:$F$5,2,0)+G212*HLOOKUP($G$3,MASTER_Data_1!$A$3:$F$5,2,0)+H212*HLOOKUP($H$3,MASTER_Data_1!$A$3:$F$5,2,0)</f>
        <v>158.5</v>
      </c>
      <c r="J212" s="111">
        <f>IF(AND(I212&gt;100,C212=50001),HLOOKUP(C212,MASTER_Data_2!$A$7:$G$17,MATCH(Datset_1!I212,MASTER_Data_2!$B$8:$B$17,1)+2,1),IF(AND(I212&gt;100,C212=50002),HLOOKUP(C212,MASTER_Data_2!$A$7:$G$17,MATCH(Datset_1!I212,MASTER_Data_2!$B$8:$B$17,1)+2,1),IF(AND(I212&gt;100,C212=50003),HLOOKUP(C212,MASTER_Data_2!$A$7:$G$17,MATCH(Datset_1!I212,MASTER_Data_2!$B$8:$B$17,1)+2,1),IF(AND(I212&gt;100,C212=50004),HLOOKUP(C212,MASTER_Data_2!$A$7:$G$17,MATCH(Datset_1!I212,MASTER_Data_2!$B$8:$B$17,1)+2,1),IF(AND(I212&gt;100,C212=50005),HLOOKUP(C212,MASTER_Data_2!$A$7:$G$17,MATCH(Datset_1!I212,MASTER_Data_2!$B$8:$B$17,1)+2,1),HLOOKUP(C212,MASTER_Data_2!$A$7:$G$17,2,1))))))</f>
        <v>0.2</v>
      </c>
      <c r="K212" s="4">
        <f t="shared" si="7"/>
        <v>31.700000000000003</v>
      </c>
      <c r="L212" s="112">
        <f>IF(AND(I208&gt;100,C208=50001),HLOOKUP(C208,MASTER_Data_4!$A$6:$G$16,MATCH(Datset_1!I208,MASTER_Data_4!$B$7:$B$16,1)+2,1),IF(AND(I208&gt;100,C208=50002),HLOOKUP(C208,MASTER_Data_4!$A$6:$G$16,MATCH(Datset_1!I208,MASTER_Data_4!$B$7:$B$16,1)+2,1),IF(AND(I208&gt;100,C208=50003),HLOOKUP(C208,MASTER_Data_4!$A$6:$G$16,MATCH(Datset_1!I208,MASTER_Data_4!$B$7:$B$16,1)+2,1),IF(AND(I208&gt;100,C208=50004),HLOOKUP(C208,MASTER_Data_4!$A$6:$G$16,MATCH(Datset_1!I208,MASTER_Data_4!$B$7:$B$16,1)+2,1),IF(AND(I208&gt;100,C208=50005),HLOOKUP(C208,MASTER_Data_4!$A$6:$G$16,MATCH(Datset_1!I208,MASTER_Data_4!$B$7:$B$16,1)+2,1),HLOOKUP(C208,MASTER_Data_4!$A$6:$G$16,2,1))))))</f>
        <v>0.37</v>
      </c>
      <c r="M212" s="4">
        <f t="shared" si="6"/>
        <v>58.644999999999996</v>
      </c>
      <c r="N212" s="112">
        <f>VLOOKUP(C212,MASTER_Data_7!$A$2:$C$7,3,0)</f>
        <v>1</v>
      </c>
      <c r="O212" s="112">
        <f>VLOOKUP(C212,MASTER_Data_7!$K$2:$M$12,3,0)</f>
        <v>2</v>
      </c>
      <c r="P212" s="3">
        <f>VLOOKUP(C212,MASTER_Data_8!$A$2:$C$7,3,0)</f>
        <v>40</v>
      </c>
      <c r="Q212" s="3">
        <f>Datset_1!I212*MASTER_Data_5!$B$9*P212</f>
        <v>345.53</v>
      </c>
      <c r="R212" s="3">
        <f>VLOOKUP(C212,MASTER_Data_8!$K$2:$M$12,3,0)</f>
        <v>787</v>
      </c>
      <c r="S212" s="3">
        <f>Datset_1!I212*MASTER_Data_5!$B$9*R212</f>
        <v>6798.3027499999998</v>
      </c>
    </row>
    <row r="213" spans="1:19" x14ac:dyDescent="0.25">
      <c r="A213" s="2" t="s">
        <v>22</v>
      </c>
      <c r="B213" s="22">
        <v>39600</v>
      </c>
      <c r="C213" s="2">
        <v>50005</v>
      </c>
      <c r="D213" s="2">
        <v>0</v>
      </c>
      <c r="E213" s="2">
        <v>8</v>
      </c>
      <c r="F213" s="2">
        <v>12</v>
      </c>
      <c r="G213" s="2">
        <v>11</v>
      </c>
      <c r="H213" s="2">
        <v>9</v>
      </c>
      <c r="I213" s="111">
        <f>D213*HLOOKUP($D$3,MASTER_Data_1!$A$3:$F$5,2,0)+E213*HLOOKUP($E$3,MASTER_Data_1!$A$3:$F$5,2,0)+F213*HLOOKUP($F$3,MASTER_Data_1!$A$3:$F$5,2,0)+G213*HLOOKUP($G$3,MASTER_Data_1!$A$3:$F$5,2,0)+H213*HLOOKUP($H$3,MASTER_Data_1!$A$3:$F$5,2,0)</f>
        <v>120.3</v>
      </c>
      <c r="J213" s="111">
        <f>IF(AND(I213&gt;100,C213=50001),HLOOKUP(C213,MASTER_Data_2!$A$7:$G$17,MATCH(Datset_1!I213,MASTER_Data_2!$B$8:$B$17,1)+2,1),IF(AND(I213&gt;100,C213=50002),HLOOKUP(C213,MASTER_Data_2!$A$7:$G$17,MATCH(Datset_1!I213,MASTER_Data_2!$B$8:$B$17,1)+2,1),IF(AND(I213&gt;100,C213=50003),HLOOKUP(C213,MASTER_Data_2!$A$7:$G$17,MATCH(Datset_1!I213,MASTER_Data_2!$B$8:$B$17,1)+2,1),IF(AND(I213&gt;100,C213=50004),HLOOKUP(C213,MASTER_Data_2!$A$7:$G$17,MATCH(Datset_1!I213,MASTER_Data_2!$B$8:$B$17,1)+2,1),IF(AND(I213&gt;100,C213=50005),HLOOKUP(C213,MASTER_Data_2!$A$7:$G$17,MATCH(Datset_1!I213,MASTER_Data_2!$B$8:$B$17,1)+2,1),HLOOKUP(C213,MASTER_Data_2!$A$7:$G$17,2,1))))))</f>
        <v>0.33</v>
      </c>
      <c r="K213" s="4">
        <f t="shared" si="7"/>
        <v>39.698999999999998</v>
      </c>
      <c r="L213" s="112">
        <f>IF(AND(I209&gt;100,C209=50001),HLOOKUP(C209,MASTER_Data_4!$A$6:$G$16,MATCH(Datset_1!I209,MASTER_Data_4!$B$7:$B$16,1)+2,1),IF(AND(I209&gt;100,C209=50002),HLOOKUP(C209,MASTER_Data_4!$A$6:$G$16,MATCH(Datset_1!I209,MASTER_Data_4!$B$7:$B$16,1)+2,1),IF(AND(I209&gt;100,C209=50003),HLOOKUP(C209,MASTER_Data_4!$A$6:$G$16,MATCH(Datset_1!I209,MASTER_Data_4!$B$7:$B$16,1)+2,1),IF(AND(I209&gt;100,C209=50004),HLOOKUP(C209,MASTER_Data_4!$A$6:$G$16,MATCH(Datset_1!I209,MASTER_Data_4!$B$7:$B$16,1)+2,1),IF(AND(I209&gt;100,C209=50005),HLOOKUP(C209,MASTER_Data_4!$A$6:$G$16,MATCH(Datset_1!I209,MASTER_Data_4!$B$7:$B$16,1)+2,1),HLOOKUP(C209,MASTER_Data_4!$A$6:$G$16,2,1))))))</f>
        <v>0.34100000000000003</v>
      </c>
      <c r="M213" s="4">
        <f t="shared" si="6"/>
        <v>41.022300000000001</v>
      </c>
      <c r="N213" s="112">
        <f>VLOOKUP(C213,MASTER_Data_7!$A$2:$C$7,3,0)</f>
        <v>2</v>
      </c>
      <c r="O213" s="112">
        <f>VLOOKUP(C213,MASTER_Data_7!$K$2:$M$12,3,0)</f>
        <v>1</v>
      </c>
      <c r="P213" s="3">
        <f>VLOOKUP(C213,MASTER_Data_8!$A$2:$C$7,3,0)</f>
        <v>787</v>
      </c>
      <c r="Q213" s="3">
        <f>Datset_1!I213*MASTER_Data_5!$B$9*P213</f>
        <v>5159.8474500000002</v>
      </c>
      <c r="R213" s="3">
        <f>VLOOKUP(C213,MASTER_Data_8!$K$2:$M$12,3,0)</f>
        <v>40</v>
      </c>
      <c r="S213" s="3">
        <f>Datset_1!I213*MASTER_Data_5!$B$9*R213</f>
        <v>262.25400000000002</v>
      </c>
    </row>
    <row r="214" spans="1:19" x14ac:dyDescent="0.25">
      <c r="A214" s="2" t="s">
        <v>57</v>
      </c>
      <c r="B214" s="22">
        <v>39601</v>
      </c>
      <c r="C214" s="2">
        <v>50002</v>
      </c>
      <c r="D214" s="2">
        <v>12</v>
      </c>
      <c r="E214" s="2">
        <v>8</v>
      </c>
      <c r="F214" s="2">
        <v>9</v>
      </c>
      <c r="G214" s="2">
        <v>11</v>
      </c>
      <c r="H214" s="2">
        <v>22</v>
      </c>
      <c r="I214" s="111">
        <f>D214*HLOOKUP($D$3,MASTER_Data_1!$A$3:$F$5,2,0)+E214*HLOOKUP($E$3,MASTER_Data_1!$A$3:$F$5,2,0)+F214*HLOOKUP($F$3,MASTER_Data_1!$A$3:$F$5,2,0)+G214*HLOOKUP($G$3,MASTER_Data_1!$A$3:$F$5,2,0)+H214*HLOOKUP($H$3,MASTER_Data_1!$A$3:$F$5,2,0)</f>
        <v>179.8</v>
      </c>
      <c r="J214" s="111">
        <f>IF(AND(I214&gt;100,C214=50001),HLOOKUP(C214,MASTER_Data_2!$A$7:$G$17,MATCH(Datset_1!I214,MASTER_Data_2!$B$8:$B$17,1)+2,1),IF(AND(I214&gt;100,C214=50002),HLOOKUP(C214,MASTER_Data_2!$A$7:$G$17,MATCH(Datset_1!I214,MASTER_Data_2!$B$8:$B$17,1)+2,1),IF(AND(I214&gt;100,C214=50003),HLOOKUP(C214,MASTER_Data_2!$A$7:$G$17,MATCH(Datset_1!I214,MASTER_Data_2!$B$8:$B$17,1)+2,1),IF(AND(I214&gt;100,C214=50004),HLOOKUP(C214,MASTER_Data_2!$A$7:$G$17,MATCH(Datset_1!I214,MASTER_Data_2!$B$8:$B$17,1)+2,1),IF(AND(I214&gt;100,C214=50005),HLOOKUP(C214,MASTER_Data_2!$A$7:$G$17,MATCH(Datset_1!I214,MASTER_Data_2!$B$8:$B$17,1)+2,1),HLOOKUP(C214,MASTER_Data_2!$A$7:$G$17,2,1))))))</f>
        <v>0.24</v>
      </c>
      <c r="K214" s="4">
        <f t="shared" si="7"/>
        <v>43.152000000000001</v>
      </c>
      <c r="L214" s="112">
        <f>IF(AND(I210&gt;100,C210=50001),HLOOKUP(C210,MASTER_Data_4!$A$6:$G$16,MATCH(Datset_1!I210,MASTER_Data_4!$B$7:$B$16,1)+2,1),IF(AND(I210&gt;100,C210=50002),HLOOKUP(C210,MASTER_Data_4!$A$6:$G$16,MATCH(Datset_1!I210,MASTER_Data_4!$B$7:$B$16,1)+2,1),IF(AND(I210&gt;100,C210=50003),HLOOKUP(C210,MASTER_Data_4!$A$6:$G$16,MATCH(Datset_1!I210,MASTER_Data_4!$B$7:$B$16,1)+2,1),IF(AND(I210&gt;100,C210=50004),HLOOKUP(C210,MASTER_Data_4!$A$6:$G$16,MATCH(Datset_1!I210,MASTER_Data_4!$B$7:$B$16,1)+2,1),IF(AND(I210&gt;100,C210=50005),HLOOKUP(C210,MASTER_Data_4!$A$6:$G$16,MATCH(Datset_1!I210,MASTER_Data_4!$B$7:$B$16,1)+2,1),HLOOKUP(C210,MASTER_Data_4!$A$6:$G$16,2,1))))))</f>
        <v>0.30199999999999999</v>
      </c>
      <c r="M214" s="4">
        <f t="shared" si="6"/>
        <v>54.299600000000005</v>
      </c>
      <c r="N214" s="112">
        <f>VLOOKUP(C214,MASTER_Data_7!$A$2:$C$7,3,0)</f>
        <v>1</v>
      </c>
      <c r="O214" s="112">
        <f>VLOOKUP(C214,MASTER_Data_7!$K$2:$M$12,3,0)</f>
        <v>2</v>
      </c>
      <c r="P214" s="3">
        <f>VLOOKUP(C214,MASTER_Data_8!$A$2:$C$7,3,0)</f>
        <v>122</v>
      </c>
      <c r="Q214" s="3">
        <f>Datset_1!I214*MASTER_Data_5!$B$9*P214</f>
        <v>1195.4902000000002</v>
      </c>
      <c r="R214" s="3">
        <f>VLOOKUP(C214,MASTER_Data_8!$K$2:$M$12,3,0)</f>
        <v>901</v>
      </c>
      <c r="S214" s="3">
        <f>Datset_1!I214*MASTER_Data_5!$B$9*R214</f>
        <v>8828.9891000000007</v>
      </c>
    </row>
    <row r="215" spans="1:19" x14ac:dyDescent="0.25">
      <c r="A215" s="2" t="s">
        <v>58</v>
      </c>
      <c r="B215" s="22">
        <v>39601</v>
      </c>
      <c r="C215" s="2">
        <v>50003</v>
      </c>
      <c r="D215" s="2">
        <v>10</v>
      </c>
      <c r="E215" s="2">
        <v>8</v>
      </c>
      <c r="F215" s="2">
        <v>11</v>
      </c>
      <c r="G215" s="2">
        <v>11</v>
      </c>
      <c r="H215" s="2">
        <v>15</v>
      </c>
      <c r="I215" s="111">
        <f>D215*HLOOKUP($D$3,MASTER_Data_1!$A$3:$F$5,2,0)+E215*HLOOKUP($E$3,MASTER_Data_1!$A$3:$F$5,2,0)+F215*HLOOKUP($F$3,MASTER_Data_1!$A$3:$F$5,2,0)+G215*HLOOKUP($G$3,MASTER_Data_1!$A$3:$F$5,2,0)+H215*HLOOKUP($H$3,MASTER_Data_1!$A$3:$F$5,2,0)</f>
        <v>158.6</v>
      </c>
      <c r="J215" s="111">
        <f>IF(AND(I215&gt;100,C215=50001),HLOOKUP(C215,MASTER_Data_2!$A$7:$G$17,MATCH(Datset_1!I215,MASTER_Data_2!$B$8:$B$17,1)+2,1),IF(AND(I215&gt;100,C215=50002),HLOOKUP(C215,MASTER_Data_2!$A$7:$G$17,MATCH(Datset_1!I215,MASTER_Data_2!$B$8:$B$17,1)+2,1),IF(AND(I215&gt;100,C215=50003),HLOOKUP(C215,MASTER_Data_2!$A$7:$G$17,MATCH(Datset_1!I215,MASTER_Data_2!$B$8:$B$17,1)+2,1),IF(AND(I215&gt;100,C215=50004),HLOOKUP(C215,MASTER_Data_2!$A$7:$G$17,MATCH(Datset_1!I215,MASTER_Data_2!$B$8:$B$17,1)+2,1),IF(AND(I215&gt;100,C215=50005),HLOOKUP(C215,MASTER_Data_2!$A$7:$G$17,MATCH(Datset_1!I215,MASTER_Data_2!$B$8:$B$17,1)+2,1),HLOOKUP(C215,MASTER_Data_2!$A$7:$G$17,2,1))))))</f>
        <v>0.26</v>
      </c>
      <c r="K215" s="4">
        <f t="shared" si="7"/>
        <v>41.235999999999997</v>
      </c>
      <c r="L215" s="112">
        <f>IF(AND(I211&gt;100,C211=50001),HLOOKUP(C211,MASTER_Data_4!$A$6:$G$16,MATCH(Datset_1!I211,MASTER_Data_4!$B$7:$B$16,1)+2,1),IF(AND(I211&gt;100,C211=50002),HLOOKUP(C211,MASTER_Data_4!$A$6:$G$16,MATCH(Datset_1!I211,MASTER_Data_4!$B$7:$B$16,1)+2,1),IF(AND(I211&gt;100,C211=50003),HLOOKUP(C211,MASTER_Data_4!$A$6:$G$16,MATCH(Datset_1!I211,MASTER_Data_4!$B$7:$B$16,1)+2,1),IF(AND(I211&gt;100,C211=50004),HLOOKUP(C211,MASTER_Data_4!$A$6:$G$16,MATCH(Datset_1!I211,MASTER_Data_4!$B$7:$B$16,1)+2,1),IF(AND(I211&gt;100,C211=50005),HLOOKUP(C211,MASTER_Data_4!$A$6:$G$16,MATCH(Datset_1!I211,MASTER_Data_4!$B$7:$B$16,1)+2,1),HLOOKUP(C211,MASTER_Data_4!$A$6:$G$16,2,1))))))</f>
        <v>0.30599999999999999</v>
      </c>
      <c r="M215" s="4">
        <f t="shared" si="6"/>
        <v>48.531599999999997</v>
      </c>
      <c r="N215" s="112">
        <f>VLOOKUP(C215,MASTER_Data_7!$A$2:$C$7,3,0)</f>
        <v>1</v>
      </c>
      <c r="O215" s="112">
        <f>VLOOKUP(C215,MASTER_Data_7!$K$2:$M$12,3,0)</f>
        <v>2</v>
      </c>
      <c r="P215" s="3">
        <f>VLOOKUP(C215,MASTER_Data_8!$A$2:$C$7,3,0)</f>
        <v>407</v>
      </c>
      <c r="Q215" s="3">
        <f>Datset_1!I215*MASTER_Data_5!$B$9*P215</f>
        <v>3517.9858999999997</v>
      </c>
      <c r="R215" s="3">
        <f>VLOOKUP(C215,MASTER_Data_8!$K$2:$M$12,3,0)</f>
        <v>1048</v>
      </c>
      <c r="S215" s="3">
        <f>Datset_1!I215*MASTER_Data_5!$B$9*R215</f>
        <v>9058.5975999999991</v>
      </c>
    </row>
    <row r="216" spans="1:19" x14ac:dyDescent="0.25">
      <c r="A216" s="2" t="s">
        <v>97</v>
      </c>
      <c r="B216" s="22">
        <v>39602</v>
      </c>
      <c r="C216" s="2">
        <v>50004</v>
      </c>
      <c r="D216" s="2">
        <v>8</v>
      </c>
      <c r="E216" s="2">
        <v>8</v>
      </c>
      <c r="F216" s="2">
        <v>12</v>
      </c>
      <c r="G216" s="2">
        <v>11</v>
      </c>
      <c r="H216" s="2">
        <v>0</v>
      </c>
      <c r="I216" s="111">
        <f>D216*HLOOKUP($D$3,MASTER_Data_1!$A$3:$F$5,2,0)+E216*HLOOKUP($E$3,MASTER_Data_1!$A$3:$F$5,2,0)+F216*HLOOKUP($F$3,MASTER_Data_1!$A$3:$F$5,2,0)+G216*HLOOKUP($G$3,MASTER_Data_1!$A$3:$F$5,2,0)+H216*HLOOKUP($H$3,MASTER_Data_1!$A$3:$F$5,2,0)</f>
        <v>113.5</v>
      </c>
      <c r="J216" s="111">
        <f>IF(AND(I216&gt;100,C216=50001),HLOOKUP(C216,MASTER_Data_2!$A$7:$G$17,MATCH(Datset_1!I216,MASTER_Data_2!$B$8:$B$17,1)+2,1),IF(AND(I216&gt;100,C216=50002),HLOOKUP(C216,MASTER_Data_2!$A$7:$G$17,MATCH(Datset_1!I216,MASTER_Data_2!$B$8:$B$17,1)+2,1),IF(AND(I216&gt;100,C216=50003),HLOOKUP(C216,MASTER_Data_2!$A$7:$G$17,MATCH(Datset_1!I216,MASTER_Data_2!$B$8:$B$17,1)+2,1),IF(AND(I216&gt;100,C216=50004),HLOOKUP(C216,MASTER_Data_2!$A$7:$G$17,MATCH(Datset_1!I216,MASTER_Data_2!$B$8:$B$17,1)+2,1),IF(AND(I216&gt;100,C216=50005),HLOOKUP(C216,MASTER_Data_2!$A$7:$G$17,MATCH(Datset_1!I216,MASTER_Data_2!$B$8:$B$17,1)+2,1),HLOOKUP(C216,MASTER_Data_2!$A$7:$G$17,2,1))))))</f>
        <v>0.27</v>
      </c>
      <c r="K216" s="4">
        <f t="shared" si="7"/>
        <v>30.645000000000003</v>
      </c>
      <c r="L216" s="112">
        <f>IF(AND(I212&gt;100,C212=50001),HLOOKUP(C212,MASTER_Data_4!$A$6:$G$16,MATCH(Datset_1!I212,MASTER_Data_4!$B$7:$B$16,1)+2,1),IF(AND(I212&gt;100,C212=50002),HLOOKUP(C212,MASTER_Data_4!$A$6:$G$16,MATCH(Datset_1!I212,MASTER_Data_4!$B$7:$B$16,1)+2,1),IF(AND(I212&gt;100,C212=50003),HLOOKUP(C212,MASTER_Data_4!$A$6:$G$16,MATCH(Datset_1!I212,MASTER_Data_4!$B$7:$B$16,1)+2,1),IF(AND(I212&gt;100,C212=50004),HLOOKUP(C212,MASTER_Data_4!$A$6:$G$16,MATCH(Datset_1!I212,MASTER_Data_4!$B$7:$B$16,1)+2,1),IF(AND(I212&gt;100,C212=50005),HLOOKUP(C212,MASTER_Data_4!$A$6:$G$16,MATCH(Datset_1!I212,MASTER_Data_4!$B$7:$B$16,1)+2,1),HLOOKUP(C212,MASTER_Data_4!$A$6:$G$16,2,1))))))</f>
        <v>0.30199999999999999</v>
      </c>
      <c r="M216" s="4">
        <f t="shared" si="6"/>
        <v>34.277000000000001</v>
      </c>
      <c r="N216" s="112">
        <f>VLOOKUP(C216,MASTER_Data_7!$A$2:$C$7,3,0)</f>
        <v>1</v>
      </c>
      <c r="O216" s="112">
        <f>VLOOKUP(C216,MASTER_Data_7!$K$2:$M$12,3,0)</f>
        <v>2</v>
      </c>
      <c r="P216" s="3">
        <f>VLOOKUP(C216,MASTER_Data_8!$A$2:$C$7,3,0)</f>
        <v>768</v>
      </c>
      <c r="Q216" s="3">
        <f>Datset_1!I216*MASTER_Data_5!$B$9*P216</f>
        <v>4750.6559999999999</v>
      </c>
      <c r="R216" s="3">
        <f>VLOOKUP(C216,MASTER_Data_8!$K$2:$M$12,3,0)</f>
        <v>841</v>
      </c>
      <c r="S216" s="3">
        <f>Datset_1!I216*MASTER_Data_5!$B$9*R216</f>
        <v>5202.2157499999994</v>
      </c>
    </row>
    <row r="217" spans="1:19" x14ac:dyDescent="0.25">
      <c r="A217" s="2" t="s">
        <v>98</v>
      </c>
      <c r="B217" s="22">
        <v>39602</v>
      </c>
      <c r="C217" s="2">
        <v>50003</v>
      </c>
      <c r="D217" s="2">
        <v>9</v>
      </c>
      <c r="E217" s="2">
        <v>8</v>
      </c>
      <c r="F217" s="2">
        <v>12</v>
      </c>
      <c r="G217" s="2">
        <v>12</v>
      </c>
      <c r="H217" s="2">
        <v>5</v>
      </c>
      <c r="I217" s="111">
        <f>D217*HLOOKUP($D$3,MASTER_Data_1!$A$3:$F$5,2,0)+E217*HLOOKUP($E$3,MASTER_Data_1!$A$3:$F$5,2,0)+F217*HLOOKUP($F$3,MASTER_Data_1!$A$3:$F$5,2,0)+G217*HLOOKUP($G$3,MASTER_Data_1!$A$3:$F$5,2,0)+H217*HLOOKUP($H$3,MASTER_Data_1!$A$3:$F$5,2,0)</f>
        <v>135.5</v>
      </c>
      <c r="J217" s="111">
        <f>IF(AND(I217&gt;100,C217=50001),HLOOKUP(C217,MASTER_Data_2!$A$7:$G$17,MATCH(Datset_1!I217,MASTER_Data_2!$B$8:$B$17,1)+2,1),IF(AND(I217&gt;100,C217=50002),HLOOKUP(C217,MASTER_Data_2!$A$7:$G$17,MATCH(Datset_1!I217,MASTER_Data_2!$B$8:$B$17,1)+2,1),IF(AND(I217&gt;100,C217=50003),HLOOKUP(C217,MASTER_Data_2!$A$7:$G$17,MATCH(Datset_1!I217,MASTER_Data_2!$B$8:$B$17,1)+2,1),IF(AND(I217&gt;100,C217=50004),HLOOKUP(C217,MASTER_Data_2!$A$7:$G$17,MATCH(Datset_1!I217,MASTER_Data_2!$B$8:$B$17,1)+2,1),IF(AND(I217&gt;100,C217=50005),HLOOKUP(C217,MASTER_Data_2!$A$7:$G$17,MATCH(Datset_1!I217,MASTER_Data_2!$B$8:$B$17,1)+2,1),HLOOKUP(C217,MASTER_Data_2!$A$7:$G$17,2,1))))))</f>
        <v>0.26</v>
      </c>
      <c r="K217" s="4">
        <f t="shared" si="7"/>
        <v>35.230000000000004</v>
      </c>
      <c r="L217" s="112">
        <f>IF(AND(I213&gt;100,C213=50001),HLOOKUP(C213,MASTER_Data_4!$A$6:$G$16,MATCH(Datset_1!I213,MASTER_Data_4!$B$7:$B$16,1)+2,1),IF(AND(I213&gt;100,C213=50002),HLOOKUP(C213,MASTER_Data_4!$A$6:$G$16,MATCH(Datset_1!I213,MASTER_Data_4!$B$7:$B$16,1)+2,1),IF(AND(I213&gt;100,C213=50003),HLOOKUP(C213,MASTER_Data_4!$A$6:$G$16,MATCH(Datset_1!I213,MASTER_Data_4!$B$7:$B$16,1)+2,1),IF(AND(I213&gt;100,C213=50004),HLOOKUP(C213,MASTER_Data_4!$A$6:$G$16,MATCH(Datset_1!I213,MASTER_Data_4!$B$7:$B$16,1)+2,1),IF(AND(I213&gt;100,C213=50005),HLOOKUP(C213,MASTER_Data_4!$A$6:$G$16,MATCH(Datset_1!I213,MASTER_Data_4!$B$7:$B$16,1)+2,1),HLOOKUP(C213,MASTER_Data_4!$A$6:$G$16,2,1))))))</f>
        <v>0.20399999999999999</v>
      </c>
      <c r="M217" s="4">
        <f t="shared" si="6"/>
        <v>27.641999999999999</v>
      </c>
      <c r="N217" s="112">
        <f>VLOOKUP(C217,MASTER_Data_7!$A$2:$C$7,3,0)</f>
        <v>1</v>
      </c>
      <c r="O217" s="112">
        <f>VLOOKUP(C217,MASTER_Data_7!$K$2:$M$12,3,0)</f>
        <v>2</v>
      </c>
      <c r="P217" s="3">
        <f>VLOOKUP(C217,MASTER_Data_8!$A$2:$C$7,3,0)</f>
        <v>407</v>
      </c>
      <c r="Q217" s="3">
        <f>Datset_1!I217*MASTER_Data_5!$B$9*P217</f>
        <v>3005.5932500000004</v>
      </c>
      <c r="R217" s="3">
        <f>VLOOKUP(C217,MASTER_Data_8!$K$2:$M$12,3,0)</f>
        <v>1048</v>
      </c>
      <c r="S217" s="3">
        <f>Datset_1!I217*MASTER_Data_5!$B$9*R217</f>
        <v>7739.2180000000008</v>
      </c>
    </row>
    <row r="218" spans="1:19" x14ac:dyDescent="0.25">
      <c r="A218" s="2" t="s">
        <v>136</v>
      </c>
      <c r="B218" s="22">
        <v>39603</v>
      </c>
      <c r="C218" s="2">
        <v>50004</v>
      </c>
      <c r="D218" s="2">
        <v>9</v>
      </c>
      <c r="E218" s="2">
        <v>8</v>
      </c>
      <c r="F218" s="2">
        <v>12</v>
      </c>
      <c r="G218" s="2">
        <v>11</v>
      </c>
      <c r="H218" s="2">
        <v>9</v>
      </c>
      <c r="I218" s="111">
        <f>D218*HLOOKUP($D$3,MASTER_Data_1!$A$3:$F$5,2,0)+E218*HLOOKUP($E$3,MASTER_Data_1!$A$3:$F$5,2,0)+F218*HLOOKUP($F$3,MASTER_Data_1!$A$3:$F$5,2,0)+G218*HLOOKUP($G$3,MASTER_Data_1!$A$3:$F$5,2,0)+H218*HLOOKUP($H$3,MASTER_Data_1!$A$3:$F$5,2,0)</f>
        <v>141</v>
      </c>
      <c r="J218" s="111">
        <f>IF(AND(I218&gt;100,C218=50001),HLOOKUP(C218,MASTER_Data_2!$A$7:$G$17,MATCH(Datset_1!I218,MASTER_Data_2!$B$8:$B$17,1)+2,1),IF(AND(I218&gt;100,C218=50002),HLOOKUP(C218,MASTER_Data_2!$A$7:$G$17,MATCH(Datset_1!I218,MASTER_Data_2!$B$8:$B$17,1)+2,1),IF(AND(I218&gt;100,C218=50003),HLOOKUP(C218,MASTER_Data_2!$A$7:$G$17,MATCH(Datset_1!I218,MASTER_Data_2!$B$8:$B$17,1)+2,1),IF(AND(I218&gt;100,C218=50004),HLOOKUP(C218,MASTER_Data_2!$A$7:$G$17,MATCH(Datset_1!I218,MASTER_Data_2!$B$8:$B$17,1)+2,1),IF(AND(I218&gt;100,C218=50005),HLOOKUP(C218,MASTER_Data_2!$A$7:$G$17,MATCH(Datset_1!I218,MASTER_Data_2!$B$8:$B$17,1)+2,1),HLOOKUP(C218,MASTER_Data_2!$A$7:$G$17,2,1))))))</f>
        <v>0.27</v>
      </c>
      <c r="K218" s="4">
        <f t="shared" si="7"/>
        <v>38.07</v>
      </c>
      <c r="L218" s="112">
        <f>IF(AND(I214&gt;100,C214=50001),HLOOKUP(C214,MASTER_Data_4!$A$6:$G$16,MATCH(Datset_1!I214,MASTER_Data_4!$B$7:$B$16,1)+2,1),IF(AND(I214&gt;100,C214=50002),HLOOKUP(C214,MASTER_Data_4!$A$6:$G$16,MATCH(Datset_1!I214,MASTER_Data_4!$B$7:$B$16,1)+2,1),IF(AND(I214&gt;100,C214=50003),HLOOKUP(C214,MASTER_Data_4!$A$6:$G$16,MATCH(Datset_1!I214,MASTER_Data_4!$B$7:$B$16,1)+2,1),IF(AND(I214&gt;100,C214=50004),HLOOKUP(C214,MASTER_Data_4!$A$6:$G$16,MATCH(Datset_1!I214,MASTER_Data_4!$B$7:$B$16,1)+2,1),IF(AND(I214&gt;100,C214=50005),HLOOKUP(C214,MASTER_Data_4!$A$6:$G$16,MATCH(Datset_1!I214,MASTER_Data_4!$B$7:$B$16,1)+2,1),HLOOKUP(C214,MASTER_Data_4!$A$6:$G$16,2,1))))))</f>
        <v>0.30599999999999999</v>
      </c>
      <c r="M218" s="4">
        <f t="shared" si="6"/>
        <v>43.146000000000001</v>
      </c>
      <c r="N218" s="112">
        <f>VLOOKUP(C218,MASTER_Data_7!$A$2:$C$7,3,0)</f>
        <v>1</v>
      </c>
      <c r="O218" s="112">
        <f>VLOOKUP(C218,MASTER_Data_7!$K$2:$M$12,3,0)</f>
        <v>2</v>
      </c>
      <c r="P218" s="3">
        <f>VLOOKUP(C218,MASTER_Data_8!$A$2:$C$7,3,0)</f>
        <v>768</v>
      </c>
      <c r="Q218" s="3">
        <f>Datset_1!I218*MASTER_Data_5!$B$9*P218</f>
        <v>5901.6959999999999</v>
      </c>
      <c r="R218" s="3">
        <f>VLOOKUP(C218,MASTER_Data_8!$K$2:$M$12,3,0)</f>
        <v>841</v>
      </c>
      <c r="S218" s="3">
        <f>Datset_1!I218*MASTER_Data_5!$B$9*R218</f>
        <v>6462.6644999999999</v>
      </c>
    </row>
    <row r="219" spans="1:19" x14ac:dyDescent="0.25">
      <c r="A219" s="2" t="s">
        <v>137</v>
      </c>
      <c r="B219" s="22">
        <v>39603</v>
      </c>
      <c r="C219" s="2">
        <v>50003</v>
      </c>
      <c r="D219" s="2">
        <v>12</v>
      </c>
      <c r="E219" s="2">
        <v>5</v>
      </c>
      <c r="F219" s="2">
        <v>12</v>
      </c>
      <c r="G219" s="2">
        <v>10</v>
      </c>
      <c r="H219" s="2">
        <v>9</v>
      </c>
      <c r="I219" s="111">
        <f>D219*HLOOKUP($D$3,MASTER_Data_1!$A$3:$F$5,2,0)+E219*HLOOKUP($E$3,MASTER_Data_1!$A$3:$F$5,2,0)+F219*HLOOKUP($F$3,MASTER_Data_1!$A$3:$F$5,2,0)+G219*HLOOKUP($G$3,MASTER_Data_1!$A$3:$F$5,2,0)+H219*HLOOKUP($H$3,MASTER_Data_1!$A$3:$F$5,2,0)</f>
        <v>136.79999999999998</v>
      </c>
      <c r="J219" s="111">
        <f>IF(AND(I219&gt;100,C219=50001),HLOOKUP(C219,MASTER_Data_2!$A$7:$G$17,MATCH(Datset_1!I219,MASTER_Data_2!$B$8:$B$17,1)+2,1),IF(AND(I219&gt;100,C219=50002),HLOOKUP(C219,MASTER_Data_2!$A$7:$G$17,MATCH(Datset_1!I219,MASTER_Data_2!$B$8:$B$17,1)+2,1),IF(AND(I219&gt;100,C219=50003),HLOOKUP(C219,MASTER_Data_2!$A$7:$G$17,MATCH(Datset_1!I219,MASTER_Data_2!$B$8:$B$17,1)+2,1),IF(AND(I219&gt;100,C219=50004),HLOOKUP(C219,MASTER_Data_2!$A$7:$G$17,MATCH(Datset_1!I219,MASTER_Data_2!$B$8:$B$17,1)+2,1),IF(AND(I219&gt;100,C219=50005),HLOOKUP(C219,MASTER_Data_2!$A$7:$G$17,MATCH(Datset_1!I219,MASTER_Data_2!$B$8:$B$17,1)+2,1),HLOOKUP(C219,MASTER_Data_2!$A$7:$G$17,2,1))))))</f>
        <v>0.26</v>
      </c>
      <c r="K219" s="4">
        <f t="shared" si="7"/>
        <v>35.567999999999998</v>
      </c>
      <c r="L219" s="112">
        <f>IF(AND(I215&gt;100,C215=50001),HLOOKUP(C215,MASTER_Data_4!$A$6:$G$16,MATCH(Datset_1!I215,MASTER_Data_4!$B$7:$B$16,1)+2,1),IF(AND(I215&gt;100,C215=50002),HLOOKUP(C215,MASTER_Data_4!$A$6:$G$16,MATCH(Datset_1!I215,MASTER_Data_4!$B$7:$B$16,1)+2,1),IF(AND(I215&gt;100,C215=50003),HLOOKUP(C215,MASTER_Data_4!$A$6:$G$16,MATCH(Datset_1!I215,MASTER_Data_4!$B$7:$B$16,1)+2,1),IF(AND(I215&gt;100,C215=50004),HLOOKUP(C215,MASTER_Data_4!$A$6:$G$16,MATCH(Datset_1!I215,MASTER_Data_4!$B$7:$B$16,1)+2,1),IF(AND(I215&gt;100,C215=50005),HLOOKUP(C215,MASTER_Data_4!$A$6:$G$16,MATCH(Datset_1!I215,MASTER_Data_4!$B$7:$B$16,1)+2,1),HLOOKUP(C215,MASTER_Data_4!$A$6:$G$16,2,1))))))</f>
        <v>0.37</v>
      </c>
      <c r="M219" s="4">
        <f t="shared" si="6"/>
        <v>50.615999999999993</v>
      </c>
      <c r="N219" s="112">
        <f>VLOOKUP(C219,MASTER_Data_7!$A$2:$C$7,3,0)</f>
        <v>1</v>
      </c>
      <c r="O219" s="112">
        <f>VLOOKUP(C219,MASTER_Data_7!$K$2:$M$12,3,0)</f>
        <v>2</v>
      </c>
      <c r="P219" s="3">
        <f>VLOOKUP(C219,MASTER_Data_8!$A$2:$C$7,3,0)</f>
        <v>407</v>
      </c>
      <c r="Q219" s="3">
        <f>Datset_1!I219*MASTER_Data_5!$B$9*P219</f>
        <v>3034.4291999999996</v>
      </c>
      <c r="R219" s="3">
        <f>VLOOKUP(C219,MASTER_Data_8!$K$2:$M$12,3,0)</f>
        <v>1048</v>
      </c>
      <c r="S219" s="3">
        <f>Datset_1!I219*MASTER_Data_5!$B$9*R219</f>
        <v>7813.4687999999987</v>
      </c>
    </row>
    <row r="220" spans="1:19" x14ac:dyDescent="0.25">
      <c r="A220" s="2" t="s">
        <v>176</v>
      </c>
      <c r="B220" s="22">
        <v>39604</v>
      </c>
      <c r="C220" s="2">
        <v>50001</v>
      </c>
      <c r="D220" s="2">
        <v>11</v>
      </c>
      <c r="E220" s="2">
        <v>8</v>
      </c>
      <c r="F220" s="2">
        <v>12</v>
      </c>
      <c r="G220" s="2">
        <v>11</v>
      </c>
      <c r="H220" s="2">
        <v>10</v>
      </c>
      <c r="I220" s="111">
        <f>D220*HLOOKUP($D$3,MASTER_Data_1!$A$3:$F$5,2,0)+E220*HLOOKUP($E$3,MASTER_Data_1!$A$3:$F$5,2,0)+F220*HLOOKUP($F$3,MASTER_Data_1!$A$3:$F$5,2,0)+G220*HLOOKUP($G$3,MASTER_Data_1!$A$3:$F$5,2,0)+H220*HLOOKUP($H$3,MASTER_Data_1!$A$3:$F$5,2,0)</f>
        <v>148.4</v>
      </c>
      <c r="J220" s="111">
        <f>IF(AND(I220&gt;100,C220=50001),HLOOKUP(C220,MASTER_Data_2!$A$7:$G$17,MATCH(Datset_1!I220,MASTER_Data_2!$B$8:$B$17,1)+2,1),IF(AND(I220&gt;100,C220=50002),HLOOKUP(C220,MASTER_Data_2!$A$7:$G$17,MATCH(Datset_1!I220,MASTER_Data_2!$B$8:$B$17,1)+2,1),IF(AND(I220&gt;100,C220=50003),HLOOKUP(C220,MASTER_Data_2!$A$7:$G$17,MATCH(Datset_1!I220,MASTER_Data_2!$B$8:$B$17,1)+2,1),IF(AND(I220&gt;100,C220=50004),HLOOKUP(C220,MASTER_Data_2!$A$7:$G$17,MATCH(Datset_1!I220,MASTER_Data_2!$B$8:$B$17,1)+2,1),IF(AND(I220&gt;100,C220=50005),HLOOKUP(C220,MASTER_Data_2!$A$7:$G$17,MATCH(Datset_1!I220,MASTER_Data_2!$B$8:$B$17,1)+2,1),HLOOKUP(C220,MASTER_Data_2!$A$7:$G$17,2,1))))))</f>
        <v>0.2</v>
      </c>
      <c r="K220" s="4">
        <f t="shared" si="7"/>
        <v>29.680000000000003</v>
      </c>
      <c r="L220" s="112">
        <f>IF(AND(I216&gt;100,C216=50001),HLOOKUP(C216,MASTER_Data_4!$A$6:$G$16,MATCH(Datset_1!I216,MASTER_Data_4!$B$7:$B$16,1)+2,1),IF(AND(I216&gt;100,C216=50002),HLOOKUP(C216,MASTER_Data_4!$A$6:$G$16,MATCH(Datset_1!I216,MASTER_Data_4!$B$7:$B$16,1)+2,1),IF(AND(I216&gt;100,C216=50003),HLOOKUP(C216,MASTER_Data_4!$A$6:$G$16,MATCH(Datset_1!I216,MASTER_Data_4!$B$7:$B$16,1)+2,1),IF(AND(I216&gt;100,C216=50004),HLOOKUP(C216,MASTER_Data_4!$A$6:$G$16,MATCH(Datset_1!I216,MASTER_Data_4!$B$7:$B$16,1)+2,1),IF(AND(I216&gt;100,C216=50005),HLOOKUP(C216,MASTER_Data_4!$A$6:$G$16,MATCH(Datset_1!I216,MASTER_Data_4!$B$7:$B$16,1)+2,1),HLOOKUP(C216,MASTER_Data_4!$A$6:$G$16,2,1))))))</f>
        <v>0.34100000000000003</v>
      </c>
      <c r="M220" s="4">
        <f t="shared" si="6"/>
        <v>50.604400000000005</v>
      </c>
      <c r="N220" s="112">
        <f>VLOOKUP(C220,MASTER_Data_7!$A$2:$C$7,3,0)</f>
        <v>1</v>
      </c>
      <c r="O220" s="112">
        <f>VLOOKUP(C220,MASTER_Data_7!$K$2:$M$12,3,0)</f>
        <v>2</v>
      </c>
      <c r="P220" s="3">
        <f>VLOOKUP(C220,MASTER_Data_8!$A$2:$C$7,3,0)</f>
        <v>40</v>
      </c>
      <c r="Q220" s="3">
        <f>Datset_1!I220*MASTER_Data_5!$B$9*P220</f>
        <v>323.512</v>
      </c>
      <c r="R220" s="3">
        <f>VLOOKUP(C220,MASTER_Data_8!$K$2:$M$12,3,0)</f>
        <v>787</v>
      </c>
      <c r="S220" s="3">
        <f>Datset_1!I220*MASTER_Data_5!$B$9*R220</f>
        <v>6365.0985999999994</v>
      </c>
    </row>
    <row r="221" spans="1:19" x14ac:dyDescent="0.25">
      <c r="A221" s="2" t="s">
        <v>177</v>
      </c>
      <c r="B221" s="22">
        <v>39604</v>
      </c>
      <c r="C221" s="2">
        <v>50003</v>
      </c>
      <c r="D221" s="2">
        <v>9</v>
      </c>
      <c r="E221" s="2">
        <v>8</v>
      </c>
      <c r="F221" s="2">
        <v>12</v>
      </c>
      <c r="G221" s="2">
        <v>10</v>
      </c>
      <c r="H221" s="2">
        <v>8</v>
      </c>
      <c r="I221" s="111">
        <f>D221*HLOOKUP($D$3,MASTER_Data_1!$A$3:$F$5,2,0)+E221*HLOOKUP($E$3,MASTER_Data_1!$A$3:$F$5,2,0)+F221*HLOOKUP($F$3,MASTER_Data_1!$A$3:$F$5,2,0)+G221*HLOOKUP($G$3,MASTER_Data_1!$A$3:$F$5,2,0)+H221*HLOOKUP($H$3,MASTER_Data_1!$A$3:$F$5,2,0)</f>
        <v>132.5</v>
      </c>
      <c r="J221" s="111">
        <f>IF(AND(I221&gt;100,C221=50001),HLOOKUP(C221,MASTER_Data_2!$A$7:$G$17,MATCH(Datset_1!I221,MASTER_Data_2!$B$8:$B$17,1)+2,1),IF(AND(I221&gt;100,C221=50002),HLOOKUP(C221,MASTER_Data_2!$A$7:$G$17,MATCH(Datset_1!I221,MASTER_Data_2!$B$8:$B$17,1)+2,1),IF(AND(I221&gt;100,C221=50003),HLOOKUP(C221,MASTER_Data_2!$A$7:$G$17,MATCH(Datset_1!I221,MASTER_Data_2!$B$8:$B$17,1)+2,1),IF(AND(I221&gt;100,C221=50004),HLOOKUP(C221,MASTER_Data_2!$A$7:$G$17,MATCH(Datset_1!I221,MASTER_Data_2!$B$8:$B$17,1)+2,1),IF(AND(I221&gt;100,C221=50005),HLOOKUP(C221,MASTER_Data_2!$A$7:$G$17,MATCH(Datset_1!I221,MASTER_Data_2!$B$8:$B$17,1)+2,1),HLOOKUP(C221,MASTER_Data_2!$A$7:$G$17,2,1))))))</f>
        <v>0.26</v>
      </c>
      <c r="K221" s="4">
        <f t="shared" si="7"/>
        <v>34.450000000000003</v>
      </c>
      <c r="L221" s="112">
        <f>IF(AND(I217&gt;100,C217=50001),HLOOKUP(C217,MASTER_Data_4!$A$6:$G$16,MATCH(Datset_1!I217,MASTER_Data_4!$B$7:$B$16,1)+2,1),IF(AND(I217&gt;100,C217=50002),HLOOKUP(C217,MASTER_Data_4!$A$6:$G$16,MATCH(Datset_1!I217,MASTER_Data_4!$B$7:$B$16,1)+2,1),IF(AND(I217&gt;100,C217=50003),HLOOKUP(C217,MASTER_Data_4!$A$6:$G$16,MATCH(Datset_1!I217,MASTER_Data_4!$B$7:$B$16,1)+2,1),IF(AND(I217&gt;100,C217=50004),HLOOKUP(C217,MASTER_Data_4!$A$6:$G$16,MATCH(Datset_1!I217,MASTER_Data_4!$B$7:$B$16,1)+2,1),IF(AND(I217&gt;100,C217=50005),HLOOKUP(C217,MASTER_Data_4!$A$6:$G$16,MATCH(Datset_1!I217,MASTER_Data_4!$B$7:$B$16,1)+2,1),HLOOKUP(C217,MASTER_Data_4!$A$6:$G$16,2,1))))))</f>
        <v>0.37</v>
      </c>
      <c r="M221" s="4">
        <f t="shared" si="6"/>
        <v>49.024999999999999</v>
      </c>
      <c r="N221" s="112">
        <f>VLOOKUP(C221,MASTER_Data_7!$A$2:$C$7,3,0)</f>
        <v>1</v>
      </c>
      <c r="O221" s="112">
        <f>VLOOKUP(C221,MASTER_Data_7!$K$2:$M$12,3,0)</f>
        <v>2</v>
      </c>
      <c r="P221" s="3">
        <f>VLOOKUP(C221,MASTER_Data_8!$A$2:$C$7,3,0)</f>
        <v>407</v>
      </c>
      <c r="Q221" s="3">
        <f>Datset_1!I221*MASTER_Data_5!$B$9*P221</f>
        <v>2939.0487500000004</v>
      </c>
      <c r="R221" s="3">
        <f>VLOOKUP(C221,MASTER_Data_8!$K$2:$M$12,3,0)</f>
        <v>1048</v>
      </c>
      <c r="S221" s="3">
        <f>Datset_1!I221*MASTER_Data_5!$B$9*R221</f>
        <v>7567.8700000000008</v>
      </c>
    </row>
    <row r="222" spans="1:19" x14ac:dyDescent="0.25">
      <c r="A222" s="2" t="s">
        <v>215</v>
      </c>
      <c r="B222" s="22">
        <v>39605</v>
      </c>
      <c r="C222" s="2">
        <v>50004</v>
      </c>
      <c r="D222" s="2">
        <v>5</v>
      </c>
      <c r="E222" s="2">
        <v>8</v>
      </c>
      <c r="F222" s="2">
        <v>12</v>
      </c>
      <c r="G222" s="2">
        <v>5</v>
      </c>
      <c r="H222" s="2">
        <v>9</v>
      </c>
      <c r="I222" s="111">
        <f>D222*HLOOKUP($D$3,MASTER_Data_1!$A$3:$F$5,2,0)+E222*HLOOKUP($E$3,MASTER_Data_1!$A$3:$F$5,2,0)+F222*HLOOKUP($F$3,MASTER_Data_1!$A$3:$F$5,2,0)+G222*HLOOKUP($G$3,MASTER_Data_1!$A$3:$F$5,2,0)+H222*HLOOKUP($H$3,MASTER_Data_1!$A$3:$F$5,2,0)</f>
        <v>97.600000000000009</v>
      </c>
      <c r="J222" s="111">
        <f>IF(AND(I222&gt;100,C222=50001),HLOOKUP(C222,MASTER_Data_2!$A$7:$G$17,MATCH(Datset_1!I222,MASTER_Data_2!$B$8:$B$17,1)+2,1),IF(AND(I222&gt;100,C222=50002),HLOOKUP(C222,MASTER_Data_2!$A$7:$G$17,MATCH(Datset_1!I222,MASTER_Data_2!$B$8:$B$17,1)+2,1),IF(AND(I222&gt;100,C222=50003),HLOOKUP(C222,MASTER_Data_2!$A$7:$G$17,MATCH(Datset_1!I222,MASTER_Data_2!$B$8:$B$17,1)+2,1),IF(AND(I222&gt;100,C222=50004),HLOOKUP(C222,MASTER_Data_2!$A$7:$G$17,MATCH(Datset_1!I222,MASTER_Data_2!$B$8:$B$17,1)+2,1),IF(AND(I222&gt;100,C222=50005),HLOOKUP(C222,MASTER_Data_2!$A$7:$G$17,MATCH(Datset_1!I222,MASTER_Data_2!$B$8:$B$17,1)+2,1),HLOOKUP(C222,MASTER_Data_2!$A$7:$G$17,2,1))))))</f>
        <v>18.7</v>
      </c>
      <c r="K222" s="4">
        <f t="shared" si="7"/>
        <v>18.7</v>
      </c>
      <c r="L222" s="112">
        <f>IF(AND(I218&gt;100,C218=50001),HLOOKUP(C218,MASTER_Data_4!$A$6:$G$16,MATCH(Datset_1!I218,MASTER_Data_4!$B$7:$B$16,1)+2,1),IF(AND(I218&gt;100,C218=50002),HLOOKUP(C218,MASTER_Data_4!$A$6:$G$16,MATCH(Datset_1!I218,MASTER_Data_4!$B$7:$B$16,1)+2,1),IF(AND(I218&gt;100,C218=50003),HLOOKUP(C218,MASTER_Data_4!$A$6:$G$16,MATCH(Datset_1!I218,MASTER_Data_4!$B$7:$B$16,1)+2,1),IF(AND(I218&gt;100,C218=50004),HLOOKUP(C218,MASTER_Data_4!$A$6:$G$16,MATCH(Datset_1!I218,MASTER_Data_4!$B$7:$B$16,1)+2,1),IF(AND(I218&gt;100,C218=50005),HLOOKUP(C218,MASTER_Data_4!$A$6:$G$16,MATCH(Datset_1!I218,MASTER_Data_4!$B$7:$B$16,1)+2,1),HLOOKUP(C218,MASTER_Data_4!$A$6:$G$16,2,1))))))</f>
        <v>0.34100000000000003</v>
      </c>
      <c r="M222" s="4">
        <f t="shared" si="6"/>
        <v>33.281600000000005</v>
      </c>
      <c r="N222" s="112">
        <f>VLOOKUP(C222,MASTER_Data_7!$A$2:$C$7,3,0)</f>
        <v>1</v>
      </c>
      <c r="O222" s="112">
        <f>VLOOKUP(C222,MASTER_Data_7!$K$2:$M$12,3,0)</f>
        <v>2</v>
      </c>
      <c r="P222" s="3">
        <f>VLOOKUP(C222,MASTER_Data_8!$A$2:$C$7,3,0)</f>
        <v>768</v>
      </c>
      <c r="Q222" s="3">
        <f>Datset_1!I222*MASTER_Data_5!$B$9*P222</f>
        <v>4085.1456000000003</v>
      </c>
      <c r="R222" s="3">
        <f>VLOOKUP(C222,MASTER_Data_8!$K$2:$M$12,3,0)</f>
        <v>841</v>
      </c>
      <c r="S222" s="3">
        <f>Datset_1!I222*MASTER_Data_5!$B$9*R222</f>
        <v>4473.4472000000005</v>
      </c>
    </row>
    <row r="223" spans="1:19" x14ac:dyDescent="0.25">
      <c r="A223" s="2" t="s">
        <v>216</v>
      </c>
      <c r="B223" s="22">
        <v>39605</v>
      </c>
      <c r="C223" s="2">
        <v>50005</v>
      </c>
      <c r="D223" s="2">
        <v>9</v>
      </c>
      <c r="E223" s="2">
        <v>8</v>
      </c>
      <c r="F223" s="2">
        <v>12</v>
      </c>
      <c r="G223" s="2">
        <v>15</v>
      </c>
      <c r="H223" s="2">
        <v>19</v>
      </c>
      <c r="I223" s="111">
        <f>D223*HLOOKUP($D$3,MASTER_Data_1!$A$3:$F$5,2,0)+E223*HLOOKUP($E$3,MASTER_Data_1!$A$3:$F$5,2,0)+F223*HLOOKUP($F$3,MASTER_Data_1!$A$3:$F$5,2,0)+G223*HLOOKUP($G$3,MASTER_Data_1!$A$3:$F$5,2,0)+H223*HLOOKUP($H$3,MASTER_Data_1!$A$3:$F$5,2,0)</f>
        <v>191.79999999999998</v>
      </c>
      <c r="J223" s="111">
        <f>IF(AND(I223&gt;100,C223=50001),HLOOKUP(C223,MASTER_Data_2!$A$7:$G$17,MATCH(Datset_1!I223,MASTER_Data_2!$B$8:$B$17,1)+2,1),IF(AND(I223&gt;100,C223=50002),HLOOKUP(C223,MASTER_Data_2!$A$7:$G$17,MATCH(Datset_1!I223,MASTER_Data_2!$B$8:$B$17,1)+2,1),IF(AND(I223&gt;100,C223=50003),HLOOKUP(C223,MASTER_Data_2!$A$7:$G$17,MATCH(Datset_1!I223,MASTER_Data_2!$B$8:$B$17,1)+2,1),IF(AND(I223&gt;100,C223=50004),HLOOKUP(C223,MASTER_Data_2!$A$7:$G$17,MATCH(Datset_1!I223,MASTER_Data_2!$B$8:$B$17,1)+2,1),IF(AND(I223&gt;100,C223=50005),HLOOKUP(C223,MASTER_Data_2!$A$7:$G$17,MATCH(Datset_1!I223,MASTER_Data_2!$B$8:$B$17,1)+2,1),HLOOKUP(C223,MASTER_Data_2!$A$7:$G$17,2,1))))))</f>
        <v>0.33</v>
      </c>
      <c r="K223" s="4">
        <f t="shared" si="7"/>
        <v>63.293999999999997</v>
      </c>
      <c r="L223" s="112">
        <f>IF(AND(I219&gt;100,C219=50001),HLOOKUP(C219,MASTER_Data_4!$A$6:$G$16,MATCH(Datset_1!I219,MASTER_Data_4!$B$7:$B$16,1)+2,1),IF(AND(I219&gt;100,C219=50002),HLOOKUP(C219,MASTER_Data_4!$A$6:$G$16,MATCH(Datset_1!I219,MASTER_Data_4!$B$7:$B$16,1)+2,1),IF(AND(I219&gt;100,C219=50003),HLOOKUP(C219,MASTER_Data_4!$A$6:$G$16,MATCH(Datset_1!I219,MASTER_Data_4!$B$7:$B$16,1)+2,1),IF(AND(I219&gt;100,C219=50004),HLOOKUP(C219,MASTER_Data_4!$A$6:$G$16,MATCH(Datset_1!I219,MASTER_Data_4!$B$7:$B$16,1)+2,1),IF(AND(I219&gt;100,C219=50005),HLOOKUP(C219,MASTER_Data_4!$A$6:$G$16,MATCH(Datset_1!I219,MASTER_Data_4!$B$7:$B$16,1)+2,1),HLOOKUP(C219,MASTER_Data_4!$A$6:$G$16,2,1))))))</f>
        <v>0.37</v>
      </c>
      <c r="M223" s="4">
        <f t="shared" si="6"/>
        <v>70.965999999999994</v>
      </c>
      <c r="N223" s="112">
        <f>VLOOKUP(C223,MASTER_Data_7!$A$2:$C$7,3,0)</f>
        <v>2</v>
      </c>
      <c r="O223" s="112">
        <f>VLOOKUP(C223,MASTER_Data_7!$K$2:$M$12,3,0)</f>
        <v>1</v>
      </c>
      <c r="P223" s="3">
        <f>VLOOKUP(C223,MASTER_Data_8!$A$2:$C$7,3,0)</f>
        <v>787</v>
      </c>
      <c r="Q223" s="3">
        <f>Datset_1!I223*MASTER_Data_5!$B$9*P223</f>
        <v>8226.5896999999986</v>
      </c>
      <c r="R223" s="3">
        <f>VLOOKUP(C223,MASTER_Data_8!$K$2:$M$12,3,0)</f>
        <v>40</v>
      </c>
      <c r="S223" s="3">
        <f>Datset_1!I223*MASTER_Data_5!$B$9*R223</f>
        <v>418.12399999999997</v>
      </c>
    </row>
    <row r="224" spans="1:19" x14ac:dyDescent="0.25">
      <c r="A224" s="2" t="s">
        <v>258</v>
      </c>
      <c r="B224" s="22">
        <v>39606</v>
      </c>
      <c r="C224" s="2">
        <v>50002</v>
      </c>
      <c r="D224" s="2">
        <v>11</v>
      </c>
      <c r="E224" s="2">
        <v>8</v>
      </c>
      <c r="F224" s="2">
        <v>12</v>
      </c>
      <c r="G224" s="2">
        <v>6</v>
      </c>
      <c r="H224" s="2">
        <v>9</v>
      </c>
      <c r="I224" s="111">
        <f>D224*HLOOKUP($D$3,MASTER_Data_1!$A$3:$F$5,2,0)+E224*HLOOKUP($E$3,MASTER_Data_1!$A$3:$F$5,2,0)+F224*HLOOKUP($F$3,MASTER_Data_1!$A$3:$F$5,2,0)+G224*HLOOKUP($G$3,MASTER_Data_1!$A$3:$F$5,2,0)+H224*HLOOKUP($H$3,MASTER_Data_1!$A$3:$F$5,2,0)</f>
        <v>117.10000000000001</v>
      </c>
      <c r="J224" s="111">
        <f>IF(AND(I224&gt;100,C224=50001),HLOOKUP(C224,MASTER_Data_2!$A$7:$G$17,MATCH(Datset_1!I224,MASTER_Data_2!$B$8:$B$17,1)+2,1),IF(AND(I224&gt;100,C224=50002),HLOOKUP(C224,MASTER_Data_2!$A$7:$G$17,MATCH(Datset_1!I224,MASTER_Data_2!$B$8:$B$17,1)+2,1),IF(AND(I224&gt;100,C224=50003),HLOOKUP(C224,MASTER_Data_2!$A$7:$G$17,MATCH(Datset_1!I224,MASTER_Data_2!$B$8:$B$17,1)+2,1),IF(AND(I224&gt;100,C224=50004),HLOOKUP(C224,MASTER_Data_2!$A$7:$G$17,MATCH(Datset_1!I224,MASTER_Data_2!$B$8:$B$17,1)+2,1),IF(AND(I224&gt;100,C224=50005),HLOOKUP(C224,MASTER_Data_2!$A$7:$G$17,MATCH(Datset_1!I224,MASTER_Data_2!$B$8:$B$17,1)+2,1),HLOOKUP(C224,MASTER_Data_2!$A$7:$G$17,2,1))))))</f>
        <v>0.24</v>
      </c>
      <c r="K224" s="4">
        <f t="shared" si="7"/>
        <v>28.104000000000003</v>
      </c>
      <c r="L224" s="112">
        <f>IF(AND(I220&gt;100,C220=50001),HLOOKUP(C220,MASTER_Data_4!$A$6:$G$16,MATCH(Datset_1!I220,MASTER_Data_4!$B$7:$B$16,1)+2,1),IF(AND(I220&gt;100,C220=50002),HLOOKUP(C220,MASTER_Data_4!$A$6:$G$16,MATCH(Datset_1!I220,MASTER_Data_4!$B$7:$B$16,1)+2,1),IF(AND(I220&gt;100,C220=50003),HLOOKUP(C220,MASTER_Data_4!$A$6:$G$16,MATCH(Datset_1!I220,MASTER_Data_4!$B$7:$B$16,1)+2,1),IF(AND(I220&gt;100,C220=50004),HLOOKUP(C220,MASTER_Data_4!$A$6:$G$16,MATCH(Datset_1!I220,MASTER_Data_4!$B$7:$B$16,1)+2,1),IF(AND(I220&gt;100,C220=50005),HLOOKUP(C220,MASTER_Data_4!$A$6:$G$16,MATCH(Datset_1!I220,MASTER_Data_4!$B$7:$B$16,1)+2,1),HLOOKUP(C220,MASTER_Data_4!$A$6:$G$16,2,1))))))</f>
        <v>0.30199999999999999</v>
      </c>
      <c r="M224" s="4">
        <f t="shared" si="6"/>
        <v>35.364200000000004</v>
      </c>
      <c r="N224" s="112">
        <f>VLOOKUP(C224,MASTER_Data_7!$A$2:$C$7,3,0)</f>
        <v>1</v>
      </c>
      <c r="O224" s="112">
        <f>VLOOKUP(C224,MASTER_Data_7!$K$2:$M$12,3,0)</f>
        <v>2</v>
      </c>
      <c r="P224" s="3">
        <f>VLOOKUP(C224,MASTER_Data_8!$A$2:$C$7,3,0)</f>
        <v>122</v>
      </c>
      <c r="Q224" s="3">
        <f>Datset_1!I224*MASTER_Data_5!$B$9*P224</f>
        <v>778.5979000000001</v>
      </c>
      <c r="R224" s="3">
        <f>VLOOKUP(C224,MASTER_Data_8!$K$2:$M$12,3,0)</f>
        <v>901</v>
      </c>
      <c r="S224" s="3">
        <f>Datset_1!I224*MASTER_Data_5!$B$9*R224</f>
        <v>5750.136950000001</v>
      </c>
    </row>
    <row r="225" spans="1:19" x14ac:dyDescent="0.25">
      <c r="A225" s="2" t="s">
        <v>259</v>
      </c>
      <c r="B225" s="22">
        <v>39606</v>
      </c>
      <c r="C225" s="2">
        <v>50004</v>
      </c>
      <c r="D225" s="2">
        <v>9</v>
      </c>
      <c r="E225" s="2">
        <v>8</v>
      </c>
      <c r="F225" s="2">
        <v>12</v>
      </c>
      <c r="G225" s="2">
        <v>11</v>
      </c>
      <c r="H225" s="2">
        <v>9</v>
      </c>
      <c r="I225" s="111">
        <f>D225*HLOOKUP($D$3,MASTER_Data_1!$A$3:$F$5,2,0)+E225*HLOOKUP($E$3,MASTER_Data_1!$A$3:$F$5,2,0)+F225*HLOOKUP($F$3,MASTER_Data_1!$A$3:$F$5,2,0)+G225*HLOOKUP($G$3,MASTER_Data_1!$A$3:$F$5,2,0)+H225*HLOOKUP($H$3,MASTER_Data_1!$A$3:$F$5,2,0)</f>
        <v>141</v>
      </c>
      <c r="J225" s="111">
        <f>IF(AND(I225&gt;100,C225=50001),HLOOKUP(C225,MASTER_Data_2!$A$7:$G$17,MATCH(Datset_1!I225,MASTER_Data_2!$B$8:$B$17,1)+2,1),IF(AND(I225&gt;100,C225=50002),HLOOKUP(C225,MASTER_Data_2!$A$7:$G$17,MATCH(Datset_1!I225,MASTER_Data_2!$B$8:$B$17,1)+2,1),IF(AND(I225&gt;100,C225=50003),HLOOKUP(C225,MASTER_Data_2!$A$7:$G$17,MATCH(Datset_1!I225,MASTER_Data_2!$B$8:$B$17,1)+2,1),IF(AND(I225&gt;100,C225=50004),HLOOKUP(C225,MASTER_Data_2!$A$7:$G$17,MATCH(Datset_1!I225,MASTER_Data_2!$B$8:$B$17,1)+2,1),IF(AND(I225&gt;100,C225=50005),HLOOKUP(C225,MASTER_Data_2!$A$7:$G$17,MATCH(Datset_1!I225,MASTER_Data_2!$B$8:$B$17,1)+2,1),HLOOKUP(C225,MASTER_Data_2!$A$7:$G$17,2,1))))))</f>
        <v>0.27</v>
      </c>
      <c r="K225" s="4">
        <f t="shared" si="7"/>
        <v>38.07</v>
      </c>
      <c r="L225" s="112">
        <f>IF(AND(I221&gt;100,C221=50001),HLOOKUP(C221,MASTER_Data_4!$A$6:$G$16,MATCH(Datset_1!I221,MASTER_Data_4!$B$7:$B$16,1)+2,1),IF(AND(I221&gt;100,C221=50002),HLOOKUP(C221,MASTER_Data_4!$A$6:$G$16,MATCH(Datset_1!I221,MASTER_Data_4!$B$7:$B$16,1)+2,1),IF(AND(I221&gt;100,C221=50003),HLOOKUP(C221,MASTER_Data_4!$A$6:$G$16,MATCH(Datset_1!I221,MASTER_Data_4!$B$7:$B$16,1)+2,1),IF(AND(I221&gt;100,C221=50004),HLOOKUP(C221,MASTER_Data_4!$A$6:$G$16,MATCH(Datset_1!I221,MASTER_Data_4!$B$7:$B$16,1)+2,1),IF(AND(I221&gt;100,C221=50005),HLOOKUP(C221,MASTER_Data_4!$A$6:$G$16,MATCH(Datset_1!I221,MASTER_Data_4!$B$7:$B$16,1)+2,1),HLOOKUP(C221,MASTER_Data_4!$A$6:$G$16,2,1))))))</f>
        <v>0.37</v>
      </c>
      <c r="M225" s="4">
        <f t="shared" si="6"/>
        <v>52.17</v>
      </c>
      <c r="N225" s="112">
        <f>VLOOKUP(C225,MASTER_Data_7!$A$2:$C$7,3,0)</f>
        <v>1</v>
      </c>
      <c r="O225" s="112">
        <f>VLOOKUP(C225,MASTER_Data_7!$K$2:$M$12,3,0)</f>
        <v>2</v>
      </c>
      <c r="P225" s="3">
        <f>VLOOKUP(C225,MASTER_Data_8!$A$2:$C$7,3,0)</f>
        <v>768</v>
      </c>
      <c r="Q225" s="3">
        <f>Datset_1!I225*MASTER_Data_5!$B$9*P225</f>
        <v>5901.6959999999999</v>
      </c>
      <c r="R225" s="3">
        <f>VLOOKUP(C225,MASTER_Data_8!$K$2:$M$12,3,0)</f>
        <v>841</v>
      </c>
      <c r="S225" s="3">
        <f>Datset_1!I225*MASTER_Data_5!$B$9*R225</f>
        <v>6462.6644999999999</v>
      </c>
    </row>
    <row r="226" spans="1:19" x14ac:dyDescent="0.25">
      <c r="A226" s="2" t="s">
        <v>298</v>
      </c>
      <c r="B226" s="22">
        <v>39607</v>
      </c>
      <c r="C226" s="2">
        <v>50001</v>
      </c>
      <c r="D226" s="2">
        <v>9</v>
      </c>
      <c r="E226" s="2">
        <v>8</v>
      </c>
      <c r="F226" s="2">
        <v>12</v>
      </c>
      <c r="G226" s="2">
        <v>11</v>
      </c>
      <c r="H226" s="2">
        <v>9</v>
      </c>
      <c r="I226" s="111">
        <f>D226*HLOOKUP($D$3,MASTER_Data_1!$A$3:$F$5,2,0)+E226*HLOOKUP($E$3,MASTER_Data_1!$A$3:$F$5,2,0)+F226*HLOOKUP($F$3,MASTER_Data_1!$A$3:$F$5,2,0)+G226*HLOOKUP($G$3,MASTER_Data_1!$A$3:$F$5,2,0)+H226*HLOOKUP($H$3,MASTER_Data_1!$A$3:$F$5,2,0)</f>
        <v>141</v>
      </c>
      <c r="J226" s="111">
        <f>IF(AND(I226&gt;100,C226=50001),HLOOKUP(C226,MASTER_Data_2!$A$7:$G$17,MATCH(Datset_1!I226,MASTER_Data_2!$B$8:$B$17,1)+2,1),IF(AND(I226&gt;100,C226=50002),HLOOKUP(C226,MASTER_Data_2!$A$7:$G$17,MATCH(Datset_1!I226,MASTER_Data_2!$B$8:$B$17,1)+2,1),IF(AND(I226&gt;100,C226=50003),HLOOKUP(C226,MASTER_Data_2!$A$7:$G$17,MATCH(Datset_1!I226,MASTER_Data_2!$B$8:$B$17,1)+2,1),IF(AND(I226&gt;100,C226=50004),HLOOKUP(C226,MASTER_Data_2!$A$7:$G$17,MATCH(Datset_1!I226,MASTER_Data_2!$B$8:$B$17,1)+2,1),IF(AND(I226&gt;100,C226=50005),HLOOKUP(C226,MASTER_Data_2!$A$7:$G$17,MATCH(Datset_1!I226,MASTER_Data_2!$B$8:$B$17,1)+2,1),HLOOKUP(C226,MASTER_Data_2!$A$7:$G$17,2,1))))))</f>
        <v>0.2</v>
      </c>
      <c r="K226" s="4">
        <f t="shared" si="7"/>
        <v>28.200000000000003</v>
      </c>
      <c r="L226" s="112">
        <f>IF(AND(I222&gt;100,C222=50001),HLOOKUP(C222,MASTER_Data_4!$A$6:$G$16,MATCH(Datset_1!I222,MASTER_Data_4!$B$7:$B$16,1)+2,1),IF(AND(I222&gt;100,C222=50002),HLOOKUP(C222,MASTER_Data_4!$A$6:$G$16,MATCH(Datset_1!I222,MASTER_Data_4!$B$7:$B$16,1)+2,1),IF(AND(I222&gt;100,C222=50003),HLOOKUP(C222,MASTER_Data_4!$A$6:$G$16,MATCH(Datset_1!I222,MASTER_Data_4!$B$7:$B$16,1)+2,1),IF(AND(I222&gt;100,C222=50004),HLOOKUP(C222,MASTER_Data_4!$A$6:$G$16,MATCH(Datset_1!I222,MASTER_Data_4!$B$7:$B$16,1)+2,1),IF(AND(I222&gt;100,C222=50005),HLOOKUP(C222,MASTER_Data_4!$A$6:$G$16,MATCH(Datset_1!I222,MASTER_Data_4!$B$7:$B$16,1)+2,1),HLOOKUP(C222,MASTER_Data_4!$A$6:$G$16,2,1))))))</f>
        <v>17</v>
      </c>
      <c r="M226" s="4">
        <f t="shared" si="6"/>
        <v>17</v>
      </c>
      <c r="N226" s="112">
        <f>VLOOKUP(C226,MASTER_Data_7!$A$2:$C$7,3,0)</f>
        <v>1</v>
      </c>
      <c r="O226" s="112">
        <f>VLOOKUP(C226,MASTER_Data_7!$K$2:$M$12,3,0)</f>
        <v>2</v>
      </c>
      <c r="P226" s="3">
        <f>VLOOKUP(C226,MASTER_Data_8!$A$2:$C$7,3,0)</f>
        <v>40</v>
      </c>
      <c r="Q226" s="3">
        <f>Datset_1!I226*MASTER_Data_5!$B$9*P226</f>
        <v>307.38</v>
      </c>
      <c r="R226" s="3">
        <f>VLOOKUP(C226,MASTER_Data_8!$K$2:$M$12,3,0)</f>
        <v>787</v>
      </c>
      <c r="S226" s="3">
        <f>Datset_1!I226*MASTER_Data_5!$B$9*R226</f>
        <v>6047.7015000000001</v>
      </c>
    </row>
    <row r="227" spans="1:19" x14ac:dyDescent="0.25">
      <c r="A227" s="2" t="s">
        <v>299</v>
      </c>
      <c r="B227" s="22">
        <v>39607</v>
      </c>
      <c r="C227" s="2">
        <v>50005</v>
      </c>
      <c r="D227" s="2">
        <v>9</v>
      </c>
      <c r="E227" s="2">
        <v>8</v>
      </c>
      <c r="F227" s="2">
        <v>12</v>
      </c>
      <c r="G227" s="2">
        <v>11</v>
      </c>
      <c r="H227" s="2">
        <v>9</v>
      </c>
      <c r="I227" s="111">
        <f>D227*HLOOKUP($D$3,MASTER_Data_1!$A$3:$F$5,2,0)+E227*HLOOKUP($E$3,MASTER_Data_1!$A$3:$F$5,2,0)+F227*HLOOKUP($F$3,MASTER_Data_1!$A$3:$F$5,2,0)+G227*HLOOKUP($G$3,MASTER_Data_1!$A$3:$F$5,2,0)+H227*HLOOKUP($H$3,MASTER_Data_1!$A$3:$F$5,2,0)</f>
        <v>141</v>
      </c>
      <c r="J227" s="111">
        <f>IF(AND(I227&gt;100,C227=50001),HLOOKUP(C227,MASTER_Data_2!$A$7:$G$17,MATCH(Datset_1!I227,MASTER_Data_2!$B$8:$B$17,1)+2,1),IF(AND(I227&gt;100,C227=50002),HLOOKUP(C227,MASTER_Data_2!$A$7:$G$17,MATCH(Datset_1!I227,MASTER_Data_2!$B$8:$B$17,1)+2,1),IF(AND(I227&gt;100,C227=50003),HLOOKUP(C227,MASTER_Data_2!$A$7:$G$17,MATCH(Datset_1!I227,MASTER_Data_2!$B$8:$B$17,1)+2,1),IF(AND(I227&gt;100,C227=50004),HLOOKUP(C227,MASTER_Data_2!$A$7:$G$17,MATCH(Datset_1!I227,MASTER_Data_2!$B$8:$B$17,1)+2,1),IF(AND(I227&gt;100,C227=50005),HLOOKUP(C227,MASTER_Data_2!$A$7:$G$17,MATCH(Datset_1!I227,MASTER_Data_2!$B$8:$B$17,1)+2,1),HLOOKUP(C227,MASTER_Data_2!$A$7:$G$17,2,1))))))</f>
        <v>0.33</v>
      </c>
      <c r="K227" s="4">
        <f t="shared" si="7"/>
        <v>46.53</v>
      </c>
      <c r="L227" s="112">
        <f>IF(AND(I223&gt;100,C223=50001),HLOOKUP(C223,MASTER_Data_4!$A$6:$G$16,MATCH(Datset_1!I223,MASTER_Data_4!$B$7:$B$16,1)+2,1),IF(AND(I223&gt;100,C223=50002),HLOOKUP(C223,MASTER_Data_4!$A$6:$G$16,MATCH(Datset_1!I223,MASTER_Data_4!$B$7:$B$16,1)+2,1),IF(AND(I223&gt;100,C223=50003),HLOOKUP(C223,MASTER_Data_4!$A$6:$G$16,MATCH(Datset_1!I223,MASTER_Data_4!$B$7:$B$16,1)+2,1),IF(AND(I223&gt;100,C223=50004),HLOOKUP(C223,MASTER_Data_4!$A$6:$G$16,MATCH(Datset_1!I223,MASTER_Data_4!$B$7:$B$16,1)+2,1),IF(AND(I223&gt;100,C223=50005),HLOOKUP(C223,MASTER_Data_4!$A$6:$G$16,MATCH(Datset_1!I223,MASTER_Data_4!$B$7:$B$16,1)+2,1),HLOOKUP(C223,MASTER_Data_4!$A$6:$G$16,2,1))))))</f>
        <v>0.20399999999999999</v>
      </c>
      <c r="M227" s="4">
        <f t="shared" si="6"/>
        <v>28.763999999999999</v>
      </c>
      <c r="N227" s="112">
        <f>VLOOKUP(C227,MASTER_Data_7!$A$2:$C$7,3,0)</f>
        <v>2</v>
      </c>
      <c r="O227" s="112">
        <f>VLOOKUP(C227,MASTER_Data_7!$K$2:$M$12,3,0)</f>
        <v>1</v>
      </c>
      <c r="P227" s="3">
        <f>VLOOKUP(C227,MASTER_Data_8!$A$2:$C$7,3,0)</f>
        <v>787</v>
      </c>
      <c r="Q227" s="3">
        <f>Datset_1!I227*MASTER_Data_5!$B$9*P227</f>
        <v>6047.7015000000001</v>
      </c>
      <c r="R227" s="3">
        <f>VLOOKUP(C227,MASTER_Data_8!$K$2:$M$12,3,0)</f>
        <v>40</v>
      </c>
      <c r="S227" s="3">
        <f>Datset_1!I227*MASTER_Data_5!$B$9*R227</f>
        <v>307.38</v>
      </c>
    </row>
    <row r="228" spans="1:19" x14ac:dyDescent="0.25">
      <c r="A228" s="2" t="s">
        <v>340</v>
      </c>
      <c r="B228" s="22">
        <v>39608</v>
      </c>
      <c r="C228" s="2">
        <v>50001</v>
      </c>
      <c r="D228" s="2">
        <v>6</v>
      </c>
      <c r="E228" s="2">
        <v>8</v>
      </c>
      <c r="F228" s="2">
        <v>12</v>
      </c>
      <c r="G228" s="2">
        <v>9</v>
      </c>
      <c r="H228" s="2">
        <v>9</v>
      </c>
      <c r="I228" s="111">
        <f>D228*HLOOKUP($D$3,MASTER_Data_1!$A$3:$F$5,2,0)+E228*HLOOKUP($E$3,MASTER_Data_1!$A$3:$F$5,2,0)+F228*HLOOKUP($F$3,MASTER_Data_1!$A$3:$F$5,2,0)+G228*HLOOKUP($G$3,MASTER_Data_1!$A$3:$F$5,2,0)+H228*HLOOKUP($H$3,MASTER_Data_1!$A$3:$F$5,2,0)</f>
        <v>122.7</v>
      </c>
      <c r="J228" s="111">
        <f>IF(AND(I228&gt;100,C228=50001),HLOOKUP(C228,MASTER_Data_2!$A$7:$G$17,MATCH(Datset_1!I228,MASTER_Data_2!$B$8:$B$17,1)+2,1),IF(AND(I228&gt;100,C228=50002),HLOOKUP(C228,MASTER_Data_2!$A$7:$G$17,MATCH(Datset_1!I228,MASTER_Data_2!$B$8:$B$17,1)+2,1),IF(AND(I228&gt;100,C228=50003),HLOOKUP(C228,MASTER_Data_2!$A$7:$G$17,MATCH(Datset_1!I228,MASTER_Data_2!$B$8:$B$17,1)+2,1),IF(AND(I228&gt;100,C228=50004),HLOOKUP(C228,MASTER_Data_2!$A$7:$G$17,MATCH(Datset_1!I228,MASTER_Data_2!$B$8:$B$17,1)+2,1),IF(AND(I228&gt;100,C228=50005),HLOOKUP(C228,MASTER_Data_2!$A$7:$G$17,MATCH(Datset_1!I228,MASTER_Data_2!$B$8:$B$17,1)+2,1),HLOOKUP(C228,MASTER_Data_2!$A$7:$G$17,2,1))))))</f>
        <v>0.2</v>
      </c>
      <c r="K228" s="4">
        <f t="shared" si="7"/>
        <v>24.540000000000003</v>
      </c>
      <c r="L228" s="112">
        <f>IF(AND(I224&gt;100,C224=50001),HLOOKUP(C224,MASTER_Data_4!$A$6:$G$16,MATCH(Datset_1!I224,MASTER_Data_4!$B$7:$B$16,1)+2,1),IF(AND(I224&gt;100,C224=50002),HLOOKUP(C224,MASTER_Data_4!$A$6:$G$16,MATCH(Datset_1!I224,MASTER_Data_4!$B$7:$B$16,1)+2,1),IF(AND(I224&gt;100,C224=50003),HLOOKUP(C224,MASTER_Data_4!$A$6:$G$16,MATCH(Datset_1!I224,MASTER_Data_4!$B$7:$B$16,1)+2,1),IF(AND(I224&gt;100,C224=50004),HLOOKUP(C224,MASTER_Data_4!$A$6:$G$16,MATCH(Datset_1!I224,MASTER_Data_4!$B$7:$B$16,1)+2,1),IF(AND(I224&gt;100,C224=50005),HLOOKUP(C224,MASTER_Data_4!$A$6:$G$16,MATCH(Datset_1!I224,MASTER_Data_4!$B$7:$B$16,1)+2,1),HLOOKUP(C224,MASTER_Data_4!$A$6:$G$16,2,1))))))</f>
        <v>0.30599999999999999</v>
      </c>
      <c r="M228" s="4">
        <f t="shared" si="6"/>
        <v>37.546199999999999</v>
      </c>
      <c r="N228" s="112">
        <f>VLOOKUP(C228,MASTER_Data_7!$A$2:$C$7,3,0)</f>
        <v>1</v>
      </c>
      <c r="O228" s="112">
        <f>VLOOKUP(C228,MASTER_Data_7!$K$2:$M$12,3,0)</f>
        <v>2</v>
      </c>
      <c r="P228" s="3">
        <f>VLOOKUP(C228,MASTER_Data_8!$A$2:$C$7,3,0)</f>
        <v>40</v>
      </c>
      <c r="Q228" s="3">
        <f>Datset_1!I228*MASTER_Data_5!$B$9*P228</f>
        <v>267.48599999999999</v>
      </c>
      <c r="R228" s="3">
        <f>VLOOKUP(C228,MASTER_Data_8!$K$2:$M$12,3,0)</f>
        <v>787</v>
      </c>
      <c r="S228" s="3">
        <f>Datset_1!I228*MASTER_Data_5!$B$9*R228</f>
        <v>5262.7870499999999</v>
      </c>
    </row>
    <row r="229" spans="1:19" x14ac:dyDescent="0.25">
      <c r="A229" s="2" t="s">
        <v>382</v>
      </c>
      <c r="B229" s="22">
        <v>39609</v>
      </c>
      <c r="C229" s="2">
        <v>50002</v>
      </c>
      <c r="D229" s="2">
        <v>9</v>
      </c>
      <c r="E229" s="2">
        <v>8</v>
      </c>
      <c r="F229" s="2">
        <v>12</v>
      </c>
      <c r="G229" s="2">
        <v>9</v>
      </c>
      <c r="H229" s="2">
        <v>9</v>
      </c>
      <c r="I229" s="111">
        <f>D229*HLOOKUP($D$3,MASTER_Data_1!$A$3:$F$5,2,0)+E229*HLOOKUP($E$3,MASTER_Data_1!$A$3:$F$5,2,0)+F229*HLOOKUP($F$3,MASTER_Data_1!$A$3:$F$5,2,0)+G229*HLOOKUP($G$3,MASTER_Data_1!$A$3:$F$5,2,0)+H229*HLOOKUP($H$3,MASTER_Data_1!$A$3:$F$5,2,0)</f>
        <v>129.6</v>
      </c>
      <c r="J229" s="111">
        <f>IF(AND(I229&gt;100,C229=50001),HLOOKUP(C229,MASTER_Data_2!$A$7:$G$17,MATCH(Datset_1!I229,MASTER_Data_2!$B$8:$B$17,1)+2,1),IF(AND(I229&gt;100,C229=50002),HLOOKUP(C229,MASTER_Data_2!$A$7:$G$17,MATCH(Datset_1!I229,MASTER_Data_2!$B$8:$B$17,1)+2,1),IF(AND(I229&gt;100,C229=50003),HLOOKUP(C229,MASTER_Data_2!$A$7:$G$17,MATCH(Datset_1!I229,MASTER_Data_2!$B$8:$B$17,1)+2,1),IF(AND(I229&gt;100,C229=50004),HLOOKUP(C229,MASTER_Data_2!$A$7:$G$17,MATCH(Datset_1!I229,MASTER_Data_2!$B$8:$B$17,1)+2,1),IF(AND(I229&gt;100,C229=50005),HLOOKUP(C229,MASTER_Data_2!$A$7:$G$17,MATCH(Datset_1!I229,MASTER_Data_2!$B$8:$B$17,1)+2,1),HLOOKUP(C229,MASTER_Data_2!$A$7:$G$17,2,1))))))</f>
        <v>0.24</v>
      </c>
      <c r="K229" s="4">
        <f t="shared" si="7"/>
        <v>31.103999999999999</v>
      </c>
      <c r="L229" s="112">
        <f>IF(AND(I225&gt;100,C225=50001),HLOOKUP(C225,MASTER_Data_4!$A$6:$G$16,MATCH(Datset_1!I225,MASTER_Data_4!$B$7:$B$16,1)+2,1),IF(AND(I225&gt;100,C225=50002),HLOOKUP(C225,MASTER_Data_4!$A$6:$G$16,MATCH(Datset_1!I225,MASTER_Data_4!$B$7:$B$16,1)+2,1),IF(AND(I225&gt;100,C225=50003),HLOOKUP(C225,MASTER_Data_4!$A$6:$G$16,MATCH(Datset_1!I225,MASTER_Data_4!$B$7:$B$16,1)+2,1),IF(AND(I225&gt;100,C225=50004),HLOOKUP(C225,MASTER_Data_4!$A$6:$G$16,MATCH(Datset_1!I225,MASTER_Data_4!$B$7:$B$16,1)+2,1),IF(AND(I225&gt;100,C225=50005),HLOOKUP(C225,MASTER_Data_4!$A$6:$G$16,MATCH(Datset_1!I225,MASTER_Data_4!$B$7:$B$16,1)+2,1),HLOOKUP(C225,MASTER_Data_4!$A$6:$G$16,2,1))))))</f>
        <v>0.34100000000000003</v>
      </c>
      <c r="M229" s="4">
        <f t="shared" si="6"/>
        <v>44.193600000000004</v>
      </c>
      <c r="N229" s="112">
        <f>VLOOKUP(C229,MASTER_Data_7!$A$2:$C$7,3,0)</f>
        <v>1</v>
      </c>
      <c r="O229" s="112">
        <f>VLOOKUP(C229,MASTER_Data_7!$K$2:$M$12,3,0)</f>
        <v>2</v>
      </c>
      <c r="P229" s="3">
        <f>VLOOKUP(C229,MASTER_Data_8!$A$2:$C$7,3,0)</f>
        <v>122</v>
      </c>
      <c r="Q229" s="3">
        <f>Datset_1!I229*MASTER_Data_5!$B$9*P229</f>
        <v>861.71039999999994</v>
      </c>
      <c r="R229" s="3">
        <f>VLOOKUP(C229,MASTER_Data_8!$K$2:$M$12,3,0)</f>
        <v>901</v>
      </c>
      <c r="S229" s="3">
        <f>Datset_1!I229*MASTER_Data_5!$B$9*R229</f>
        <v>6363.9431999999997</v>
      </c>
    </row>
    <row r="230" spans="1:19" x14ac:dyDescent="0.25">
      <c r="A230" s="2" t="s">
        <v>383</v>
      </c>
      <c r="B230" s="22">
        <v>39609</v>
      </c>
      <c r="C230" s="2">
        <v>50003</v>
      </c>
      <c r="D230" s="2">
        <v>6</v>
      </c>
      <c r="E230" s="2">
        <v>8</v>
      </c>
      <c r="F230" s="2">
        <v>12</v>
      </c>
      <c r="G230" s="2">
        <v>12</v>
      </c>
      <c r="H230" s="2">
        <v>9</v>
      </c>
      <c r="I230" s="111">
        <f>D230*HLOOKUP($D$3,MASTER_Data_1!$A$3:$F$5,2,0)+E230*HLOOKUP($E$3,MASTER_Data_1!$A$3:$F$5,2,0)+F230*HLOOKUP($F$3,MASTER_Data_1!$A$3:$F$5,2,0)+G230*HLOOKUP($G$3,MASTER_Data_1!$A$3:$F$5,2,0)+H230*HLOOKUP($H$3,MASTER_Data_1!$A$3:$F$5,2,0)</f>
        <v>139.80000000000001</v>
      </c>
      <c r="J230" s="111">
        <f>IF(AND(I230&gt;100,C230=50001),HLOOKUP(C230,MASTER_Data_2!$A$7:$G$17,MATCH(Datset_1!I230,MASTER_Data_2!$B$8:$B$17,1)+2,1),IF(AND(I230&gt;100,C230=50002),HLOOKUP(C230,MASTER_Data_2!$A$7:$G$17,MATCH(Datset_1!I230,MASTER_Data_2!$B$8:$B$17,1)+2,1),IF(AND(I230&gt;100,C230=50003),HLOOKUP(C230,MASTER_Data_2!$A$7:$G$17,MATCH(Datset_1!I230,MASTER_Data_2!$B$8:$B$17,1)+2,1),IF(AND(I230&gt;100,C230=50004),HLOOKUP(C230,MASTER_Data_2!$A$7:$G$17,MATCH(Datset_1!I230,MASTER_Data_2!$B$8:$B$17,1)+2,1),IF(AND(I230&gt;100,C230=50005),HLOOKUP(C230,MASTER_Data_2!$A$7:$G$17,MATCH(Datset_1!I230,MASTER_Data_2!$B$8:$B$17,1)+2,1),HLOOKUP(C230,MASTER_Data_2!$A$7:$G$17,2,1))))))</f>
        <v>0.26</v>
      </c>
      <c r="K230" s="4">
        <f t="shared" si="7"/>
        <v>36.348000000000006</v>
      </c>
      <c r="L230" s="112">
        <f>IF(AND(I226&gt;100,C226=50001),HLOOKUP(C226,MASTER_Data_4!$A$6:$G$16,MATCH(Datset_1!I226,MASTER_Data_4!$B$7:$B$16,1)+2,1),IF(AND(I226&gt;100,C226=50002),HLOOKUP(C226,MASTER_Data_4!$A$6:$G$16,MATCH(Datset_1!I226,MASTER_Data_4!$B$7:$B$16,1)+2,1),IF(AND(I226&gt;100,C226=50003),HLOOKUP(C226,MASTER_Data_4!$A$6:$G$16,MATCH(Datset_1!I226,MASTER_Data_4!$B$7:$B$16,1)+2,1),IF(AND(I226&gt;100,C226=50004),HLOOKUP(C226,MASTER_Data_4!$A$6:$G$16,MATCH(Datset_1!I226,MASTER_Data_4!$B$7:$B$16,1)+2,1),IF(AND(I226&gt;100,C226=50005),HLOOKUP(C226,MASTER_Data_4!$A$6:$G$16,MATCH(Datset_1!I226,MASTER_Data_4!$B$7:$B$16,1)+2,1),HLOOKUP(C226,MASTER_Data_4!$A$6:$G$16,2,1))))))</f>
        <v>0.30199999999999999</v>
      </c>
      <c r="M230" s="4">
        <f t="shared" si="6"/>
        <v>42.2196</v>
      </c>
      <c r="N230" s="112">
        <f>VLOOKUP(C230,MASTER_Data_7!$A$2:$C$7,3,0)</f>
        <v>1</v>
      </c>
      <c r="O230" s="112">
        <f>VLOOKUP(C230,MASTER_Data_7!$K$2:$M$12,3,0)</f>
        <v>2</v>
      </c>
      <c r="P230" s="3">
        <f>VLOOKUP(C230,MASTER_Data_8!$A$2:$C$7,3,0)</f>
        <v>407</v>
      </c>
      <c r="Q230" s="3">
        <f>Datset_1!I230*MASTER_Data_5!$B$9*P230</f>
        <v>3100.9737</v>
      </c>
      <c r="R230" s="3">
        <f>VLOOKUP(C230,MASTER_Data_8!$K$2:$M$12,3,0)</f>
        <v>1048</v>
      </c>
      <c r="S230" s="3">
        <f>Datset_1!I230*MASTER_Data_5!$B$9*R230</f>
        <v>7984.8168000000005</v>
      </c>
    </row>
    <row r="231" spans="1:19" x14ac:dyDescent="0.25">
      <c r="A231" s="2" t="s">
        <v>426</v>
      </c>
      <c r="B231" s="22">
        <v>39610</v>
      </c>
      <c r="C231" s="2">
        <v>50003</v>
      </c>
      <c r="D231" s="2">
        <v>9</v>
      </c>
      <c r="E231" s="2">
        <v>8</v>
      </c>
      <c r="F231" s="2">
        <v>12</v>
      </c>
      <c r="G231" s="2">
        <v>15</v>
      </c>
      <c r="H231" s="2">
        <v>9</v>
      </c>
      <c r="I231" s="111">
        <f>D231*HLOOKUP($D$3,MASTER_Data_1!$A$3:$F$5,2,0)+E231*HLOOKUP($E$3,MASTER_Data_1!$A$3:$F$5,2,0)+F231*HLOOKUP($F$3,MASTER_Data_1!$A$3:$F$5,2,0)+G231*HLOOKUP($G$3,MASTER_Data_1!$A$3:$F$5,2,0)+H231*HLOOKUP($H$3,MASTER_Data_1!$A$3:$F$5,2,0)</f>
        <v>163.79999999999998</v>
      </c>
      <c r="J231" s="111">
        <f>IF(AND(I231&gt;100,C231=50001),HLOOKUP(C231,MASTER_Data_2!$A$7:$G$17,MATCH(Datset_1!I231,MASTER_Data_2!$B$8:$B$17,1)+2,1),IF(AND(I231&gt;100,C231=50002),HLOOKUP(C231,MASTER_Data_2!$A$7:$G$17,MATCH(Datset_1!I231,MASTER_Data_2!$B$8:$B$17,1)+2,1),IF(AND(I231&gt;100,C231=50003),HLOOKUP(C231,MASTER_Data_2!$A$7:$G$17,MATCH(Datset_1!I231,MASTER_Data_2!$B$8:$B$17,1)+2,1),IF(AND(I231&gt;100,C231=50004),HLOOKUP(C231,MASTER_Data_2!$A$7:$G$17,MATCH(Datset_1!I231,MASTER_Data_2!$B$8:$B$17,1)+2,1),IF(AND(I231&gt;100,C231=50005),HLOOKUP(C231,MASTER_Data_2!$A$7:$G$17,MATCH(Datset_1!I231,MASTER_Data_2!$B$8:$B$17,1)+2,1),HLOOKUP(C231,MASTER_Data_2!$A$7:$G$17,2,1))))))</f>
        <v>0.26</v>
      </c>
      <c r="K231" s="4">
        <f t="shared" si="7"/>
        <v>42.587999999999994</v>
      </c>
      <c r="L231" s="112">
        <f>IF(AND(I227&gt;100,C227=50001),HLOOKUP(C227,MASTER_Data_4!$A$6:$G$16,MATCH(Datset_1!I227,MASTER_Data_4!$B$7:$B$16,1)+2,1),IF(AND(I227&gt;100,C227=50002),HLOOKUP(C227,MASTER_Data_4!$A$6:$G$16,MATCH(Datset_1!I227,MASTER_Data_4!$B$7:$B$16,1)+2,1),IF(AND(I227&gt;100,C227=50003),HLOOKUP(C227,MASTER_Data_4!$A$6:$G$16,MATCH(Datset_1!I227,MASTER_Data_4!$B$7:$B$16,1)+2,1),IF(AND(I227&gt;100,C227=50004),HLOOKUP(C227,MASTER_Data_4!$A$6:$G$16,MATCH(Datset_1!I227,MASTER_Data_4!$B$7:$B$16,1)+2,1),IF(AND(I227&gt;100,C227=50005),HLOOKUP(C227,MASTER_Data_4!$A$6:$G$16,MATCH(Datset_1!I227,MASTER_Data_4!$B$7:$B$16,1)+2,1),HLOOKUP(C227,MASTER_Data_4!$A$6:$G$16,2,1))))))</f>
        <v>0.20399999999999999</v>
      </c>
      <c r="M231" s="4">
        <f t="shared" si="6"/>
        <v>33.415199999999992</v>
      </c>
      <c r="N231" s="112">
        <f>VLOOKUP(C231,MASTER_Data_7!$A$2:$C$7,3,0)</f>
        <v>1</v>
      </c>
      <c r="O231" s="112">
        <f>VLOOKUP(C231,MASTER_Data_7!$K$2:$M$12,3,0)</f>
        <v>2</v>
      </c>
      <c r="P231" s="3">
        <f>VLOOKUP(C231,MASTER_Data_8!$A$2:$C$7,3,0)</f>
        <v>407</v>
      </c>
      <c r="Q231" s="3">
        <f>Datset_1!I231*MASTER_Data_5!$B$9*P231</f>
        <v>3633.3296999999998</v>
      </c>
      <c r="R231" s="3">
        <f>VLOOKUP(C231,MASTER_Data_8!$K$2:$M$12,3,0)</f>
        <v>1048</v>
      </c>
      <c r="S231" s="3">
        <f>Datset_1!I231*MASTER_Data_5!$B$9*R231</f>
        <v>9355.6008000000002</v>
      </c>
    </row>
    <row r="232" spans="1:19" x14ac:dyDescent="0.25">
      <c r="A232" s="2" t="s">
        <v>427</v>
      </c>
      <c r="B232" s="22">
        <v>39610</v>
      </c>
      <c r="C232" s="2">
        <v>50001</v>
      </c>
      <c r="D232" s="2">
        <v>6</v>
      </c>
      <c r="E232" s="2">
        <v>8</v>
      </c>
      <c r="F232" s="2">
        <v>12</v>
      </c>
      <c r="G232" s="2">
        <v>12</v>
      </c>
      <c r="H232" s="2">
        <v>9</v>
      </c>
      <c r="I232" s="111">
        <f>D232*HLOOKUP($D$3,MASTER_Data_1!$A$3:$F$5,2,0)+E232*HLOOKUP($E$3,MASTER_Data_1!$A$3:$F$5,2,0)+F232*HLOOKUP($F$3,MASTER_Data_1!$A$3:$F$5,2,0)+G232*HLOOKUP($G$3,MASTER_Data_1!$A$3:$F$5,2,0)+H232*HLOOKUP($H$3,MASTER_Data_1!$A$3:$F$5,2,0)</f>
        <v>139.80000000000001</v>
      </c>
      <c r="J232" s="111">
        <f>IF(AND(I232&gt;100,C232=50001),HLOOKUP(C232,MASTER_Data_2!$A$7:$G$17,MATCH(Datset_1!I232,MASTER_Data_2!$B$8:$B$17,1)+2,1),IF(AND(I232&gt;100,C232=50002),HLOOKUP(C232,MASTER_Data_2!$A$7:$G$17,MATCH(Datset_1!I232,MASTER_Data_2!$B$8:$B$17,1)+2,1),IF(AND(I232&gt;100,C232=50003),HLOOKUP(C232,MASTER_Data_2!$A$7:$G$17,MATCH(Datset_1!I232,MASTER_Data_2!$B$8:$B$17,1)+2,1),IF(AND(I232&gt;100,C232=50004),HLOOKUP(C232,MASTER_Data_2!$A$7:$G$17,MATCH(Datset_1!I232,MASTER_Data_2!$B$8:$B$17,1)+2,1),IF(AND(I232&gt;100,C232=50005),HLOOKUP(C232,MASTER_Data_2!$A$7:$G$17,MATCH(Datset_1!I232,MASTER_Data_2!$B$8:$B$17,1)+2,1),HLOOKUP(C232,MASTER_Data_2!$A$7:$G$17,2,1))))))</f>
        <v>0.2</v>
      </c>
      <c r="K232" s="4">
        <f t="shared" si="7"/>
        <v>27.960000000000004</v>
      </c>
      <c r="L232" s="112">
        <f>IF(AND(I228&gt;100,C228=50001),HLOOKUP(C228,MASTER_Data_4!$A$6:$G$16,MATCH(Datset_1!I228,MASTER_Data_4!$B$7:$B$16,1)+2,1),IF(AND(I228&gt;100,C228=50002),HLOOKUP(C228,MASTER_Data_4!$A$6:$G$16,MATCH(Datset_1!I228,MASTER_Data_4!$B$7:$B$16,1)+2,1),IF(AND(I228&gt;100,C228=50003),HLOOKUP(C228,MASTER_Data_4!$A$6:$G$16,MATCH(Datset_1!I228,MASTER_Data_4!$B$7:$B$16,1)+2,1),IF(AND(I228&gt;100,C228=50004),HLOOKUP(C228,MASTER_Data_4!$A$6:$G$16,MATCH(Datset_1!I228,MASTER_Data_4!$B$7:$B$16,1)+2,1),IF(AND(I228&gt;100,C228=50005),HLOOKUP(C228,MASTER_Data_4!$A$6:$G$16,MATCH(Datset_1!I228,MASTER_Data_4!$B$7:$B$16,1)+2,1),HLOOKUP(C228,MASTER_Data_4!$A$6:$G$16,2,1))))))</f>
        <v>0.30199999999999999</v>
      </c>
      <c r="M232" s="4">
        <f t="shared" si="6"/>
        <v>42.2196</v>
      </c>
      <c r="N232" s="112">
        <f>VLOOKUP(C232,MASTER_Data_7!$A$2:$C$7,3,0)</f>
        <v>1</v>
      </c>
      <c r="O232" s="112">
        <f>VLOOKUP(C232,MASTER_Data_7!$K$2:$M$12,3,0)</f>
        <v>2</v>
      </c>
      <c r="P232" s="3">
        <f>VLOOKUP(C232,MASTER_Data_8!$A$2:$C$7,3,0)</f>
        <v>40</v>
      </c>
      <c r="Q232" s="3">
        <f>Datset_1!I232*MASTER_Data_5!$B$9*P232</f>
        <v>304.76400000000001</v>
      </c>
      <c r="R232" s="3">
        <f>VLOOKUP(C232,MASTER_Data_8!$K$2:$M$12,3,0)</f>
        <v>787</v>
      </c>
      <c r="S232" s="3">
        <f>Datset_1!I232*MASTER_Data_5!$B$9*R232</f>
        <v>5996.2317000000003</v>
      </c>
    </row>
    <row r="233" spans="1:19" x14ac:dyDescent="0.25">
      <c r="A233" s="2" t="s">
        <v>467</v>
      </c>
      <c r="B233" s="22">
        <v>39611</v>
      </c>
      <c r="C233" s="2">
        <v>50003</v>
      </c>
      <c r="D233" s="2">
        <v>9</v>
      </c>
      <c r="E233" s="2">
        <v>15</v>
      </c>
      <c r="F233" s="2">
        <v>12</v>
      </c>
      <c r="G233" s="2">
        <v>12</v>
      </c>
      <c r="H233" s="2">
        <v>9</v>
      </c>
      <c r="I233" s="111">
        <f>D233*HLOOKUP($D$3,MASTER_Data_1!$A$3:$F$5,2,0)+E233*HLOOKUP($E$3,MASTER_Data_1!$A$3:$F$5,2,0)+F233*HLOOKUP($F$3,MASTER_Data_1!$A$3:$F$5,2,0)+G233*HLOOKUP($G$3,MASTER_Data_1!$A$3:$F$5,2,0)+H233*HLOOKUP($H$3,MASTER_Data_1!$A$3:$F$5,2,0)</f>
        <v>159.30000000000001</v>
      </c>
      <c r="J233" s="111">
        <f>IF(AND(I233&gt;100,C233=50001),HLOOKUP(C233,MASTER_Data_2!$A$7:$G$17,MATCH(Datset_1!I233,MASTER_Data_2!$B$8:$B$17,1)+2,1),IF(AND(I233&gt;100,C233=50002),HLOOKUP(C233,MASTER_Data_2!$A$7:$G$17,MATCH(Datset_1!I233,MASTER_Data_2!$B$8:$B$17,1)+2,1),IF(AND(I233&gt;100,C233=50003),HLOOKUP(C233,MASTER_Data_2!$A$7:$G$17,MATCH(Datset_1!I233,MASTER_Data_2!$B$8:$B$17,1)+2,1),IF(AND(I233&gt;100,C233=50004),HLOOKUP(C233,MASTER_Data_2!$A$7:$G$17,MATCH(Datset_1!I233,MASTER_Data_2!$B$8:$B$17,1)+2,1),IF(AND(I233&gt;100,C233=50005),HLOOKUP(C233,MASTER_Data_2!$A$7:$G$17,MATCH(Datset_1!I233,MASTER_Data_2!$B$8:$B$17,1)+2,1),HLOOKUP(C233,MASTER_Data_2!$A$7:$G$17,2,1))))))</f>
        <v>0.26</v>
      </c>
      <c r="K233" s="4">
        <f t="shared" si="7"/>
        <v>41.418000000000006</v>
      </c>
      <c r="L233" s="112">
        <f>IF(AND(I229&gt;100,C229=50001),HLOOKUP(C229,MASTER_Data_4!$A$6:$G$16,MATCH(Datset_1!I229,MASTER_Data_4!$B$7:$B$16,1)+2,1),IF(AND(I229&gt;100,C229=50002),HLOOKUP(C229,MASTER_Data_4!$A$6:$G$16,MATCH(Datset_1!I229,MASTER_Data_4!$B$7:$B$16,1)+2,1),IF(AND(I229&gt;100,C229=50003),HLOOKUP(C229,MASTER_Data_4!$A$6:$G$16,MATCH(Datset_1!I229,MASTER_Data_4!$B$7:$B$16,1)+2,1),IF(AND(I229&gt;100,C229=50004),HLOOKUP(C229,MASTER_Data_4!$A$6:$G$16,MATCH(Datset_1!I229,MASTER_Data_4!$B$7:$B$16,1)+2,1),IF(AND(I229&gt;100,C229=50005),HLOOKUP(C229,MASTER_Data_4!$A$6:$G$16,MATCH(Datset_1!I229,MASTER_Data_4!$B$7:$B$16,1)+2,1),HLOOKUP(C229,MASTER_Data_4!$A$6:$G$16,2,1))))))</f>
        <v>0.30599999999999999</v>
      </c>
      <c r="M233" s="4">
        <f t="shared" si="6"/>
        <v>48.745800000000003</v>
      </c>
      <c r="N233" s="112">
        <f>VLOOKUP(C233,MASTER_Data_7!$A$2:$C$7,3,0)</f>
        <v>1</v>
      </c>
      <c r="O233" s="112">
        <f>VLOOKUP(C233,MASTER_Data_7!$K$2:$M$12,3,0)</f>
        <v>2</v>
      </c>
      <c r="P233" s="3">
        <f>VLOOKUP(C233,MASTER_Data_8!$A$2:$C$7,3,0)</f>
        <v>407</v>
      </c>
      <c r="Q233" s="3">
        <f>Datset_1!I233*MASTER_Data_5!$B$9*P233</f>
        <v>3533.5129500000003</v>
      </c>
      <c r="R233" s="3">
        <f>VLOOKUP(C233,MASTER_Data_8!$K$2:$M$12,3,0)</f>
        <v>1048</v>
      </c>
      <c r="S233" s="3">
        <f>Datset_1!I233*MASTER_Data_5!$B$9*R233</f>
        <v>9098.5788000000011</v>
      </c>
    </row>
    <row r="234" spans="1:19" x14ac:dyDescent="0.25">
      <c r="A234" s="2" t="s">
        <v>468</v>
      </c>
      <c r="B234" s="22">
        <v>39611</v>
      </c>
      <c r="C234" s="2">
        <v>50001</v>
      </c>
      <c r="D234" s="2">
        <v>9</v>
      </c>
      <c r="E234" s="2">
        <v>9</v>
      </c>
      <c r="F234" s="2">
        <v>12</v>
      </c>
      <c r="G234" s="2">
        <v>12</v>
      </c>
      <c r="H234" s="2">
        <v>9</v>
      </c>
      <c r="I234" s="111">
        <f>D234*HLOOKUP($D$3,MASTER_Data_1!$A$3:$F$5,2,0)+E234*HLOOKUP($E$3,MASTER_Data_1!$A$3:$F$5,2,0)+F234*HLOOKUP($F$3,MASTER_Data_1!$A$3:$F$5,2,0)+G234*HLOOKUP($G$3,MASTER_Data_1!$A$3:$F$5,2,0)+H234*HLOOKUP($H$3,MASTER_Data_1!$A$3:$F$5,2,0)</f>
        <v>148.5</v>
      </c>
      <c r="J234" s="111">
        <f>IF(AND(I234&gt;100,C234=50001),HLOOKUP(C234,MASTER_Data_2!$A$7:$G$17,MATCH(Datset_1!I234,MASTER_Data_2!$B$8:$B$17,1)+2,1),IF(AND(I234&gt;100,C234=50002),HLOOKUP(C234,MASTER_Data_2!$A$7:$G$17,MATCH(Datset_1!I234,MASTER_Data_2!$B$8:$B$17,1)+2,1),IF(AND(I234&gt;100,C234=50003),HLOOKUP(C234,MASTER_Data_2!$A$7:$G$17,MATCH(Datset_1!I234,MASTER_Data_2!$B$8:$B$17,1)+2,1),IF(AND(I234&gt;100,C234=50004),HLOOKUP(C234,MASTER_Data_2!$A$7:$G$17,MATCH(Datset_1!I234,MASTER_Data_2!$B$8:$B$17,1)+2,1),IF(AND(I234&gt;100,C234=50005),HLOOKUP(C234,MASTER_Data_2!$A$7:$G$17,MATCH(Datset_1!I234,MASTER_Data_2!$B$8:$B$17,1)+2,1),HLOOKUP(C234,MASTER_Data_2!$A$7:$G$17,2,1))))))</f>
        <v>0.2</v>
      </c>
      <c r="K234" s="4">
        <f t="shared" si="7"/>
        <v>29.700000000000003</v>
      </c>
      <c r="L234" s="112">
        <f>IF(AND(I230&gt;100,C230=50001),HLOOKUP(C230,MASTER_Data_4!$A$6:$G$16,MATCH(Datset_1!I230,MASTER_Data_4!$B$7:$B$16,1)+2,1),IF(AND(I230&gt;100,C230=50002),HLOOKUP(C230,MASTER_Data_4!$A$6:$G$16,MATCH(Datset_1!I230,MASTER_Data_4!$B$7:$B$16,1)+2,1),IF(AND(I230&gt;100,C230=50003),HLOOKUP(C230,MASTER_Data_4!$A$6:$G$16,MATCH(Datset_1!I230,MASTER_Data_4!$B$7:$B$16,1)+2,1),IF(AND(I230&gt;100,C230=50004),HLOOKUP(C230,MASTER_Data_4!$A$6:$G$16,MATCH(Datset_1!I230,MASTER_Data_4!$B$7:$B$16,1)+2,1),IF(AND(I230&gt;100,C230=50005),HLOOKUP(C230,MASTER_Data_4!$A$6:$G$16,MATCH(Datset_1!I230,MASTER_Data_4!$B$7:$B$16,1)+2,1),HLOOKUP(C230,MASTER_Data_4!$A$6:$G$16,2,1))))))</f>
        <v>0.37</v>
      </c>
      <c r="M234" s="4">
        <f t="shared" si="6"/>
        <v>54.945</v>
      </c>
      <c r="N234" s="112">
        <f>VLOOKUP(C234,MASTER_Data_7!$A$2:$C$7,3,0)</f>
        <v>1</v>
      </c>
      <c r="O234" s="112">
        <f>VLOOKUP(C234,MASTER_Data_7!$K$2:$M$12,3,0)</f>
        <v>2</v>
      </c>
      <c r="P234" s="3">
        <f>VLOOKUP(C234,MASTER_Data_8!$A$2:$C$7,3,0)</f>
        <v>40</v>
      </c>
      <c r="Q234" s="3">
        <f>Datset_1!I234*MASTER_Data_5!$B$9*P234</f>
        <v>323.72999999999996</v>
      </c>
      <c r="R234" s="3">
        <f>VLOOKUP(C234,MASTER_Data_8!$K$2:$M$12,3,0)</f>
        <v>787</v>
      </c>
      <c r="S234" s="3">
        <f>Datset_1!I234*MASTER_Data_5!$B$9*R234</f>
        <v>6369.3877499999999</v>
      </c>
    </row>
    <row r="235" spans="1:19" x14ac:dyDescent="0.25">
      <c r="A235" s="2" t="s">
        <v>225</v>
      </c>
      <c r="B235" s="22">
        <v>39612</v>
      </c>
      <c r="C235" s="2">
        <v>50002</v>
      </c>
      <c r="D235" s="2">
        <v>9</v>
      </c>
      <c r="E235" s="2">
        <v>0</v>
      </c>
      <c r="F235" s="2">
        <v>12</v>
      </c>
      <c r="G235" s="2">
        <v>12</v>
      </c>
      <c r="H235" s="2">
        <v>9</v>
      </c>
      <c r="I235" s="111">
        <f>D235*HLOOKUP($D$3,MASTER_Data_1!$A$3:$F$5,2,0)+E235*HLOOKUP($E$3,MASTER_Data_1!$A$3:$F$5,2,0)+F235*HLOOKUP($F$3,MASTER_Data_1!$A$3:$F$5,2,0)+G235*HLOOKUP($G$3,MASTER_Data_1!$A$3:$F$5,2,0)+H235*HLOOKUP($H$3,MASTER_Data_1!$A$3:$F$5,2,0)</f>
        <v>132.30000000000001</v>
      </c>
      <c r="J235" s="111">
        <f>IF(AND(I235&gt;100,C235=50001),HLOOKUP(C235,MASTER_Data_2!$A$7:$G$17,MATCH(Datset_1!I235,MASTER_Data_2!$B$8:$B$17,1)+2,1),IF(AND(I235&gt;100,C235=50002),HLOOKUP(C235,MASTER_Data_2!$A$7:$G$17,MATCH(Datset_1!I235,MASTER_Data_2!$B$8:$B$17,1)+2,1),IF(AND(I235&gt;100,C235=50003),HLOOKUP(C235,MASTER_Data_2!$A$7:$G$17,MATCH(Datset_1!I235,MASTER_Data_2!$B$8:$B$17,1)+2,1),IF(AND(I235&gt;100,C235=50004),HLOOKUP(C235,MASTER_Data_2!$A$7:$G$17,MATCH(Datset_1!I235,MASTER_Data_2!$B$8:$B$17,1)+2,1),IF(AND(I235&gt;100,C235=50005),HLOOKUP(C235,MASTER_Data_2!$A$7:$G$17,MATCH(Datset_1!I235,MASTER_Data_2!$B$8:$B$17,1)+2,1),HLOOKUP(C235,MASTER_Data_2!$A$7:$G$17,2,1))))))</f>
        <v>0.24</v>
      </c>
      <c r="K235" s="4">
        <f t="shared" si="7"/>
        <v>31.752000000000002</v>
      </c>
      <c r="L235" s="112">
        <f>IF(AND(I231&gt;100,C231=50001),HLOOKUP(C231,MASTER_Data_4!$A$6:$G$16,MATCH(Datset_1!I231,MASTER_Data_4!$B$7:$B$16,1)+2,1),IF(AND(I231&gt;100,C231=50002),HLOOKUP(C231,MASTER_Data_4!$A$6:$G$16,MATCH(Datset_1!I231,MASTER_Data_4!$B$7:$B$16,1)+2,1),IF(AND(I231&gt;100,C231=50003),HLOOKUP(C231,MASTER_Data_4!$A$6:$G$16,MATCH(Datset_1!I231,MASTER_Data_4!$B$7:$B$16,1)+2,1),IF(AND(I231&gt;100,C231=50004),HLOOKUP(C231,MASTER_Data_4!$A$6:$G$16,MATCH(Datset_1!I231,MASTER_Data_4!$B$7:$B$16,1)+2,1),IF(AND(I231&gt;100,C231=50005),HLOOKUP(C231,MASTER_Data_4!$A$6:$G$16,MATCH(Datset_1!I231,MASTER_Data_4!$B$7:$B$16,1)+2,1),HLOOKUP(C231,MASTER_Data_4!$A$6:$G$16,2,1))))))</f>
        <v>0.37</v>
      </c>
      <c r="M235" s="4">
        <f t="shared" si="6"/>
        <v>48.951000000000001</v>
      </c>
      <c r="N235" s="112">
        <f>VLOOKUP(C235,MASTER_Data_7!$A$2:$C$7,3,0)</f>
        <v>1</v>
      </c>
      <c r="O235" s="112">
        <f>VLOOKUP(C235,MASTER_Data_7!$K$2:$M$12,3,0)</f>
        <v>2</v>
      </c>
      <c r="P235" s="3">
        <f>VLOOKUP(C235,MASTER_Data_8!$A$2:$C$7,3,0)</f>
        <v>122</v>
      </c>
      <c r="Q235" s="3">
        <f>Datset_1!I235*MASTER_Data_5!$B$9*P235</f>
        <v>879.66270000000009</v>
      </c>
      <c r="R235" s="3">
        <f>VLOOKUP(C235,MASTER_Data_8!$K$2:$M$12,3,0)</f>
        <v>901</v>
      </c>
      <c r="S235" s="3">
        <f>Datset_1!I235*MASTER_Data_5!$B$9*R235</f>
        <v>6496.5253500000008</v>
      </c>
    </row>
    <row r="236" spans="1:19" x14ac:dyDescent="0.25">
      <c r="A236" s="2" t="s">
        <v>226</v>
      </c>
      <c r="B236" s="22">
        <v>39613</v>
      </c>
      <c r="C236" s="2">
        <v>50005</v>
      </c>
      <c r="D236" s="2">
        <v>9</v>
      </c>
      <c r="E236" s="2">
        <v>9</v>
      </c>
      <c r="F236" s="2">
        <v>12</v>
      </c>
      <c r="G236" s="2">
        <v>12</v>
      </c>
      <c r="H236" s="2">
        <v>10</v>
      </c>
      <c r="I236" s="111">
        <f>D236*HLOOKUP($D$3,MASTER_Data_1!$A$3:$F$5,2,0)+E236*HLOOKUP($E$3,MASTER_Data_1!$A$3:$F$5,2,0)+F236*HLOOKUP($F$3,MASTER_Data_1!$A$3:$F$5,2,0)+G236*HLOOKUP($G$3,MASTER_Data_1!$A$3:$F$5,2,0)+H236*HLOOKUP($H$3,MASTER_Data_1!$A$3:$F$5,2,0)</f>
        <v>151.30000000000001</v>
      </c>
      <c r="J236" s="111">
        <f>IF(AND(I236&gt;100,C236=50001),HLOOKUP(C236,MASTER_Data_2!$A$7:$G$17,MATCH(Datset_1!I236,MASTER_Data_2!$B$8:$B$17,1)+2,1),IF(AND(I236&gt;100,C236=50002),HLOOKUP(C236,MASTER_Data_2!$A$7:$G$17,MATCH(Datset_1!I236,MASTER_Data_2!$B$8:$B$17,1)+2,1),IF(AND(I236&gt;100,C236=50003),HLOOKUP(C236,MASTER_Data_2!$A$7:$G$17,MATCH(Datset_1!I236,MASTER_Data_2!$B$8:$B$17,1)+2,1),IF(AND(I236&gt;100,C236=50004),HLOOKUP(C236,MASTER_Data_2!$A$7:$G$17,MATCH(Datset_1!I236,MASTER_Data_2!$B$8:$B$17,1)+2,1),IF(AND(I236&gt;100,C236=50005),HLOOKUP(C236,MASTER_Data_2!$A$7:$G$17,MATCH(Datset_1!I236,MASTER_Data_2!$B$8:$B$17,1)+2,1),HLOOKUP(C236,MASTER_Data_2!$A$7:$G$17,2,1))))))</f>
        <v>0.33</v>
      </c>
      <c r="K236" s="4">
        <f t="shared" si="7"/>
        <v>49.929000000000009</v>
      </c>
      <c r="L236" s="112">
        <f>IF(AND(I232&gt;100,C232=50001),HLOOKUP(C232,MASTER_Data_4!$A$6:$G$16,MATCH(Datset_1!I232,MASTER_Data_4!$B$7:$B$16,1)+2,1),IF(AND(I232&gt;100,C232=50002),HLOOKUP(C232,MASTER_Data_4!$A$6:$G$16,MATCH(Datset_1!I232,MASTER_Data_4!$B$7:$B$16,1)+2,1),IF(AND(I232&gt;100,C232=50003),HLOOKUP(C232,MASTER_Data_4!$A$6:$G$16,MATCH(Datset_1!I232,MASTER_Data_4!$B$7:$B$16,1)+2,1),IF(AND(I232&gt;100,C232=50004),HLOOKUP(C232,MASTER_Data_4!$A$6:$G$16,MATCH(Datset_1!I232,MASTER_Data_4!$B$7:$B$16,1)+2,1),IF(AND(I232&gt;100,C232=50005),HLOOKUP(C232,MASTER_Data_4!$A$6:$G$16,MATCH(Datset_1!I232,MASTER_Data_4!$B$7:$B$16,1)+2,1),HLOOKUP(C232,MASTER_Data_4!$A$6:$G$16,2,1))))))</f>
        <v>0.30199999999999999</v>
      </c>
      <c r="M236" s="4">
        <f t="shared" si="6"/>
        <v>45.692599999999999</v>
      </c>
      <c r="N236" s="112">
        <f>VLOOKUP(C236,MASTER_Data_7!$A$2:$C$7,3,0)</f>
        <v>2</v>
      </c>
      <c r="O236" s="112">
        <f>VLOOKUP(C236,MASTER_Data_7!$K$2:$M$12,3,0)</f>
        <v>1</v>
      </c>
      <c r="P236" s="3">
        <f>VLOOKUP(C236,MASTER_Data_8!$A$2:$C$7,3,0)</f>
        <v>787</v>
      </c>
      <c r="Q236" s="3">
        <f>Datset_1!I236*MASTER_Data_5!$B$9*P236</f>
        <v>6489.4839500000007</v>
      </c>
      <c r="R236" s="3">
        <f>VLOOKUP(C236,MASTER_Data_8!$K$2:$M$12,3,0)</f>
        <v>40</v>
      </c>
      <c r="S236" s="3">
        <f>Datset_1!I236*MASTER_Data_5!$B$9*R236</f>
        <v>329.83400000000006</v>
      </c>
    </row>
    <row r="237" spans="1:19" x14ac:dyDescent="0.25">
      <c r="A237" s="2" t="s">
        <v>227</v>
      </c>
      <c r="B237" s="22">
        <v>39614</v>
      </c>
      <c r="C237" s="2">
        <v>50003</v>
      </c>
      <c r="D237" s="2">
        <v>6</v>
      </c>
      <c r="E237" s="2">
        <v>9</v>
      </c>
      <c r="F237" s="2">
        <v>12</v>
      </c>
      <c r="G237" s="2">
        <v>11</v>
      </c>
      <c r="H237" s="2">
        <v>8</v>
      </c>
      <c r="I237" s="111">
        <f>D237*HLOOKUP($D$3,MASTER_Data_1!$A$3:$F$5,2,0)+E237*HLOOKUP($E$3,MASTER_Data_1!$A$3:$F$5,2,0)+F237*HLOOKUP($F$3,MASTER_Data_1!$A$3:$F$5,2,0)+G237*HLOOKUP($G$3,MASTER_Data_1!$A$3:$F$5,2,0)+H237*HLOOKUP($H$3,MASTER_Data_1!$A$3:$F$5,2,0)</f>
        <v>133.1</v>
      </c>
      <c r="J237" s="111">
        <f>IF(AND(I237&gt;100,C237=50001),HLOOKUP(C237,MASTER_Data_2!$A$7:$G$17,MATCH(Datset_1!I237,MASTER_Data_2!$B$8:$B$17,1)+2,1),IF(AND(I237&gt;100,C237=50002),HLOOKUP(C237,MASTER_Data_2!$A$7:$G$17,MATCH(Datset_1!I237,MASTER_Data_2!$B$8:$B$17,1)+2,1),IF(AND(I237&gt;100,C237=50003),HLOOKUP(C237,MASTER_Data_2!$A$7:$G$17,MATCH(Datset_1!I237,MASTER_Data_2!$B$8:$B$17,1)+2,1),IF(AND(I237&gt;100,C237=50004),HLOOKUP(C237,MASTER_Data_2!$A$7:$G$17,MATCH(Datset_1!I237,MASTER_Data_2!$B$8:$B$17,1)+2,1),IF(AND(I237&gt;100,C237=50005),HLOOKUP(C237,MASTER_Data_2!$A$7:$G$17,MATCH(Datset_1!I237,MASTER_Data_2!$B$8:$B$17,1)+2,1),HLOOKUP(C237,MASTER_Data_2!$A$7:$G$17,2,1))))))</f>
        <v>0.26</v>
      </c>
      <c r="K237" s="4">
        <f t="shared" si="7"/>
        <v>34.606000000000002</v>
      </c>
      <c r="L237" s="112">
        <f>IF(AND(I233&gt;100,C233=50001),HLOOKUP(C233,MASTER_Data_4!$A$6:$G$16,MATCH(Datset_1!I233,MASTER_Data_4!$B$7:$B$16,1)+2,1),IF(AND(I233&gt;100,C233=50002),HLOOKUP(C233,MASTER_Data_4!$A$6:$G$16,MATCH(Datset_1!I233,MASTER_Data_4!$B$7:$B$16,1)+2,1),IF(AND(I233&gt;100,C233=50003),HLOOKUP(C233,MASTER_Data_4!$A$6:$G$16,MATCH(Datset_1!I233,MASTER_Data_4!$B$7:$B$16,1)+2,1),IF(AND(I233&gt;100,C233=50004),HLOOKUP(C233,MASTER_Data_4!$A$6:$G$16,MATCH(Datset_1!I233,MASTER_Data_4!$B$7:$B$16,1)+2,1),IF(AND(I233&gt;100,C233=50005),HLOOKUP(C233,MASTER_Data_4!$A$6:$G$16,MATCH(Datset_1!I233,MASTER_Data_4!$B$7:$B$16,1)+2,1),HLOOKUP(C233,MASTER_Data_4!$A$6:$G$16,2,1))))))</f>
        <v>0.37</v>
      </c>
      <c r="M237" s="4">
        <f t="shared" si="6"/>
        <v>49.247</v>
      </c>
      <c r="N237" s="112">
        <f>VLOOKUP(C237,MASTER_Data_7!$A$2:$C$7,3,0)</f>
        <v>1</v>
      </c>
      <c r="O237" s="112">
        <f>VLOOKUP(C237,MASTER_Data_7!$K$2:$M$12,3,0)</f>
        <v>2</v>
      </c>
      <c r="P237" s="3">
        <f>VLOOKUP(C237,MASTER_Data_8!$A$2:$C$7,3,0)</f>
        <v>407</v>
      </c>
      <c r="Q237" s="3">
        <f>Datset_1!I237*MASTER_Data_5!$B$9*P237</f>
        <v>2952.3576499999999</v>
      </c>
      <c r="R237" s="3">
        <f>VLOOKUP(C237,MASTER_Data_8!$K$2:$M$12,3,0)</f>
        <v>1048</v>
      </c>
      <c r="S237" s="3">
        <f>Datset_1!I237*MASTER_Data_5!$B$9*R237</f>
        <v>7602.1395999999995</v>
      </c>
    </row>
    <row r="238" spans="1:19" x14ac:dyDescent="0.25">
      <c r="A238" s="2" t="s">
        <v>228</v>
      </c>
      <c r="B238" s="22">
        <v>39615</v>
      </c>
      <c r="C238" s="2">
        <v>50002</v>
      </c>
      <c r="D238" s="2">
        <v>9</v>
      </c>
      <c r="E238" s="2">
        <v>15</v>
      </c>
      <c r="F238" s="2">
        <v>12</v>
      </c>
      <c r="G238" s="2">
        <v>11</v>
      </c>
      <c r="H238" s="2">
        <v>0</v>
      </c>
      <c r="I238" s="111">
        <f>D238*HLOOKUP($D$3,MASTER_Data_1!$A$3:$F$5,2,0)+E238*HLOOKUP($E$3,MASTER_Data_1!$A$3:$F$5,2,0)+F238*HLOOKUP($F$3,MASTER_Data_1!$A$3:$F$5,2,0)+G238*HLOOKUP($G$3,MASTER_Data_1!$A$3:$F$5,2,0)+H238*HLOOKUP($H$3,MASTER_Data_1!$A$3:$F$5,2,0)</f>
        <v>128.4</v>
      </c>
      <c r="J238" s="111">
        <f>IF(AND(I238&gt;100,C238=50001),HLOOKUP(C238,MASTER_Data_2!$A$7:$G$17,MATCH(Datset_1!I238,MASTER_Data_2!$B$8:$B$17,1)+2,1),IF(AND(I238&gt;100,C238=50002),HLOOKUP(C238,MASTER_Data_2!$A$7:$G$17,MATCH(Datset_1!I238,MASTER_Data_2!$B$8:$B$17,1)+2,1),IF(AND(I238&gt;100,C238=50003),HLOOKUP(C238,MASTER_Data_2!$A$7:$G$17,MATCH(Datset_1!I238,MASTER_Data_2!$B$8:$B$17,1)+2,1),IF(AND(I238&gt;100,C238=50004),HLOOKUP(C238,MASTER_Data_2!$A$7:$G$17,MATCH(Datset_1!I238,MASTER_Data_2!$B$8:$B$17,1)+2,1),IF(AND(I238&gt;100,C238=50005),HLOOKUP(C238,MASTER_Data_2!$A$7:$G$17,MATCH(Datset_1!I238,MASTER_Data_2!$B$8:$B$17,1)+2,1),HLOOKUP(C238,MASTER_Data_2!$A$7:$G$17,2,1))))))</f>
        <v>0.24</v>
      </c>
      <c r="K238" s="4">
        <f t="shared" si="7"/>
        <v>30.815999999999999</v>
      </c>
      <c r="L238" s="112">
        <f>IF(AND(I234&gt;100,C234=50001),HLOOKUP(C234,MASTER_Data_4!$A$6:$G$16,MATCH(Datset_1!I234,MASTER_Data_4!$B$7:$B$16,1)+2,1),IF(AND(I234&gt;100,C234=50002),HLOOKUP(C234,MASTER_Data_4!$A$6:$G$16,MATCH(Datset_1!I234,MASTER_Data_4!$B$7:$B$16,1)+2,1),IF(AND(I234&gt;100,C234=50003),HLOOKUP(C234,MASTER_Data_4!$A$6:$G$16,MATCH(Datset_1!I234,MASTER_Data_4!$B$7:$B$16,1)+2,1),IF(AND(I234&gt;100,C234=50004),HLOOKUP(C234,MASTER_Data_4!$A$6:$G$16,MATCH(Datset_1!I234,MASTER_Data_4!$B$7:$B$16,1)+2,1),IF(AND(I234&gt;100,C234=50005),HLOOKUP(C234,MASTER_Data_4!$A$6:$G$16,MATCH(Datset_1!I234,MASTER_Data_4!$B$7:$B$16,1)+2,1),HLOOKUP(C234,MASTER_Data_4!$A$6:$G$16,2,1))))))</f>
        <v>0.30199999999999999</v>
      </c>
      <c r="M238" s="4">
        <f t="shared" si="6"/>
        <v>38.776800000000001</v>
      </c>
      <c r="N238" s="112">
        <f>VLOOKUP(C238,MASTER_Data_7!$A$2:$C$7,3,0)</f>
        <v>1</v>
      </c>
      <c r="O238" s="112">
        <f>VLOOKUP(C238,MASTER_Data_7!$K$2:$M$12,3,0)</f>
        <v>2</v>
      </c>
      <c r="P238" s="3">
        <f>VLOOKUP(C238,MASTER_Data_8!$A$2:$C$7,3,0)</f>
        <v>122</v>
      </c>
      <c r="Q238" s="3">
        <f>Datset_1!I238*MASTER_Data_5!$B$9*P238</f>
        <v>853.73160000000007</v>
      </c>
      <c r="R238" s="3">
        <f>VLOOKUP(C238,MASTER_Data_8!$K$2:$M$12,3,0)</f>
        <v>901</v>
      </c>
      <c r="S238" s="3">
        <f>Datset_1!I238*MASTER_Data_5!$B$9*R238</f>
        <v>6305.0178000000005</v>
      </c>
    </row>
    <row r="239" spans="1:19" x14ac:dyDescent="0.25">
      <c r="A239" s="2" t="s">
        <v>229</v>
      </c>
      <c r="B239" s="22">
        <v>39616</v>
      </c>
      <c r="C239" s="2">
        <v>50002</v>
      </c>
      <c r="D239" s="2">
        <v>9</v>
      </c>
      <c r="E239" s="2">
        <v>0</v>
      </c>
      <c r="F239" s="2">
        <v>12</v>
      </c>
      <c r="G239" s="2">
        <v>11</v>
      </c>
      <c r="H239" s="2">
        <v>19</v>
      </c>
      <c r="I239" s="111">
        <f>D239*HLOOKUP($D$3,MASTER_Data_1!$A$3:$F$5,2,0)+E239*HLOOKUP($E$3,MASTER_Data_1!$A$3:$F$5,2,0)+F239*HLOOKUP($F$3,MASTER_Data_1!$A$3:$F$5,2,0)+G239*HLOOKUP($G$3,MASTER_Data_1!$A$3:$F$5,2,0)+H239*HLOOKUP($H$3,MASTER_Data_1!$A$3:$F$5,2,0)</f>
        <v>154.6</v>
      </c>
      <c r="J239" s="111">
        <f>IF(AND(I239&gt;100,C239=50001),HLOOKUP(C239,MASTER_Data_2!$A$7:$G$17,MATCH(Datset_1!I239,MASTER_Data_2!$B$8:$B$17,1)+2,1),IF(AND(I239&gt;100,C239=50002),HLOOKUP(C239,MASTER_Data_2!$A$7:$G$17,MATCH(Datset_1!I239,MASTER_Data_2!$B$8:$B$17,1)+2,1),IF(AND(I239&gt;100,C239=50003),HLOOKUP(C239,MASTER_Data_2!$A$7:$G$17,MATCH(Datset_1!I239,MASTER_Data_2!$B$8:$B$17,1)+2,1),IF(AND(I239&gt;100,C239=50004),HLOOKUP(C239,MASTER_Data_2!$A$7:$G$17,MATCH(Datset_1!I239,MASTER_Data_2!$B$8:$B$17,1)+2,1),IF(AND(I239&gt;100,C239=50005),HLOOKUP(C239,MASTER_Data_2!$A$7:$G$17,MATCH(Datset_1!I239,MASTER_Data_2!$B$8:$B$17,1)+2,1),HLOOKUP(C239,MASTER_Data_2!$A$7:$G$17,2,1))))))</f>
        <v>0.24</v>
      </c>
      <c r="K239" s="4">
        <f t="shared" si="7"/>
        <v>37.103999999999999</v>
      </c>
      <c r="L239" s="112">
        <f>IF(AND(I235&gt;100,C235=50001),HLOOKUP(C235,MASTER_Data_4!$A$6:$G$16,MATCH(Datset_1!I235,MASTER_Data_4!$B$7:$B$16,1)+2,1),IF(AND(I235&gt;100,C235=50002),HLOOKUP(C235,MASTER_Data_4!$A$6:$G$16,MATCH(Datset_1!I235,MASTER_Data_4!$B$7:$B$16,1)+2,1),IF(AND(I235&gt;100,C235=50003),HLOOKUP(C235,MASTER_Data_4!$A$6:$G$16,MATCH(Datset_1!I235,MASTER_Data_4!$B$7:$B$16,1)+2,1),IF(AND(I235&gt;100,C235=50004),HLOOKUP(C235,MASTER_Data_4!$A$6:$G$16,MATCH(Datset_1!I235,MASTER_Data_4!$B$7:$B$16,1)+2,1),IF(AND(I235&gt;100,C235=50005),HLOOKUP(C235,MASTER_Data_4!$A$6:$G$16,MATCH(Datset_1!I235,MASTER_Data_4!$B$7:$B$16,1)+2,1),HLOOKUP(C235,MASTER_Data_4!$A$6:$G$16,2,1))))))</f>
        <v>0.30599999999999999</v>
      </c>
      <c r="M239" s="4">
        <f t="shared" si="6"/>
        <v>47.307600000000001</v>
      </c>
      <c r="N239" s="112">
        <f>VLOOKUP(C239,MASTER_Data_7!$A$2:$C$7,3,0)</f>
        <v>1</v>
      </c>
      <c r="O239" s="112">
        <f>VLOOKUP(C239,MASTER_Data_7!$K$2:$M$12,3,0)</f>
        <v>2</v>
      </c>
      <c r="P239" s="3">
        <f>VLOOKUP(C239,MASTER_Data_8!$A$2:$C$7,3,0)</f>
        <v>122</v>
      </c>
      <c r="Q239" s="3">
        <f>Datset_1!I239*MASTER_Data_5!$B$9*P239</f>
        <v>1027.9353999999998</v>
      </c>
      <c r="R239" s="3">
        <f>VLOOKUP(C239,MASTER_Data_8!$K$2:$M$12,3,0)</f>
        <v>901</v>
      </c>
      <c r="S239" s="3">
        <f>Datset_1!I239*MASTER_Data_5!$B$9*R239</f>
        <v>7591.555699999999</v>
      </c>
    </row>
    <row r="240" spans="1:19" x14ac:dyDescent="0.25">
      <c r="A240" s="2" t="s">
        <v>230</v>
      </c>
      <c r="B240" s="22">
        <v>39617</v>
      </c>
      <c r="C240" s="2">
        <v>50003</v>
      </c>
      <c r="D240" s="2">
        <v>9</v>
      </c>
      <c r="E240" s="2">
        <v>0</v>
      </c>
      <c r="F240" s="2">
        <v>12</v>
      </c>
      <c r="G240" s="2">
        <v>11</v>
      </c>
      <c r="H240" s="2">
        <v>9</v>
      </c>
      <c r="I240" s="111">
        <f>D240*HLOOKUP($D$3,MASTER_Data_1!$A$3:$F$5,2,0)+E240*HLOOKUP($E$3,MASTER_Data_1!$A$3:$F$5,2,0)+F240*HLOOKUP($F$3,MASTER_Data_1!$A$3:$F$5,2,0)+G240*HLOOKUP($G$3,MASTER_Data_1!$A$3:$F$5,2,0)+H240*HLOOKUP($H$3,MASTER_Data_1!$A$3:$F$5,2,0)</f>
        <v>126.60000000000001</v>
      </c>
      <c r="J240" s="111">
        <f>IF(AND(I240&gt;100,C240=50001),HLOOKUP(C240,MASTER_Data_2!$A$7:$G$17,MATCH(Datset_1!I240,MASTER_Data_2!$B$8:$B$17,1)+2,1),IF(AND(I240&gt;100,C240=50002),HLOOKUP(C240,MASTER_Data_2!$A$7:$G$17,MATCH(Datset_1!I240,MASTER_Data_2!$B$8:$B$17,1)+2,1),IF(AND(I240&gt;100,C240=50003),HLOOKUP(C240,MASTER_Data_2!$A$7:$G$17,MATCH(Datset_1!I240,MASTER_Data_2!$B$8:$B$17,1)+2,1),IF(AND(I240&gt;100,C240=50004),HLOOKUP(C240,MASTER_Data_2!$A$7:$G$17,MATCH(Datset_1!I240,MASTER_Data_2!$B$8:$B$17,1)+2,1),IF(AND(I240&gt;100,C240=50005),HLOOKUP(C240,MASTER_Data_2!$A$7:$G$17,MATCH(Datset_1!I240,MASTER_Data_2!$B$8:$B$17,1)+2,1),HLOOKUP(C240,MASTER_Data_2!$A$7:$G$17,2,1))))))</f>
        <v>0.26</v>
      </c>
      <c r="K240" s="4">
        <f t="shared" si="7"/>
        <v>32.916000000000004</v>
      </c>
      <c r="L240" s="112">
        <f>IF(AND(I236&gt;100,C236=50001),HLOOKUP(C236,MASTER_Data_4!$A$6:$G$16,MATCH(Datset_1!I236,MASTER_Data_4!$B$7:$B$16,1)+2,1),IF(AND(I236&gt;100,C236=50002),HLOOKUP(C236,MASTER_Data_4!$A$6:$G$16,MATCH(Datset_1!I236,MASTER_Data_4!$B$7:$B$16,1)+2,1),IF(AND(I236&gt;100,C236=50003),HLOOKUP(C236,MASTER_Data_4!$A$6:$G$16,MATCH(Datset_1!I236,MASTER_Data_4!$B$7:$B$16,1)+2,1),IF(AND(I236&gt;100,C236=50004),HLOOKUP(C236,MASTER_Data_4!$A$6:$G$16,MATCH(Datset_1!I236,MASTER_Data_4!$B$7:$B$16,1)+2,1),IF(AND(I236&gt;100,C236=50005),HLOOKUP(C236,MASTER_Data_4!$A$6:$G$16,MATCH(Datset_1!I236,MASTER_Data_4!$B$7:$B$16,1)+2,1),HLOOKUP(C236,MASTER_Data_4!$A$6:$G$16,2,1))))))</f>
        <v>0.20399999999999999</v>
      </c>
      <c r="M240" s="4">
        <f t="shared" si="6"/>
        <v>25.8264</v>
      </c>
      <c r="N240" s="112">
        <f>VLOOKUP(C240,MASTER_Data_7!$A$2:$C$7,3,0)</f>
        <v>1</v>
      </c>
      <c r="O240" s="112">
        <f>VLOOKUP(C240,MASTER_Data_7!$K$2:$M$12,3,0)</f>
        <v>2</v>
      </c>
      <c r="P240" s="3">
        <f>VLOOKUP(C240,MASTER_Data_8!$A$2:$C$7,3,0)</f>
        <v>407</v>
      </c>
      <c r="Q240" s="3">
        <f>Datset_1!I240*MASTER_Data_5!$B$9*P240</f>
        <v>2808.1779000000001</v>
      </c>
      <c r="R240" s="3">
        <f>VLOOKUP(C240,MASTER_Data_8!$K$2:$M$12,3,0)</f>
        <v>1048</v>
      </c>
      <c r="S240" s="3">
        <f>Datset_1!I240*MASTER_Data_5!$B$9*R240</f>
        <v>7230.8856000000005</v>
      </c>
    </row>
    <row r="241" spans="1:19" x14ac:dyDescent="0.25">
      <c r="A241" s="2" t="s">
        <v>231</v>
      </c>
      <c r="B241" s="22">
        <v>39618</v>
      </c>
      <c r="C241" s="2">
        <v>50003</v>
      </c>
      <c r="D241" s="2">
        <v>9</v>
      </c>
      <c r="E241" s="2">
        <v>19</v>
      </c>
      <c r="F241" s="2">
        <v>12</v>
      </c>
      <c r="G241" s="2">
        <v>11</v>
      </c>
      <c r="H241" s="2">
        <v>9</v>
      </c>
      <c r="I241" s="111">
        <f>D241*HLOOKUP($D$3,MASTER_Data_1!$A$3:$F$5,2,0)+E241*HLOOKUP($E$3,MASTER_Data_1!$A$3:$F$5,2,0)+F241*HLOOKUP($F$3,MASTER_Data_1!$A$3:$F$5,2,0)+G241*HLOOKUP($G$3,MASTER_Data_1!$A$3:$F$5,2,0)+H241*HLOOKUP($H$3,MASTER_Data_1!$A$3:$F$5,2,0)</f>
        <v>160.80000000000001</v>
      </c>
      <c r="J241" s="111">
        <f>IF(AND(I241&gt;100,C241=50001),HLOOKUP(C241,MASTER_Data_2!$A$7:$G$17,MATCH(Datset_1!I241,MASTER_Data_2!$B$8:$B$17,1)+2,1),IF(AND(I241&gt;100,C241=50002),HLOOKUP(C241,MASTER_Data_2!$A$7:$G$17,MATCH(Datset_1!I241,MASTER_Data_2!$B$8:$B$17,1)+2,1),IF(AND(I241&gt;100,C241=50003),HLOOKUP(C241,MASTER_Data_2!$A$7:$G$17,MATCH(Datset_1!I241,MASTER_Data_2!$B$8:$B$17,1)+2,1),IF(AND(I241&gt;100,C241=50004),HLOOKUP(C241,MASTER_Data_2!$A$7:$G$17,MATCH(Datset_1!I241,MASTER_Data_2!$B$8:$B$17,1)+2,1),IF(AND(I241&gt;100,C241=50005),HLOOKUP(C241,MASTER_Data_2!$A$7:$G$17,MATCH(Datset_1!I241,MASTER_Data_2!$B$8:$B$17,1)+2,1),HLOOKUP(C241,MASTER_Data_2!$A$7:$G$17,2,1))))))</f>
        <v>0.26</v>
      </c>
      <c r="K241" s="4">
        <f t="shared" si="7"/>
        <v>41.808000000000007</v>
      </c>
      <c r="L241" s="112">
        <f>IF(AND(I237&gt;100,C237=50001),HLOOKUP(C237,MASTER_Data_4!$A$6:$G$16,MATCH(Datset_1!I237,MASTER_Data_4!$B$7:$B$16,1)+2,1),IF(AND(I237&gt;100,C237=50002),HLOOKUP(C237,MASTER_Data_4!$A$6:$G$16,MATCH(Datset_1!I237,MASTER_Data_4!$B$7:$B$16,1)+2,1),IF(AND(I237&gt;100,C237=50003),HLOOKUP(C237,MASTER_Data_4!$A$6:$G$16,MATCH(Datset_1!I237,MASTER_Data_4!$B$7:$B$16,1)+2,1),IF(AND(I237&gt;100,C237=50004),HLOOKUP(C237,MASTER_Data_4!$A$6:$G$16,MATCH(Datset_1!I237,MASTER_Data_4!$B$7:$B$16,1)+2,1),IF(AND(I237&gt;100,C237=50005),HLOOKUP(C237,MASTER_Data_4!$A$6:$G$16,MATCH(Datset_1!I237,MASTER_Data_4!$B$7:$B$16,1)+2,1),HLOOKUP(C237,MASTER_Data_4!$A$6:$G$16,2,1))))))</f>
        <v>0.37</v>
      </c>
      <c r="M241" s="4">
        <f t="shared" si="6"/>
        <v>59.496000000000002</v>
      </c>
      <c r="N241" s="112">
        <f>VLOOKUP(C241,MASTER_Data_7!$A$2:$C$7,3,0)</f>
        <v>1</v>
      </c>
      <c r="O241" s="112">
        <f>VLOOKUP(C241,MASTER_Data_7!$K$2:$M$12,3,0)</f>
        <v>2</v>
      </c>
      <c r="P241" s="3">
        <f>VLOOKUP(C241,MASTER_Data_8!$A$2:$C$7,3,0)</f>
        <v>407</v>
      </c>
      <c r="Q241" s="3">
        <f>Datset_1!I241*MASTER_Data_5!$B$9*P241</f>
        <v>3566.7852000000003</v>
      </c>
      <c r="R241" s="3">
        <f>VLOOKUP(C241,MASTER_Data_8!$K$2:$M$12,3,0)</f>
        <v>1048</v>
      </c>
      <c r="S241" s="3">
        <f>Datset_1!I241*MASTER_Data_5!$B$9*R241</f>
        <v>9184.2528000000002</v>
      </c>
    </row>
    <row r="242" spans="1:19" x14ac:dyDescent="0.25">
      <c r="A242" s="2" t="s">
        <v>232</v>
      </c>
      <c r="B242" s="22">
        <v>39618</v>
      </c>
      <c r="C242" s="2">
        <v>50004</v>
      </c>
      <c r="D242" s="2">
        <v>9</v>
      </c>
      <c r="E242" s="2">
        <v>10</v>
      </c>
      <c r="F242" s="2">
        <v>12</v>
      </c>
      <c r="G242" s="2">
        <v>11</v>
      </c>
      <c r="H242" s="2">
        <v>0</v>
      </c>
      <c r="I242" s="111">
        <f>D242*HLOOKUP($D$3,MASTER_Data_1!$A$3:$F$5,2,0)+E242*HLOOKUP($E$3,MASTER_Data_1!$A$3:$F$5,2,0)+F242*HLOOKUP($F$3,MASTER_Data_1!$A$3:$F$5,2,0)+G242*HLOOKUP($G$3,MASTER_Data_1!$A$3:$F$5,2,0)+H242*HLOOKUP($H$3,MASTER_Data_1!$A$3:$F$5,2,0)</f>
        <v>119.4</v>
      </c>
      <c r="J242" s="111">
        <f>IF(AND(I242&gt;100,C242=50001),HLOOKUP(C242,MASTER_Data_2!$A$7:$G$17,MATCH(Datset_1!I242,MASTER_Data_2!$B$8:$B$17,1)+2,1),IF(AND(I242&gt;100,C242=50002),HLOOKUP(C242,MASTER_Data_2!$A$7:$G$17,MATCH(Datset_1!I242,MASTER_Data_2!$B$8:$B$17,1)+2,1),IF(AND(I242&gt;100,C242=50003),HLOOKUP(C242,MASTER_Data_2!$A$7:$G$17,MATCH(Datset_1!I242,MASTER_Data_2!$B$8:$B$17,1)+2,1),IF(AND(I242&gt;100,C242=50004),HLOOKUP(C242,MASTER_Data_2!$A$7:$G$17,MATCH(Datset_1!I242,MASTER_Data_2!$B$8:$B$17,1)+2,1),IF(AND(I242&gt;100,C242=50005),HLOOKUP(C242,MASTER_Data_2!$A$7:$G$17,MATCH(Datset_1!I242,MASTER_Data_2!$B$8:$B$17,1)+2,1),HLOOKUP(C242,MASTER_Data_2!$A$7:$G$17,2,1))))))</f>
        <v>0.27</v>
      </c>
      <c r="K242" s="4">
        <f t="shared" si="7"/>
        <v>32.238000000000007</v>
      </c>
      <c r="L242" s="112">
        <f>IF(AND(I238&gt;100,C238=50001),HLOOKUP(C238,MASTER_Data_4!$A$6:$G$16,MATCH(Datset_1!I238,MASTER_Data_4!$B$7:$B$16,1)+2,1),IF(AND(I238&gt;100,C238=50002),HLOOKUP(C238,MASTER_Data_4!$A$6:$G$16,MATCH(Datset_1!I238,MASTER_Data_4!$B$7:$B$16,1)+2,1),IF(AND(I238&gt;100,C238=50003),HLOOKUP(C238,MASTER_Data_4!$A$6:$G$16,MATCH(Datset_1!I238,MASTER_Data_4!$B$7:$B$16,1)+2,1),IF(AND(I238&gt;100,C238=50004),HLOOKUP(C238,MASTER_Data_4!$A$6:$G$16,MATCH(Datset_1!I238,MASTER_Data_4!$B$7:$B$16,1)+2,1),IF(AND(I238&gt;100,C238=50005),HLOOKUP(C238,MASTER_Data_4!$A$6:$G$16,MATCH(Datset_1!I238,MASTER_Data_4!$B$7:$B$16,1)+2,1),HLOOKUP(C238,MASTER_Data_4!$A$6:$G$16,2,1))))))</f>
        <v>0.30599999999999999</v>
      </c>
      <c r="M242" s="4">
        <f t="shared" si="6"/>
        <v>36.5364</v>
      </c>
      <c r="N242" s="112">
        <f>VLOOKUP(C242,MASTER_Data_7!$A$2:$C$7,3,0)</f>
        <v>1</v>
      </c>
      <c r="O242" s="112">
        <f>VLOOKUP(C242,MASTER_Data_7!$K$2:$M$12,3,0)</f>
        <v>2</v>
      </c>
      <c r="P242" s="3">
        <f>VLOOKUP(C242,MASTER_Data_8!$A$2:$C$7,3,0)</f>
        <v>768</v>
      </c>
      <c r="Q242" s="3">
        <f>Datset_1!I242*MASTER_Data_5!$B$9*P242</f>
        <v>4997.6063999999997</v>
      </c>
      <c r="R242" s="3">
        <f>VLOOKUP(C242,MASTER_Data_8!$K$2:$M$12,3,0)</f>
        <v>841</v>
      </c>
      <c r="S242" s="3">
        <f>Datset_1!I242*MASTER_Data_5!$B$9*R242</f>
        <v>5472.6392999999998</v>
      </c>
    </row>
    <row r="243" spans="1:19" x14ac:dyDescent="0.25">
      <c r="A243" s="2" t="s">
        <v>233</v>
      </c>
      <c r="B243" s="22">
        <v>39619</v>
      </c>
      <c r="C243" s="2">
        <v>50005</v>
      </c>
      <c r="D243" s="2">
        <v>2</v>
      </c>
      <c r="E243" s="2">
        <v>8</v>
      </c>
      <c r="F243" s="2">
        <v>12</v>
      </c>
      <c r="G243" s="2">
        <v>11</v>
      </c>
      <c r="H243" s="2">
        <v>16</v>
      </c>
      <c r="I243" s="111">
        <f>D243*HLOOKUP($D$3,MASTER_Data_1!$A$3:$F$5,2,0)+E243*HLOOKUP($E$3,MASTER_Data_1!$A$3:$F$5,2,0)+F243*HLOOKUP($F$3,MASTER_Data_1!$A$3:$F$5,2,0)+G243*HLOOKUP($G$3,MASTER_Data_1!$A$3:$F$5,2,0)+H243*HLOOKUP($H$3,MASTER_Data_1!$A$3:$F$5,2,0)</f>
        <v>144.5</v>
      </c>
      <c r="J243" s="111">
        <f>IF(AND(I243&gt;100,C243=50001),HLOOKUP(C243,MASTER_Data_2!$A$7:$G$17,MATCH(Datset_1!I243,MASTER_Data_2!$B$8:$B$17,1)+2,1),IF(AND(I243&gt;100,C243=50002),HLOOKUP(C243,MASTER_Data_2!$A$7:$G$17,MATCH(Datset_1!I243,MASTER_Data_2!$B$8:$B$17,1)+2,1),IF(AND(I243&gt;100,C243=50003),HLOOKUP(C243,MASTER_Data_2!$A$7:$G$17,MATCH(Datset_1!I243,MASTER_Data_2!$B$8:$B$17,1)+2,1),IF(AND(I243&gt;100,C243=50004),HLOOKUP(C243,MASTER_Data_2!$A$7:$G$17,MATCH(Datset_1!I243,MASTER_Data_2!$B$8:$B$17,1)+2,1),IF(AND(I243&gt;100,C243=50005),HLOOKUP(C243,MASTER_Data_2!$A$7:$G$17,MATCH(Datset_1!I243,MASTER_Data_2!$B$8:$B$17,1)+2,1),HLOOKUP(C243,MASTER_Data_2!$A$7:$G$17,2,1))))))</f>
        <v>0.33</v>
      </c>
      <c r="K243" s="4">
        <f t="shared" si="7"/>
        <v>47.685000000000002</v>
      </c>
      <c r="L243" s="112">
        <f>IF(AND(I239&gt;100,C239=50001),HLOOKUP(C239,MASTER_Data_4!$A$6:$G$16,MATCH(Datset_1!I239,MASTER_Data_4!$B$7:$B$16,1)+2,1),IF(AND(I239&gt;100,C239=50002),HLOOKUP(C239,MASTER_Data_4!$A$6:$G$16,MATCH(Datset_1!I239,MASTER_Data_4!$B$7:$B$16,1)+2,1),IF(AND(I239&gt;100,C239=50003),HLOOKUP(C239,MASTER_Data_4!$A$6:$G$16,MATCH(Datset_1!I239,MASTER_Data_4!$B$7:$B$16,1)+2,1),IF(AND(I239&gt;100,C239=50004),HLOOKUP(C239,MASTER_Data_4!$A$6:$G$16,MATCH(Datset_1!I239,MASTER_Data_4!$B$7:$B$16,1)+2,1),IF(AND(I239&gt;100,C239=50005),HLOOKUP(C239,MASTER_Data_4!$A$6:$G$16,MATCH(Datset_1!I239,MASTER_Data_4!$B$7:$B$16,1)+2,1),HLOOKUP(C239,MASTER_Data_4!$A$6:$G$16,2,1))))))</f>
        <v>0.30599999999999999</v>
      </c>
      <c r="M243" s="4">
        <f t="shared" si="6"/>
        <v>44.216999999999999</v>
      </c>
      <c r="N243" s="112">
        <f>VLOOKUP(C243,MASTER_Data_7!$A$2:$C$7,3,0)</f>
        <v>2</v>
      </c>
      <c r="O243" s="112">
        <f>VLOOKUP(C243,MASTER_Data_7!$K$2:$M$12,3,0)</f>
        <v>1</v>
      </c>
      <c r="P243" s="3">
        <f>VLOOKUP(C243,MASTER_Data_8!$A$2:$C$7,3,0)</f>
        <v>787</v>
      </c>
      <c r="Q243" s="3">
        <f>Datset_1!I243*MASTER_Data_5!$B$9*P243</f>
        <v>6197.8217500000001</v>
      </c>
      <c r="R243" s="3">
        <f>VLOOKUP(C243,MASTER_Data_8!$K$2:$M$12,3,0)</f>
        <v>40</v>
      </c>
      <c r="S243" s="3">
        <f>Datset_1!I243*MASTER_Data_5!$B$9*R243</f>
        <v>315.01</v>
      </c>
    </row>
    <row r="244" spans="1:19" x14ac:dyDescent="0.25">
      <c r="A244" s="2" t="s">
        <v>234</v>
      </c>
      <c r="B244" s="22">
        <v>39619</v>
      </c>
      <c r="C244" s="2">
        <v>50002</v>
      </c>
      <c r="D244" s="2">
        <v>2</v>
      </c>
      <c r="E244" s="2">
        <v>8</v>
      </c>
      <c r="F244" s="2">
        <v>12</v>
      </c>
      <c r="G244" s="2">
        <v>11</v>
      </c>
      <c r="H244" s="2">
        <v>8</v>
      </c>
      <c r="I244" s="111">
        <f>D244*HLOOKUP($D$3,MASTER_Data_1!$A$3:$F$5,2,0)+E244*HLOOKUP($E$3,MASTER_Data_1!$A$3:$F$5,2,0)+F244*HLOOKUP($F$3,MASTER_Data_1!$A$3:$F$5,2,0)+G244*HLOOKUP($G$3,MASTER_Data_1!$A$3:$F$5,2,0)+H244*HLOOKUP($H$3,MASTER_Data_1!$A$3:$F$5,2,0)</f>
        <v>122.1</v>
      </c>
      <c r="J244" s="111">
        <f>IF(AND(I244&gt;100,C244=50001),HLOOKUP(C244,MASTER_Data_2!$A$7:$G$17,MATCH(Datset_1!I244,MASTER_Data_2!$B$8:$B$17,1)+2,1),IF(AND(I244&gt;100,C244=50002),HLOOKUP(C244,MASTER_Data_2!$A$7:$G$17,MATCH(Datset_1!I244,MASTER_Data_2!$B$8:$B$17,1)+2,1),IF(AND(I244&gt;100,C244=50003),HLOOKUP(C244,MASTER_Data_2!$A$7:$G$17,MATCH(Datset_1!I244,MASTER_Data_2!$B$8:$B$17,1)+2,1),IF(AND(I244&gt;100,C244=50004),HLOOKUP(C244,MASTER_Data_2!$A$7:$G$17,MATCH(Datset_1!I244,MASTER_Data_2!$B$8:$B$17,1)+2,1),IF(AND(I244&gt;100,C244=50005),HLOOKUP(C244,MASTER_Data_2!$A$7:$G$17,MATCH(Datset_1!I244,MASTER_Data_2!$B$8:$B$17,1)+2,1),HLOOKUP(C244,MASTER_Data_2!$A$7:$G$17,2,1))))))</f>
        <v>0.24</v>
      </c>
      <c r="K244" s="4">
        <f t="shared" si="7"/>
        <v>29.303999999999998</v>
      </c>
      <c r="L244" s="112">
        <f>IF(AND(I240&gt;100,C240=50001),HLOOKUP(C240,MASTER_Data_4!$A$6:$G$16,MATCH(Datset_1!I240,MASTER_Data_4!$B$7:$B$16,1)+2,1),IF(AND(I240&gt;100,C240=50002),HLOOKUP(C240,MASTER_Data_4!$A$6:$G$16,MATCH(Datset_1!I240,MASTER_Data_4!$B$7:$B$16,1)+2,1),IF(AND(I240&gt;100,C240=50003),HLOOKUP(C240,MASTER_Data_4!$A$6:$G$16,MATCH(Datset_1!I240,MASTER_Data_4!$B$7:$B$16,1)+2,1),IF(AND(I240&gt;100,C240=50004),HLOOKUP(C240,MASTER_Data_4!$A$6:$G$16,MATCH(Datset_1!I240,MASTER_Data_4!$B$7:$B$16,1)+2,1),IF(AND(I240&gt;100,C240=50005),HLOOKUP(C240,MASTER_Data_4!$A$6:$G$16,MATCH(Datset_1!I240,MASTER_Data_4!$B$7:$B$16,1)+2,1),HLOOKUP(C240,MASTER_Data_4!$A$6:$G$16,2,1))))))</f>
        <v>0.37</v>
      </c>
      <c r="M244" s="4">
        <f t="shared" si="6"/>
        <v>45.177</v>
      </c>
      <c r="N244" s="112">
        <f>VLOOKUP(C244,MASTER_Data_7!$A$2:$C$7,3,0)</f>
        <v>1</v>
      </c>
      <c r="O244" s="112">
        <f>VLOOKUP(C244,MASTER_Data_7!$K$2:$M$12,3,0)</f>
        <v>2</v>
      </c>
      <c r="P244" s="3">
        <f>VLOOKUP(C244,MASTER_Data_8!$A$2:$C$7,3,0)</f>
        <v>122</v>
      </c>
      <c r="Q244" s="3">
        <f>Datset_1!I244*MASTER_Data_5!$B$9*P244</f>
        <v>811.84289999999999</v>
      </c>
      <c r="R244" s="3">
        <f>VLOOKUP(C244,MASTER_Data_8!$K$2:$M$12,3,0)</f>
        <v>901</v>
      </c>
      <c r="S244" s="3">
        <f>Datset_1!I244*MASTER_Data_5!$B$9*R244</f>
        <v>5995.6594500000001</v>
      </c>
    </row>
    <row r="245" spans="1:19" x14ac:dyDescent="0.25">
      <c r="A245" s="2" t="s">
        <v>235</v>
      </c>
      <c r="B245" s="22">
        <v>39623</v>
      </c>
      <c r="C245" s="2">
        <v>50001</v>
      </c>
      <c r="D245" s="2">
        <v>0</v>
      </c>
      <c r="E245" s="2">
        <v>8</v>
      </c>
      <c r="F245" s="2">
        <v>12</v>
      </c>
      <c r="G245" s="2">
        <v>11</v>
      </c>
      <c r="H245" s="2">
        <v>16</v>
      </c>
      <c r="I245" s="111">
        <f>D245*HLOOKUP($D$3,MASTER_Data_1!$A$3:$F$5,2,0)+E245*HLOOKUP($E$3,MASTER_Data_1!$A$3:$F$5,2,0)+F245*HLOOKUP($F$3,MASTER_Data_1!$A$3:$F$5,2,0)+G245*HLOOKUP($G$3,MASTER_Data_1!$A$3:$F$5,2,0)+H245*HLOOKUP($H$3,MASTER_Data_1!$A$3:$F$5,2,0)</f>
        <v>139.89999999999998</v>
      </c>
      <c r="J245" s="111">
        <f>IF(AND(I245&gt;100,C245=50001),HLOOKUP(C245,MASTER_Data_2!$A$7:$G$17,MATCH(Datset_1!I245,MASTER_Data_2!$B$8:$B$17,1)+2,1),IF(AND(I245&gt;100,C245=50002),HLOOKUP(C245,MASTER_Data_2!$A$7:$G$17,MATCH(Datset_1!I245,MASTER_Data_2!$B$8:$B$17,1)+2,1),IF(AND(I245&gt;100,C245=50003),HLOOKUP(C245,MASTER_Data_2!$A$7:$G$17,MATCH(Datset_1!I245,MASTER_Data_2!$B$8:$B$17,1)+2,1),IF(AND(I245&gt;100,C245=50004),HLOOKUP(C245,MASTER_Data_2!$A$7:$G$17,MATCH(Datset_1!I245,MASTER_Data_2!$B$8:$B$17,1)+2,1),IF(AND(I245&gt;100,C245=50005),HLOOKUP(C245,MASTER_Data_2!$A$7:$G$17,MATCH(Datset_1!I245,MASTER_Data_2!$B$8:$B$17,1)+2,1),HLOOKUP(C245,MASTER_Data_2!$A$7:$G$17,2,1))))))</f>
        <v>0.2</v>
      </c>
      <c r="K245" s="4">
        <f t="shared" si="7"/>
        <v>27.979999999999997</v>
      </c>
      <c r="L245" s="112">
        <f>IF(AND(I241&gt;100,C241=50001),HLOOKUP(C241,MASTER_Data_4!$A$6:$G$16,MATCH(Datset_1!I241,MASTER_Data_4!$B$7:$B$16,1)+2,1),IF(AND(I241&gt;100,C241=50002),HLOOKUP(C241,MASTER_Data_4!$A$6:$G$16,MATCH(Datset_1!I241,MASTER_Data_4!$B$7:$B$16,1)+2,1),IF(AND(I241&gt;100,C241=50003),HLOOKUP(C241,MASTER_Data_4!$A$6:$G$16,MATCH(Datset_1!I241,MASTER_Data_4!$B$7:$B$16,1)+2,1),IF(AND(I241&gt;100,C241=50004),HLOOKUP(C241,MASTER_Data_4!$A$6:$G$16,MATCH(Datset_1!I241,MASTER_Data_4!$B$7:$B$16,1)+2,1),IF(AND(I241&gt;100,C241=50005),HLOOKUP(C241,MASTER_Data_4!$A$6:$G$16,MATCH(Datset_1!I241,MASTER_Data_4!$B$7:$B$16,1)+2,1),HLOOKUP(C241,MASTER_Data_4!$A$6:$G$16,2,1))))))</f>
        <v>0.37</v>
      </c>
      <c r="M245" s="4">
        <f t="shared" si="6"/>
        <v>51.762999999999991</v>
      </c>
      <c r="N245" s="112">
        <f>VLOOKUP(C245,MASTER_Data_7!$A$2:$C$7,3,0)</f>
        <v>1</v>
      </c>
      <c r="O245" s="112">
        <f>VLOOKUP(C245,MASTER_Data_7!$K$2:$M$12,3,0)</f>
        <v>2</v>
      </c>
      <c r="P245" s="3">
        <f>VLOOKUP(C245,MASTER_Data_8!$A$2:$C$7,3,0)</f>
        <v>40</v>
      </c>
      <c r="Q245" s="3">
        <f>Datset_1!I245*MASTER_Data_5!$B$9*P245</f>
        <v>304.98199999999991</v>
      </c>
      <c r="R245" s="3">
        <f>VLOOKUP(C245,MASTER_Data_8!$K$2:$M$12,3,0)</f>
        <v>787</v>
      </c>
      <c r="S245" s="3">
        <f>Datset_1!I245*MASTER_Data_5!$B$9*R245</f>
        <v>6000.520849999999</v>
      </c>
    </row>
    <row r="246" spans="1:19" x14ac:dyDescent="0.25">
      <c r="A246" s="2" t="s">
        <v>236</v>
      </c>
      <c r="B246" s="22">
        <v>39624</v>
      </c>
      <c r="C246" s="2">
        <v>50005</v>
      </c>
      <c r="D246" s="2">
        <v>12</v>
      </c>
      <c r="E246" s="2">
        <v>8</v>
      </c>
      <c r="F246" s="2">
        <v>12</v>
      </c>
      <c r="G246" s="2">
        <v>11</v>
      </c>
      <c r="H246" s="2">
        <v>8</v>
      </c>
      <c r="I246" s="111">
        <f>D246*HLOOKUP($D$3,MASTER_Data_1!$A$3:$F$5,2,0)+E246*HLOOKUP($E$3,MASTER_Data_1!$A$3:$F$5,2,0)+F246*HLOOKUP($F$3,MASTER_Data_1!$A$3:$F$5,2,0)+G246*HLOOKUP($G$3,MASTER_Data_1!$A$3:$F$5,2,0)+H246*HLOOKUP($H$3,MASTER_Data_1!$A$3:$F$5,2,0)</f>
        <v>145.1</v>
      </c>
      <c r="J246" s="111">
        <f>IF(AND(I246&gt;100,C246=50001),HLOOKUP(C246,MASTER_Data_2!$A$7:$G$17,MATCH(Datset_1!I246,MASTER_Data_2!$B$8:$B$17,1)+2,1),IF(AND(I246&gt;100,C246=50002),HLOOKUP(C246,MASTER_Data_2!$A$7:$G$17,MATCH(Datset_1!I246,MASTER_Data_2!$B$8:$B$17,1)+2,1),IF(AND(I246&gt;100,C246=50003),HLOOKUP(C246,MASTER_Data_2!$A$7:$G$17,MATCH(Datset_1!I246,MASTER_Data_2!$B$8:$B$17,1)+2,1),IF(AND(I246&gt;100,C246=50004),HLOOKUP(C246,MASTER_Data_2!$A$7:$G$17,MATCH(Datset_1!I246,MASTER_Data_2!$B$8:$B$17,1)+2,1),IF(AND(I246&gt;100,C246=50005),HLOOKUP(C246,MASTER_Data_2!$A$7:$G$17,MATCH(Datset_1!I246,MASTER_Data_2!$B$8:$B$17,1)+2,1),HLOOKUP(C246,MASTER_Data_2!$A$7:$G$17,2,1))))))</f>
        <v>0.33</v>
      </c>
      <c r="K246" s="4">
        <f t="shared" si="7"/>
        <v>47.883000000000003</v>
      </c>
      <c r="L246" s="112">
        <f>IF(AND(I242&gt;100,C242=50001),HLOOKUP(C242,MASTER_Data_4!$A$6:$G$16,MATCH(Datset_1!I242,MASTER_Data_4!$B$7:$B$16,1)+2,1),IF(AND(I242&gt;100,C242=50002),HLOOKUP(C242,MASTER_Data_4!$A$6:$G$16,MATCH(Datset_1!I242,MASTER_Data_4!$B$7:$B$16,1)+2,1),IF(AND(I242&gt;100,C242=50003),HLOOKUP(C242,MASTER_Data_4!$A$6:$G$16,MATCH(Datset_1!I242,MASTER_Data_4!$B$7:$B$16,1)+2,1),IF(AND(I242&gt;100,C242=50004),HLOOKUP(C242,MASTER_Data_4!$A$6:$G$16,MATCH(Datset_1!I242,MASTER_Data_4!$B$7:$B$16,1)+2,1),IF(AND(I242&gt;100,C242=50005),HLOOKUP(C242,MASTER_Data_4!$A$6:$G$16,MATCH(Datset_1!I242,MASTER_Data_4!$B$7:$B$16,1)+2,1),HLOOKUP(C242,MASTER_Data_4!$A$6:$G$16,2,1))))))</f>
        <v>0.34100000000000003</v>
      </c>
      <c r="M246" s="4">
        <f t="shared" si="6"/>
        <v>49.479100000000003</v>
      </c>
      <c r="N246" s="112">
        <f>VLOOKUP(C246,MASTER_Data_7!$A$2:$C$7,3,0)</f>
        <v>2</v>
      </c>
      <c r="O246" s="112">
        <f>VLOOKUP(C246,MASTER_Data_7!$K$2:$M$12,3,0)</f>
        <v>1</v>
      </c>
      <c r="P246" s="3">
        <f>VLOOKUP(C246,MASTER_Data_8!$A$2:$C$7,3,0)</f>
        <v>787</v>
      </c>
      <c r="Q246" s="3">
        <f>Datset_1!I246*MASTER_Data_5!$B$9*P246</f>
        <v>6223.5566499999995</v>
      </c>
      <c r="R246" s="3">
        <f>VLOOKUP(C246,MASTER_Data_8!$K$2:$M$12,3,0)</f>
        <v>40</v>
      </c>
      <c r="S246" s="3">
        <f>Datset_1!I246*MASTER_Data_5!$B$9*R246</f>
        <v>316.31799999999998</v>
      </c>
    </row>
    <row r="247" spans="1:19" x14ac:dyDescent="0.25">
      <c r="A247" s="2" t="s">
        <v>237</v>
      </c>
      <c r="B247" s="22">
        <v>39624</v>
      </c>
      <c r="C247" s="2">
        <v>50003</v>
      </c>
      <c r="D247" s="2">
        <v>10</v>
      </c>
      <c r="E247" s="2">
        <v>8</v>
      </c>
      <c r="F247" s="2">
        <v>12</v>
      </c>
      <c r="G247" s="2">
        <v>11</v>
      </c>
      <c r="H247" s="2">
        <v>8</v>
      </c>
      <c r="I247" s="111">
        <f>D247*HLOOKUP($D$3,MASTER_Data_1!$A$3:$F$5,2,0)+E247*HLOOKUP($E$3,MASTER_Data_1!$A$3:$F$5,2,0)+F247*HLOOKUP($F$3,MASTER_Data_1!$A$3:$F$5,2,0)+G247*HLOOKUP($G$3,MASTER_Data_1!$A$3:$F$5,2,0)+H247*HLOOKUP($H$3,MASTER_Data_1!$A$3:$F$5,2,0)</f>
        <v>140.5</v>
      </c>
      <c r="J247" s="111">
        <f>IF(AND(I247&gt;100,C247=50001),HLOOKUP(C247,MASTER_Data_2!$A$7:$G$17,MATCH(Datset_1!I247,MASTER_Data_2!$B$8:$B$17,1)+2,1),IF(AND(I247&gt;100,C247=50002),HLOOKUP(C247,MASTER_Data_2!$A$7:$G$17,MATCH(Datset_1!I247,MASTER_Data_2!$B$8:$B$17,1)+2,1),IF(AND(I247&gt;100,C247=50003),HLOOKUP(C247,MASTER_Data_2!$A$7:$G$17,MATCH(Datset_1!I247,MASTER_Data_2!$B$8:$B$17,1)+2,1),IF(AND(I247&gt;100,C247=50004),HLOOKUP(C247,MASTER_Data_2!$A$7:$G$17,MATCH(Datset_1!I247,MASTER_Data_2!$B$8:$B$17,1)+2,1),IF(AND(I247&gt;100,C247=50005),HLOOKUP(C247,MASTER_Data_2!$A$7:$G$17,MATCH(Datset_1!I247,MASTER_Data_2!$B$8:$B$17,1)+2,1),HLOOKUP(C247,MASTER_Data_2!$A$7:$G$17,2,1))))))</f>
        <v>0.26</v>
      </c>
      <c r="K247" s="4">
        <f t="shared" si="7"/>
        <v>36.53</v>
      </c>
      <c r="L247" s="112">
        <f>IF(AND(I243&gt;100,C243=50001),HLOOKUP(C243,MASTER_Data_4!$A$6:$G$16,MATCH(Datset_1!I243,MASTER_Data_4!$B$7:$B$16,1)+2,1),IF(AND(I243&gt;100,C243=50002),HLOOKUP(C243,MASTER_Data_4!$A$6:$G$16,MATCH(Datset_1!I243,MASTER_Data_4!$B$7:$B$16,1)+2,1),IF(AND(I243&gt;100,C243=50003),HLOOKUP(C243,MASTER_Data_4!$A$6:$G$16,MATCH(Datset_1!I243,MASTER_Data_4!$B$7:$B$16,1)+2,1),IF(AND(I243&gt;100,C243=50004),HLOOKUP(C243,MASTER_Data_4!$A$6:$G$16,MATCH(Datset_1!I243,MASTER_Data_4!$B$7:$B$16,1)+2,1),IF(AND(I243&gt;100,C243=50005),HLOOKUP(C243,MASTER_Data_4!$A$6:$G$16,MATCH(Datset_1!I243,MASTER_Data_4!$B$7:$B$16,1)+2,1),HLOOKUP(C243,MASTER_Data_4!$A$6:$G$16,2,1))))))</f>
        <v>0.20399999999999999</v>
      </c>
      <c r="M247" s="4">
        <f t="shared" si="6"/>
        <v>28.661999999999999</v>
      </c>
      <c r="N247" s="112">
        <f>VLOOKUP(C247,MASTER_Data_7!$A$2:$C$7,3,0)</f>
        <v>1</v>
      </c>
      <c r="O247" s="112">
        <f>VLOOKUP(C247,MASTER_Data_7!$K$2:$M$12,3,0)</f>
        <v>2</v>
      </c>
      <c r="P247" s="3">
        <f>VLOOKUP(C247,MASTER_Data_8!$A$2:$C$7,3,0)</f>
        <v>407</v>
      </c>
      <c r="Q247" s="3">
        <f>Datset_1!I247*MASTER_Data_5!$B$9*P247</f>
        <v>3116.5007500000002</v>
      </c>
      <c r="R247" s="3">
        <f>VLOOKUP(C247,MASTER_Data_8!$K$2:$M$12,3,0)</f>
        <v>1048</v>
      </c>
      <c r="S247" s="3">
        <f>Datset_1!I247*MASTER_Data_5!$B$9*R247</f>
        <v>8024.7980000000007</v>
      </c>
    </row>
    <row r="248" spans="1:19" x14ac:dyDescent="0.25">
      <c r="A248" s="2" t="s">
        <v>238</v>
      </c>
      <c r="B248" s="22">
        <v>39624</v>
      </c>
      <c r="C248" s="2">
        <v>50002</v>
      </c>
      <c r="D248" s="2">
        <v>8</v>
      </c>
      <c r="E248" s="2">
        <v>15</v>
      </c>
      <c r="F248" s="2">
        <v>12</v>
      </c>
      <c r="G248" s="2">
        <v>11</v>
      </c>
      <c r="H248" s="2">
        <v>8</v>
      </c>
      <c r="I248" s="111">
        <f>D248*HLOOKUP($D$3,MASTER_Data_1!$A$3:$F$5,2,0)+E248*HLOOKUP($E$3,MASTER_Data_1!$A$3:$F$5,2,0)+F248*HLOOKUP($F$3,MASTER_Data_1!$A$3:$F$5,2,0)+G248*HLOOKUP($G$3,MASTER_Data_1!$A$3:$F$5,2,0)+H248*HLOOKUP($H$3,MASTER_Data_1!$A$3:$F$5,2,0)</f>
        <v>148.5</v>
      </c>
      <c r="J248" s="111">
        <f>IF(AND(I248&gt;100,C248=50001),HLOOKUP(C248,MASTER_Data_2!$A$7:$G$17,MATCH(Datset_1!I248,MASTER_Data_2!$B$8:$B$17,1)+2,1),IF(AND(I248&gt;100,C248=50002),HLOOKUP(C248,MASTER_Data_2!$A$7:$G$17,MATCH(Datset_1!I248,MASTER_Data_2!$B$8:$B$17,1)+2,1),IF(AND(I248&gt;100,C248=50003),HLOOKUP(C248,MASTER_Data_2!$A$7:$G$17,MATCH(Datset_1!I248,MASTER_Data_2!$B$8:$B$17,1)+2,1),IF(AND(I248&gt;100,C248=50004),HLOOKUP(C248,MASTER_Data_2!$A$7:$G$17,MATCH(Datset_1!I248,MASTER_Data_2!$B$8:$B$17,1)+2,1),IF(AND(I248&gt;100,C248=50005),HLOOKUP(C248,MASTER_Data_2!$A$7:$G$17,MATCH(Datset_1!I248,MASTER_Data_2!$B$8:$B$17,1)+2,1),HLOOKUP(C248,MASTER_Data_2!$A$7:$G$17,2,1))))))</f>
        <v>0.24</v>
      </c>
      <c r="K248" s="4">
        <f t="shared" si="7"/>
        <v>35.64</v>
      </c>
      <c r="L248" s="112">
        <f>IF(AND(I244&gt;100,C244=50001),HLOOKUP(C244,MASTER_Data_4!$A$6:$G$16,MATCH(Datset_1!I244,MASTER_Data_4!$B$7:$B$16,1)+2,1),IF(AND(I244&gt;100,C244=50002),HLOOKUP(C244,MASTER_Data_4!$A$6:$G$16,MATCH(Datset_1!I244,MASTER_Data_4!$B$7:$B$16,1)+2,1),IF(AND(I244&gt;100,C244=50003),HLOOKUP(C244,MASTER_Data_4!$A$6:$G$16,MATCH(Datset_1!I244,MASTER_Data_4!$B$7:$B$16,1)+2,1),IF(AND(I244&gt;100,C244=50004),HLOOKUP(C244,MASTER_Data_4!$A$6:$G$16,MATCH(Datset_1!I244,MASTER_Data_4!$B$7:$B$16,1)+2,1),IF(AND(I244&gt;100,C244=50005),HLOOKUP(C244,MASTER_Data_4!$A$6:$G$16,MATCH(Datset_1!I244,MASTER_Data_4!$B$7:$B$16,1)+2,1),HLOOKUP(C244,MASTER_Data_4!$A$6:$G$16,2,1))))))</f>
        <v>0.30599999999999999</v>
      </c>
      <c r="M248" s="4">
        <f t="shared" si="6"/>
        <v>45.441000000000003</v>
      </c>
      <c r="N248" s="112">
        <f>VLOOKUP(C248,MASTER_Data_7!$A$2:$C$7,3,0)</f>
        <v>1</v>
      </c>
      <c r="O248" s="112">
        <f>VLOOKUP(C248,MASTER_Data_7!$K$2:$M$12,3,0)</f>
        <v>2</v>
      </c>
      <c r="P248" s="3">
        <f>VLOOKUP(C248,MASTER_Data_8!$A$2:$C$7,3,0)</f>
        <v>122</v>
      </c>
      <c r="Q248" s="3">
        <f>Datset_1!I248*MASTER_Data_5!$B$9*P248</f>
        <v>987.37649999999996</v>
      </c>
      <c r="R248" s="3">
        <f>VLOOKUP(C248,MASTER_Data_8!$K$2:$M$12,3,0)</f>
        <v>901</v>
      </c>
      <c r="S248" s="3">
        <f>Datset_1!I248*MASTER_Data_5!$B$9*R248</f>
        <v>7292.0182499999992</v>
      </c>
    </row>
    <row r="249" spans="1:19" x14ac:dyDescent="0.25">
      <c r="A249" s="2" t="s">
        <v>239</v>
      </c>
      <c r="B249" s="22">
        <v>39625</v>
      </c>
      <c r="C249" s="2">
        <v>50001</v>
      </c>
      <c r="D249" s="2">
        <v>9</v>
      </c>
      <c r="E249" s="2">
        <v>9</v>
      </c>
      <c r="F249" s="2">
        <v>0</v>
      </c>
      <c r="G249" s="2">
        <v>11</v>
      </c>
      <c r="H249" s="2">
        <v>0</v>
      </c>
      <c r="I249" s="111">
        <f>D249*HLOOKUP($D$3,MASTER_Data_1!$A$3:$F$5,2,0)+E249*HLOOKUP($E$3,MASTER_Data_1!$A$3:$F$5,2,0)+F249*HLOOKUP($F$3,MASTER_Data_1!$A$3:$F$5,2,0)+G249*HLOOKUP($G$3,MASTER_Data_1!$A$3:$F$5,2,0)+H249*HLOOKUP($H$3,MASTER_Data_1!$A$3:$F$5,2,0)</f>
        <v>99.6</v>
      </c>
      <c r="J249" s="111">
        <f>IF(AND(I249&gt;100,C249=50001),HLOOKUP(C249,MASTER_Data_2!$A$7:$G$17,MATCH(Datset_1!I249,MASTER_Data_2!$B$8:$B$17,1)+2,1),IF(AND(I249&gt;100,C249=50002),HLOOKUP(C249,MASTER_Data_2!$A$7:$G$17,MATCH(Datset_1!I249,MASTER_Data_2!$B$8:$B$17,1)+2,1),IF(AND(I249&gt;100,C249=50003),HLOOKUP(C249,MASTER_Data_2!$A$7:$G$17,MATCH(Datset_1!I249,MASTER_Data_2!$B$8:$B$17,1)+2,1),IF(AND(I249&gt;100,C249=50004),HLOOKUP(C249,MASTER_Data_2!$A$7:$G$17,MATCH(Datset_1!I249,MASTER_Data_2!$B$8:$B$17,1)+2,1),IF(AND(I249&gt;100,C249=50005),HLOOKUP(C249,MASTER_Data_2!$A$7:$G$17,MATCH(Datset_1!I249,MASTER_Data_2!$B$8:$B$17,1)+2,1),HLOOKUP(C249,MASTER_Data_2!$A$7:$G$17,2,1))))))</f>
        <v>12.3</v>
      </c>
      <c r="K249" s="4">
        <f t="shared" si="7"/>
        <v>12.3</v>
      </c>
      <c r="L249" s="112">
        <f>IF(AND(I245&gt;100,C245=50001),HLOOKUP(C245,MASTER_Data_4!$A$6:$G$16,MATCH(Datset_1!I245,MASTER_Data_4!$B$7:$B$16,1)+2,1),IF(AND(I245&gt;100,C245=50002),HLOOKUP(C245,MASTER_Data_4!$A$6:$G$16,MATCH(Datset_1!I245,MASTER_Data_4!$B$7:$B$16,1)+2,1),IF(AND(I245&gt;100,C245=50003),HLOOKUP(C245,MASTER_Data_4!$A$6:$G$16,MATCH(Datset_1!I245,MASTER_Data_4!$B$7:$B$16,1)+2,1),IF(AND(I245&gt;100,C245=50004),HLOOKUP(C245,MASTER_Data_4!$A$6:$G$16,MATCH(Datset_1!I245,MASTER_Data_4!$B$7:$B$16,1)+2,1),IF(AND(I245&gt;100,C245=50005),HLOOKUP(C245,MASTER_Data_4!$A$6:$G$16,MATCH(Datset_1!I245,MASTER_Data_4!$B$7:$B$16,1)+2,1),HLOOKUP(C245,MASTER_Data_4!$A$6:$G$16,2,1))))))</f>
        <v>0.30199999999999999</v>
      </c>
      <c r="M249" s="4">
        <f t="shared" si="6"/>
        <v>30.079199999999997</v>
      </c>
      <c r="N249" s="112">
        <f>VLOOKUP(C249,MASTER_Data_7!$A$2:$C$7,3,0)</f>
        <v>1</v>
      </c>
      <c r="O249" s="112">
        <f>VLOOKUP(C249,MASTER_Data_7!$K$2:$M$12,3,0)</f>
        <v>2</v>
      </c>
      <c r="P249" s="3">
        <f>VLOOKUP(C249,MASTER_Data_8!$A$2:$C$7,3,0)</f>
        <v>40</v>
      </c>
      <c r="Q249" s="3">
        <f>Datset_1!I249*MASTER_Data_5!$B$9*P249</f>
        <v>217.12799999999999</v>
      </c>
      <c r="R249" s="3">
        <f>VLOOKUP(C249,MASTER_Data_8!$K$2:$M$12,3,0)</f>
        <v>787</v>
      </c>
      <c r="S249" s="3">
        <f>Datset_1!I249*MASTER_Data_5!$B$9*R249</f>
        <v>4271.9933999999994</v>
      </c>
    </row>
    <row r="250" spans="1:19" x14ac:dyDescent="0.25">
      <c r="A250" s="2" t="s">
        <v>240</v>
      </c>
      <c r="B250" s="22">
        <v>39625</v>
      </c>
      <c r="C250" s="2">
        <v>50003</v>
      </c>
      <c r="D250" s="2">
        <v>9</v>
      </c>
      <c r="E250" s="2">
        <v>0</v>
      </c>
      <c r="F250" s="2">
        <v>19</v>
      </c>
      <c r="G250" s="2">
        <v>5</v>
      </c>
      <c r="H250" s="2">
        <v>8</v>
      </c>
      <c r="I250" s="111">
        <f>D250*HLOOKUP($D$3,MASTER_Data_1!$A$3:$F$5,2,0)+E250*HLOOKUP($E$3,MASTER_Data_1!$A$3:$F$5,2,0)+F250*HLOOKUP($F$3,MASTER_Data_1!$A$3:$F$5,2,0)+G250*HLOOKUP($G$3,MASTER_Data_1!$A$3:$F$5,2,0)+H250*HLOOKUP($H$3,MASTER_Data_1!$A$3:$F$5,2,0)</f>
        <v>100.1</v>
      </c>
      <c r="J250" s="111">
        <f>IF(AND(I250&gt;100,C250=50001),HLOOKUP(C250,MASTER_Data_2!$A$7:$G$17,MATCH(Datset_1!I250,MASTER_Data_2!$B$8:$B$17,1)+2,1),IF(AND(I250&gt;100,C250=50002),HLOOKUP(C250,MASTER_Data_2!$A$7:$G$17,MATCH(Datset_1!I250,MASTER_Data_2!$B$8:$B$17,1)+2,1),IF(AND(I250&gt;100,C250=50003),HLOOKUP(C250,MASTER_Data_2!$A$7:$G$17,MATCH(Datset_1!I250,MASTER_Data_2!$B$8:$B$17,1)+2,1),IF(AND(I250&gt;100,C250=50004),HLOOKUP(C250,MASTER_Data_2!$A$7:$G$17,MATCH(Datset_1!I250,MASTER_Data_2!$B$8:$B$17,1)+2,1),IF(AND(I250&gt;100,C250=50005),HLOOKUP(C250,MASTER_Data_2!$A$7:$G$17,MATCH(Datset_1!I250,MASTER_Data_2!$B$8:$B$17,1)+2,1),HLOOKUP(C250,MASTER_Data_2!$A$7:$G$17,2,1))))))</f>
        <v>0.26</v>
      </c>
      <c r="K250" s="4">
        <f t="shared" si="7"/>
        <v>26.026</v>
      </c>
      <c r="L250" s="112">
        <f>IF(AND(I246&gt;100,C246=50001),HLOOKUP(C246,MASTER_Data_4!$A$6:$G$16,MATCH(Datset_1!I246,MASTER_Data_4!$B$7:$B$16,1)+2,1),IF(AND(I246&gt;100,C246=50002),HLOOKUP(C246,MASTER_Data_4!$A$6:$G$16,MATCH(Datset_1!I246,MASTER_Data_4!$B$7:$B$16,1)+2,1),IF(AND(I246&gt;100,C246=50003),HLOOKUP(C246,MASTER_Data_4!$A$6:$G$16,MATCH(Datset_1!I246,MASTER_Data_4!$B$7:$B$16,1)+2,1),IF(AND(I246&gt;100,C246=50004),HLOOKUP(C246,MASTER_Data_4!$A$6:$G$16,MATCH(Datset_1!I246,MASTER_Data_4!$B$7:$B$16,1)+2,1),IF(AND(I246&gt;100,C246=50005),HLOOKUP(C246,MASTER_Data_4!$A$6:$G$16,MATCH(Datset_1!I246,MASTER_Data_4!$B$7:$B$16,1)+2,1),HLOOKUP(C246,MASTER_Data_4!$A$6:$G$16,2,1))))))</f>
        <v>0.20399999999999999</v>
      </c>
      <c r="M250" s="4">
        <f t="shared" si="6"/>
        <v>20.420399999999997</v>
      </c>
      <c r="N250" s="112">
        <f>VLOOKUP(C250,MASTER_Data_7!$A$2:$C$7,3,0)</f>
        <v>1</v>
      </c>
      <c r="O250" s="112">
        <f>VLOOKUP(C250,MASTER_Data_7!$K$2:$M$12,3,0)</f>
        <v>2</v>
      </c>
      <c r="P250" s="3">
        <f>VLOOKUP(C250,MASTER_Data_8!$A$2:$C$7,3,0)</f>
        <v>407</v>
      </c>
      <c r="Q250" s="3">
        <f>Datset_1!I250*MASTER_Data_5!$B$9*P250</f>
        <v>2220.3681499999998</v>
      </c>
      <c r="R250" s="3">
        <f>VLOOKUP(C250,MASTER_Data_8!$K$2:$M$12,3,0)</f>
        <v>1048</v>
      </c>
      <c r="S250" s="3">
        <f>Datset_1!I250*MASTER_Data_5!$B$9*R250</f>
        <v>5717.3116</v>
      </c>
    </row>
    <row r="251" spans="1:19" x14ac:dyDescent="0.25">
      <c r="A251" s="2" t="s">
        <v>241</v>
      </c>
      <c r="B251" s="22">
        <v>39626</v>
      </c>
      <c r="C251" s="2">
        <v>50001</v>
      </c>
      <c r="D251" s="2">
        <v>12</v>
      </c>
      <c r="E251" s="2">
        <v>9</v>
      </c>
      <c r="F251" s="2">
        <v>10</v>
      </c>
      <c r="G251" s="2">
        <v>5</v>
      </c>
      <c r="H251" s="2">
        <v>8</v>
      </c>
      <c r="I251" s="111">
        <f>D251*HLOOKUP($D$3,MASTER_Data_1!$A$3:$F$5,2,0)+E251*HLOOKUP($E$3,MASTER_Data_1!$A$3:$F$5,2,0)+F251*HLOOKUP($F$3,MASTER_Data_1!$A$3:$F$5,2,0)+G251*HLOOKUP($G$3,MASTER_Data_1!$A$3:$F$5,2,0)+H251*HLOOKUP($H$3,MASTER_Data_1!$A$3:$F$5,2,0)</f>
        <v>109.69999999999999</v>
      </c>
      <c r="J251" s="111">
        <f>IF(AND(I251&gt;100,C251=50001),HLOOKUP(C251,MASTER_Data_2!$A$7:$G$17,MATCH(Datset_1!I251,MASTER_Data_2!$B$8:$B$17,1)+2,1),IF(AND(I251&gt;100,C251=50002),HLOOKUP(C251,MASTER_Data_2!$A$7:$G$17,MATCH(Datset_1!I251,MASTER_Data_2!$B$8:$B$17,1)+2,1),IF(AND(I251&gt;100,C251=50003),HLOOKUP(C251,MASTER_Data_2!$A$7:$G$17,MATCH(Datset_1!I251,MASTER_Data_2!$B$8:$B$17,1)+2,1),IF(AND(I251&gt;100,C251=50004),HLOOKUP(C251,MASTER_Data_2!$A$7:$G$17,MATCH(Datset_1!I251,MASTER_Data_2!$B$8:$B$17,1)+2,1),IF(AND(I251&gt;100,C251=50005),HLOOKUP(C251,MASTER_Data_2!$A$7:$G$17,MATCH(Datset_1!I251,MASTER_Data_2!$B$8:$B$17,1)+2,1),HLOOKUP(C251,MASTER_Data_2!$A$7:$G$17,2,1))))))</f>
        <v>0.2</v>
      </c>
      <c r="K251" s="4">
        <f t="shared" si="7"/>
        <v>21.939999999999998</v>
      </c>
      <c r="L251" s="112">
        <f>IF(AND(I247&gt;100,C247=50001),HLOOKUP(C247,MASTER_Data_4!$A$6:$G$16,MATCH(Datset_1!I247,MASTER_Data_4!$B$7:$B$16,1)+2,1),IF(AND(I247&gt;100,C247=50002),HLOOKUP(C247,MASTER_Data_4!$A$6:$G$16,MATCH(Datset_1!I247,MASTER_Data_4!$B$7:$B$16,1)+2,1),IF(AND(I247&gt;100,C247=50003),HLOOKUP(C247,MASTER_Data_4!$A$6:$G$16,MATCH(Datset_1!I247,MASTER_Data_4!$B$7:$B$16,1)+2,1),IF(AND(I247&gt;100,C247=50004),HLOOKUP(C247,MASTER_Data_4!$A$6:$G$16,MATCH(Datset_1!I247,MASTER_Data_4!$B$7:$B$16,1)+2,1),IF(AND(I247&gt;100,C247=50005),HLOOKUP(C247,MASTER_Data_4!$A$6:$G$16,MATCH(Datset_1!I247,MASTER_Data_4!$B$7:$B$16,1)+2,1),HLOOKUP(C247,MASTER_Data_4!$A$6:$G$16,2,1))))))</f>
        <v>0.37</v>
      </c>
      <c r="M251" s="4">
        <f t="shared" si="6"/>
        <v>40.588999999999999</v>
      </c>
      <c r="N251" s="112">
        <f>VLOOKUP(C251,MASTER_Data_7!$A$2:$C$7,3,0)</f>
        <v>1</v>
      </c>
      <c r="O251" s="112">
        <f>VLOOKUP(C251,MASTER_Data_7!$K$2:$M$12,3,0)</f>
        <v>2</v>
      </c>
      <c r="P251" s="3">
        <f>VLOOKUP(C251,MASTER_Data_8!$A$2:$C$7,3,0)</f>
        <v>40</v>
      </c>
      <c r="Q251" s="3">
        <f>Datset_1!I251*MASTER_Data_5!$B$9*P251</f>
        <v>239.14599999999996</v>
      </c>
      <c r="R251" s="3">
        <f>VLOOKUP(C251,MASTER_Data_8!$K$2:$M$12,3,0)</f>
        <v>787</v>
      </c>
      <c r="S251" s="3">
        <f>Datset_1!I251*MASTER_Data_5!$B$9*R251</f>
        <v>4705.197549999999</v>
      </c>
    </row>
    <row r="252" spans="1:19" x14ac:dyDescent="0.25">
      <c r="A252" s="2" t="s">
        <v>242</v>
      </c>
      <c r="B252" s="22">
        <v>39626</v>
      </c>
      <c r="C252" s="2">
        <v>50003</v>
      </c>
      <c r="D252" s="2">
        <v>9</v>
      </c>
      <c r="E252" s="2">
        <v>9</v>
      </c>
      <c r="F252" s="2">
        <v>8</v>
      </c>
      <c r="G252" s="2">
        <v>11</v>
      </c>
      <c r="H252" s="2">
        <v>0</v>
      </c>
      <c r="I252" s="111">
        <f>D252*HLOOKUP($D$3,MASTER_Data_1!$A$3:$F$5,2,0)+E252*HLOOKUP($E$3,MASTER_Data_1!$A$3:$F$5,2,0)+F252*HLOOKUP($F$3,MASTER_Data_1!$A$3:$F$5,2,0)+G252*HLOOKUP($G$3,MASTER_Data_1!$A$3:$F$5,2,0)+H252*HLOOKUP($H$3,MASTER_Data_1!$A$3:$F$5,2,0)</f>
        <v>111.6</v>
      </c>
      <c r="J252" s="111">
        <f>IF(AND(I252&gt;100,C252=50001),HLOOKUP(C252,MASTER_Data_2!$A$7:$G$17,MATCH(Datset_1!I252,MASTER_Data_2!$B$8:$B$17,1)+2,1),IF(AND(I252&gt;100,C252=50002),HLOOKUP(C252,MASTER_Data_2!$A$7:$G$17,MATCH(Datset_1!I252,MASTER_Data_2!$B$8:$B$17,1)+2,1),IF(AND(I252&gt;100,C252=50003),HLOOKUP(C252,MASTER_Data_2!$A$7:$G$17,MATCH(Datset_1!I252,MASTER_Data_2!$B$8:$B$17,1)+2,1),IF(AND(I252&gt;100,C252=50004),HLOOKUP(C252,MASTER_Data_2!$A$7:$G$17,MATCH(Datset_1!I252,MASTER_Data_2!$B$8:$B$17,1)+2,1),IF(AND(I252&gt;100,C252=50005),HLOOKUP(C252,MASTER_Data_2!$A$7:$G$17,MATCH(Datset_1!I252,MASTER_Data_2!$B$8:$B$17,1)+2,1),HLOOKUP(C252,MASTER_Data_2!$A$7:$G$17,2,1))))))</f>
        <v>0.26</v>
      </c>
      <c r="K252" s="4">
        <f t="shared" si="7"/>
        <v>29.015999999999998</v>
      </c>
      <c r="L252" s="112">
        <f>IF(AND(I248&gt;100,C248=50001),HLOOKUP(C248,MASTER_Data_4!$A$6:$G$16,MATCH(Datset_1!I248,MASTER_Data_4!$B$7:$B$16,1)+2,1),IF(AND(I248&gt;100,C248=50002),HLOOKUP(C248,MASTER_Data_4!$A$6:$G$16,MATCH(Datset_1!I248,MASTER_Data_4!$B$7:$B$16,1)+2,1),IF(AND(I248&gt;100,C248=50003),HLOOKUP(C248,MASTER_Data_4!$A$6:$G$16,MATCH(Datset_1!I248,MASTER_Data_4!$B$7:$B$16,1)+2,1),IF(AND(I248&gt;100,C248=50004),HLOOKUP(C248,MASTER_Data_4!$A$6:$G$16,MATCH(Datset_1!I248,MASTER_Data_4!$B$7:$B$16,1)+2,1),IF(AND(I248&gt;100,C248=50005),HLOOKUP(C248,MASTER_Data_4!$A$6:$G$16,MATCH(Datset_1!I248,MASTER_Data_4!$B$7:$B$16,1)+2,1),HLOOKUP(C248,MASTER_Data_4!$A$6:$G$16,2,1))))))</f>
        <v>0.30599999999999999</v>
      </c>
      <c r="M252" s="4">
        <f t="shared" si="6"/>
        <v>34.1496</v>
      </c>
      <c r="N252" s="112">
        <f>VLOOKUP(C252,MASTER_Data_7!$A$2:$C$7,3,0)</f>
        <v>1</v>
      </c>
      <c r="O252" s="112">
        <f>VLOOKUP(C252,MASTER_Data_7!$K$2:$M$12,3,0)</f>
        <v>2</v>
      </c>
      <c r="P252" s="3">
        <f>VLOOKUP(C252,MASTER_Data_8!$A$2:$C$7,3,0)</f>
        <v>407</v>
      </c>
      <c r="Q252" s="3">
        <f>Datset_1!I252*MASTER_Data_5!$B$9*P252</f>
        <v>2475.4553999999998</v>
      </c>
      <c r="R252" s="3">
        <f>VLOOKUP(C252,MASTER_Data_8!$K$2:$M$12,3,0)</f>
        <v>1048</v>
      </c>
      <c r="S252" s="3">
        <f>Datset_1!I252*MASTER_Data_5!$B$9*R252</f>
        <v>6374.1455999999989</v>
      </c>
    </row>
    <row r="253" spans="1:19" x14ac:dyDescent="0.25">
      <c r="A253" s="2" t="s">
        <v>243</v>
      </c>
      <c r="B253" s="22">
        <v>39627</v>
      </c>
      <c r="C253" s="2">
        <v>50003</v>
      </c>
      <c r="D253" s="2">
        <v>9</v>
      </c>
      <c r="E253" s="2">
        <v>15</v>
      </c>
      <c r="F253" s="2">
        <v>12</v>
      </c>
      <c r="G253" s="2">
        <v>20</v>
      </c>
      <c r="H253" s="2">
        <v>0</v>
      </c>
      <c r="I253" s="111">
        <f>D253*HLOOKUP($D$3,MASTER_Data_1!$A$3:$F$5,2,0)+E253*HLOOKUP($E$3,MASTER_Data_1!$A$3:$F$5,2,0)+F253*HLOOKUP($F$3,MASTER_Data_1!$A$3:$F$5,2,0)+G253*HLOOKUP($G$3,MASTER_Data_1!$A$3:$F$5,2,0)+H253*HLOOKUP($H$3,MASTER_Data_1!$A$3:$F$5,2,0)</f>
        <v>179.7</v>
      </c>
      <c r="J253" s="111">
        <f>IF(AND(I253&gt;100,C253=50001),HLOOKUP(C253,MASTER_Data_2!$A$7:$G$17,MATCH(Datset_1!I253,MASTER_Data_2!$B$8:$B$17,1)+2,1),IF(AND(I253&gt;100,C253=50002),HLOOKUP(C253,MASTER_Data_2!$A$7:$G$17,MATCH(Datset_1!I253,MASTER_Data_2!$B$8:$B$17,1)+2,1),IF(AND(I253&gt;100,C253=50003),HLOOKUP(C253,MASTER_Data_2!$A$7:$G$17,MATCH(Datset_1!I253,MASTER_Data_2!$B$8:$B$17,1)+2,1),IF(AND(I253&gt;100,C253=50004),HLOOKUP(C253,MASTER_Data_2!$A$7:$G$17,MATCH(Datset_1!I253,MASTER_Data_2!$B$8:$B$17,1)+2,1),IF(AND(I253&gt;100,C253=50005),HLOOKUP(C253,MASTER_Data_2!$A$7:$G$17,MATCH(Datset_1!I253,MASTER_Data_2!$B$8:$B$17,1)+2,1),HLOOKUP(C253,MASTER_Data_2!$A$7:$G$17,2,1))))))</f>
        <v>0.26</v>
      </c>
      <c r="K253" s="4">
        <f t="shared" si="7"/>
        <v>46.722000000000001</v>
      </c>
      <c r="L253" s="112">
        <f>IF(AND(I249&gt;100,C249=50001),HLOOKUP(C249,MASTER_Data_4!$A$6:$G$16,MATCH(Datset_1!I249,MASTER_Data_4!$B$7:$B$16,1)+2,1),IF(AND(I249&gt;100,C249=50002),HLOOKUP(C249,MASTER_Data_4!$A$6:$G$16,MATCH(Datset_1!I249,MASTER_Data_4!$B$7:$B$16,1)+2,1),IF(AND(I249&gt;100,C249=50003),HLOOKUP(C249,MASTER_Data_4!$A$6:$G$16,MATCH(Datset_1!I249,MASTER_Data_4!$B$7:$B$16,1)+2,1),IF(AND(I249&gt;100,C249=50004),HLOOKUP(C249,MASTER_Data_4!$A$6:$G$16,MATCH(Datset_1!I249,MASTER_Data_4!$B$7:$B$16,1)+2,1),IF(AND(I249&gt;100,C249=50005),HLOOKUP(C249,MASTER_Data_4!$A$6:$G$16,MATCH(Datset_1!I249,MASTER_Data_4!$B$7:$B$16,1)+2,1),HLOOKUP(C249,MASTER_Data_4!$A$6:$G$16,2,1))))))</f>
        <v>18.100000000000001</v>
      </c>
      <c r="M253" s="4">
        <f t="shared" si="6"/>
        <v>18.100000000000001</v>
      </c>
      <c r="N253" s="112">
        <f>VLOOKUP(C253,MASTER_Data_7!$A$2:$C$7,3,0)</f>
        <v>1</v>
      </c>
      <c r="O253" s="112">
        <f>VLOOKUP(C253,MASTER_Data_7!$K$2:$M$12,3,0)</f>
        <v>2</v>
      </c>
      <c r="P253" s="3">
        <f>VLOOKUP(C253,MASTER_Data_8!$A$2:$C$7,3,0)</f>
        <v>407</v>
      </c>
      <c r="Q253" s="3">
        <f>Datset_1!I253*MASTER_Data_5!$B$9*P253</f>
        <v>3986.0155499999996</v>
      </c>
      <c r="R253" s="3">
        <f>VLOOKUP(C253,MASTER_Data_8!$K$2:$M$12,3,0)</f>
        <v>1048</v>
      </c>
      <c r="S253" s="3">
        <f>Datset_1!I253*MASTER_Data_5!$B$9*R253</f>
        <v>10263.745199999999</v>
      </c>
    </row>
    <row r="254" spans="1:19" x14ac:dyDescent="0.25">
      <c r="A254" s="2" t="s">
        <v>244</v>
      </c>
      <c r="B254" s="22">
        <v>39628</v>
      </c>
      <c r="C254" s="2">
        <v>50004</v>
      </c>
      <c r="D254" s="2">
        <v>9</v>
      </c>
      <c r="E254" s="2">
        <v>0</v>
      </c>
      <c r="F254" s="2">
        <v>12</v>
      </c>
      <c r="G254" s="2">
        <v>12</v>
      </c>
      <c r="H254" s="2">
        <v>8</v>
      </c>
      <c r="I254" s="111">
        <f>D254*HLOOKUP($D$3,MASTER_Data_1!$A$3:$F$5,2,0)+E254*HLOOKUP($E$3,MASTER_Data_1!$A$3:$F$5,2,0)+F254*HLOOKUP($F$3,MASTER_Data_1!$A$3:$F$5,2,0)+G254*HLOOKUP($G$3,MASTER_Data_1!$A$3:$F$5,2,0)+H254*HLOOKUP($H$3,MASTER_Data_1!$A$3:$F$5,2,0)</f>
        <v>129.5</v>
      </c>
      <c r="J254" s="111">
        <f>IF(AND(I254&gt;100,C254=50001),HLOOKUP(C254,MASTER_Data_2!$A$7:$G$17,MATCH(Datset_1!I254,MASTER_Data_2!$B$8:$B$17,1)+2,1),IF(AND(I254&gt;100,C254=50002),HLOOKUP(C254,MASTER_Data_2!$A$7:$G$17,MATCH(Datset_1!I254,MASTER_Data_2!$B$8:$B$17,1)+2,1),IF(AND(I254&gt;100,C254=50003),HLOOKUP(C254,MASTER_Data_2!$A$7:$G$17,MATCH(Datset_1!I254,MASTER_Data_2!$B$8:$B$17,1)+2,1),IF(AND(I254&gt;100,C254=50004),HLOOKUP(C254,MASTER_Data_2!$A$7:$G$17,MATCH(Datset_1!I254,MASTER_Data_2!$B$8:$B$17,1)+2,1),IF(AND(I254&gt;100,C254=50005),HLOOKUP(C254,MASTER_Data_2!$A$7:$G$17,MATCH(Datset_1!I254,MASTER_Data_2!$B$8:$B$17,1)+2,1),HLOOKUP(C254,MASTER_Data_2!$A$7:$G$17,2,1))))))</f>
        <v>0.27</v>
      </c>
      <c r="K254" s="4">
        <f t="shared" si="7"/>
        <v>34.965000000000003</v>
      </c>
      <c r="L254" s="112">
        <f>IF(AND(I250&gt;100,C250=50001),HLOOKUP(C250,MASTER_Data_4!$A$6:$G$16,MATCH(Datset_1!I250,MASTER_Data_4!$B$7:$B$16,1)+2,1),IF(AND(I250&gt;100,C250=50002),HLOOKUP(C250,MASTER_Data_4!$A$6:$G$16,MATCH(Datset_1!I250,MASTER_Data_4!$B$7:$B$16,1)+2,1),IF(AND(I250&gt;100,C250=50003),HLOOKUP(C250,MASTER_Data_4!$A$6:$G$16,MATCH(Datset_1!I250,MASTER_Data_4!$B$7:$B$16,1)+2,1),IF(AND(I250&gt;100,C250=50004),HLOOKUP(C250,MASTER_Data_4!$A$6:$G$16,MATCH(Datset_1!I250,MASTER_Data_4!$B$7:$B$16,1)+2,1),IF(AND(I250&gt;100,C250=50005),HLOOKUP(C250,MASTER_Data_4!$A$6:$G$16,MATCH(Datset_1!I250,MASTER_Data_4!$B$7:$B$16,1)+2,1),HLOOKUP(C250,MASTER_Data_4!$A$6:$G$16,2,1))))))</f>
        <v>0.37</v>
      </c>
      <c r="M254" s="4">
        <f t="shared" si="6"/>
        <v>47.914999999999999</v>
      </c>
      <c r="N254" s="112">
        <f>VLOOKUP(C254,MASTER_Data_7!$A$2:$C$7,3,0)</f>
        <v>1</v>
      </c>
      <c r="O254" s="112">
        <f>VLOOKUP(C254,MASTER_Data_7!$K$2:$M$12,3,0)</f>
        <v>2</v>
      </c>
      <c r="P254" s="3">
        <f>VLOOKUP(C254,MASTER_Data_8!$A$2:$C$7,3,0)</f>
        <v>768</v>
      </c>
      <c r="Q254" s="3">
        <f>Datset_1!I254*MASTER_Data_5!$B$9*P254</f>
        <v>5420.3520000000008</v>
      </c>
      <c r="R254" s="3">
        <f>VLOOKUP(C254,MASTER_Data_8!$K$2:$M$12,3,0)</f>
        <v>841</v>
      </c>
      <c r="S254" s="3">
        <f>Datset_1!I254*MASTER_Data_5!$B$9*R254</f>
        <v>5935.5677500000002</v>
      </c>
    </row>
    <row r="255" spans="1:19" x14ac:dyDescent="0.25">
      <c r="A255" s="2" t="s">
        <v>245</v>
      </c>
      <c r="B255" s="22">
        <v>39628</v>
      </c>
      <c r="C255" s="2">
        <v>50004</v>
      </c>
      <c r="D255" s="2">
        <v>0</v>
      </c>
      <c r="E255" s="2">
        <v>0</v>
      </c>
      <c r="F255" s="2">
        <v>12</v>
      </c>
      <c r="G255" s="2">
        <v>11</v>
      </c>
      <c r="H255" s="2">
        <v>8</v>
      </c>
      <c r="I255" s="111">
        <f>D255*HLOOKUP($D$3,MASTER_Data_1!$A$3:$F$5,2,0)+E255*HLOOKUP($E$3,MASTER_Data_1!$A$3:$F$5,2,0)+F255*HLOOKUP($F$3,MASTER_Data_1!$A$3:$F$5,2,0)+G255*HLOOKUP($G$3,MASTER_Data_1!$A$3:$F$5,2,0)+H255*HLOOKUP($H$3,MASTER_Data_1!$A$3:$F$5,2,0)</f>
        <v>103.1</v>
      </c>
      <c r="J255" s="111">
        <f>IF(AND(I255&gt;100,C255=50001),HLOOKUP(C255,MASTER_Data_2!$A$7:$G$17,MATCH(Datset_1!I255,MASTER_Data_2!$B$8:$B$17,1)+2,1),IF(AND(I255&gt;100,C255=50002),HLOOKUP(C255,MASTER_Data_2!$A$7:$G$17,MATCH(Datset_1!I255,MASTER_Data_2!$B$8:$B$17,1)+2,1),IF(AND(I255&gt;100,C255=50003),HLOOKUP(C255,MASTER_Data_2!$A$7:$G$17,MATCH(Datset_1!I255,MASTER_Data_2!$B$8:$B$17,1)+2,1),IF(AND(I255&gt;100,C255=50004),HLOOKUP(C255,MASTER_Data_2!$A$7:$G$17,MATCH(Datset_1!I255,MASTER_Data_2!$B$8:$B$17,1)+2,1),IF(AND(I255&gt;100,C255=50005),HLOOKUP(C255,MASTER_Data_2!$A$7:$G$17,MATCH(Datset_1!I255,MASTER_Data_2!$B$8:$B$17,1)+2,1),HLOOKUP(C255,MASTER_Data_2!$A$7:$G$17,2,1))))))</f>
        <v>0.27</v>
      </c>
      <c r="K255" s="4">
        <f t="shared" si="7"/>
        <v>27.837</v>
      </c>
      <c r="L255" s="112">
        <f>IF(AND(I251&gt;100,C251=50001),HLOOKUP(C251,MASTER_Data_4!$A$6:$G$16,MATCH(Datset_1!I251,MASTER_Data_4!$B$7:$B$16,1)+2,1),IF(AND(I251&gt;100,C251=50002),HLOOKUP(C251,MASTER_Data_4!$A$6:$G$16,MATCH(Datset_1!I251,MASTER_Data_4!$B$7:$B$16,1)+2,1),IF(AND(I251&gt;100,C251=50003),HLOOKUP(C251,MASTER_Data_4!$A$6:$G$16,MATCH(Datset_1!I251,MASTER_Data_4!$B$7:$B$16,1)+2,1),IF(AND(I251&gt;100,C251=50004),HLOOKUP(C251,MASTER_Data_4!$A$6:$G$16,MATCH(Datset_1!I251,MASTER_Data_4!$B$7:$B$16,1)+2,1),IF(AND(I251&gt;100,C251=50005),HLOOKUP(C251,MASTER_Data_4!$A$6:$G$16,MATCH(Datset_1!I251,MASTER_Data_4!$B$7:$B$16,1)+2,1),HLOOKUP(C251,MASTER_Data_4!$A$6:$G$16,2,1))))))</f>
        <v>0.30199999999999999</v>
      </c>
      <c r="M255" s="4">
        <f t="shared" si="6"/>
        <v>31.136199999999999</v>
      </c>
      <c r="N255" s="112">
        <f>VLOOKUP(C255,MASTER_Data_7!$A$2:$C$7,3,0)</f>
        <v>1</v>
      </c>
      <c r="O255" s="112">
        <f>VLOOKUP(C255,MASTER_Data_7!$K$2:$M$12,3,0)</f>
        <v>2</v>
      </c>
      <c r="P255" s="3">
        <f>VLOOKUP(C255,MASTER_Data_8!$A$2:$C$7,3,0)</f>
        <v>768</v>
      </c>
      <c r="Q255" s="3">
        <f>Datset_1!I255*MASTER_Data_5!$B$9*P255</f>
        <v>4315.3536000000004</v>
      </c>
      <c r="R255" s="3">
        <f>VLOOKUP(C255,MASTER_Data_8!$K$2:$M$12,3,0)</f>
        <v>841</v>
      </c>
      <c r="S255" s="3">
        <f>Datset_1!I255*MASTER_Data_5!$B$9*R255</f>
        <v>4725.5369499999997</v>
      </c>
    </row>
    <row r="256" spans="1:19" x14ac:dyDescent="0.25">
      <c r="A256" s="2" t="s">
        <v>246</v>
      </c>
      <c r="B256" s="22">
        <v>39629</v>
      </c>
      <c r="C256" s="2">
        <v>50002</v>
      </c>
      <c r="D256" s="2">
        <v>17</v>
      </c>
      <c r="E256" s="2">
        <v>19</v>
      </c>
      <c r="F256" s="2">
        <v>12</v>
      </c>
      <c r="G256" s="2">
        <v>11</v>
      </c>
      <c r="H256" s="2">
        <v>12</v>
      </c>
      <c r="I256" s="111">
        <f>D256*HLOOKUP($D$3,MASTER_Data_1!$A$3:$F$5,2,0)+E256*HLOOKUP($E$3,MASTER_Data_1!$A$3:$F$5,2,0)+F256*HLOOKUP($F$3,MASTER_Data_1!$A$3:$F$5,2,0)+G256*HLOOKUP($G$3,MASTER_Data_1!$A$3:$F$5,2,0)+H256*HLOOKUP($H$3,MASTER_Data_1!$A$3:$F$5,2,0)</f>
        <v>187.6</v>
      </c>
      <c r="J256" s="111">
        <f>IF(AND(I256&gt;100,C256=50001),HLOOKUP(C256,MASTER_Data_2!$A$7:$G$17,MATCH(Datset_1!I256,MASTER_Data_2!$B$8:$B$17,1)+2,1),IF(AND(I256&gt;100,C256=50002),HLOOKUP(C256,MASTER_Data_2!$A$7:$G$17,MATCH(Datset_1!I256,MASTER_Data_2!$B$8:$B$17,1)+2,1),IF(AND(I256&gt;100,C256=50003),HLOOKUP(C256,MASTER_Data_2!$A$7:$G$17,MATCH(Datset_1!I256,MASTER_Data_2!$B$8:$B$17,1)+2,1),IF(AND(I256&gt;100,C256=50004),HLOOKUP(C256,MASTER_Data_2!$A$7:$G$17,MATCH(Datset_1!I256,MASTER_Data_2!$B$8:$B$17,1)+2,1),IF(AND(I256&gt;100,C256=50005),HLOOKUP(C256,MASTER_Data_2!$A$7:$G$17,MATCH(Datset_1!I256,MASTER_Data_2!$B$8:$B$17,1)+2,1),HLOOKUP(C256,MASTER_Data_2!$A$7:$G$17,2,1))))))</f>
        <v>0.24</v>
      </c>
      <c r="K256" s="4">
        <f t="shared" si="7"/>
        <v>45.023999999999994</v>
      </c>
      <c r="L256" s="112">
        <f>IF(AND(I252&gt;100,C252=50001),HLOOKUP(C252,MASTER_Data_4!$A$6:$G$16,MATCH(Datset_1!I252,MASTER_Data_4!$B$7:$B$16,1)+2,1),IF(AND(I252&gt;100,C252=50002),HLOOKUP(C252,MASTER_Data_4!$A$6:$G$16,MATCH(Datset_1!I252,MASTER_Data_4!$B$7:$B$16,1)+2,1),IF(AND(I252&gt;100,C252=50003),HLOOKUP(C252,MASTER_Data_4!$A$6:$G$16,MATCH(Datset_1!I252,MASTER_Data_4!$B$7:$B$16,1)+2,1),IF(AND(I252&gt;100,C252=50004),HLOOKUP(C252,MASTER_Data_4!$A$6:$G$16,MATCH(Datset_1!I252,MASTER_Data_4!$B$7:$B$16,1)+2,1),IF(AND(I252&gt;100,C252=50005),HLOOKUP(C252,MASTER_Data_4!$A$6:$G$16,MATCH(Datset_1!I252,MASTER_Data_4!$B$7:$B$16,1)+2,1),HLOOKUP(C252,MASTER_Data_4!$A$6:$G$16,2,1))))))</f>
        <v>0.37</v>
      </c>
      <c r="M256" s="4">
        <f t="shared" si="6"/>
        <v>69.411999999999992</v>
      </c>
      <c r="N256" s="112">
        <f>VLOOKUP(C256,MASTER_Data_7!$A$2:$C$7,3,0)</f>
        <v>1</v>
      </c>
      <c r="O256" s="112">
        <f>VLOOKUP(C256,MASTER_Data_7!$K$2:$M$12,3,0)</f>
        <v>2</v>
      </c>
      <c r="P256" s="3">
        <f>VLOOKUP(C256,MASTER_Data_8!$A$2:$C$7,3,0)</f>
        <v>122</v>
      </c>
      <c r="Q256" s="3">
        <f>Datset_1!I256*MASTER_Data_5!$B$9*P256</f>
        <v>1247.3524</v>
      </c>
      <c r="R256" s="3">
        <f>VLOOKUP(C256,MASTER_Data_8!$K$2:$M$12,3,0)</f>
        <v>901</v>
      </c>
      <c r="S256" s="3">
        <f>Datset_1!I256*MASTER_Data_5!$B$9*R256</f>
        <v>9212.0041999999994</v>
      </c>
    </row>
    <row r="257" spans="1:19" x14ac:dyDescent="0.25">
      <c r="A257" s="2" t="s">
        <v>247</v>
      </c>
      <c r="B257" s="22">
        <v>39629</v>
      </c>
      <c r="C257" s="2">
        <v>50001</v>
      </c>
      <c r="D257" s="2">
        <v>0</v>
      </c>
      <c r="E257" s="2">
        <v>10</v>
      </c>
      <c r="F257" s="2">
        <v>12</v>
      </c>
      <c r="G257" s="2">
        <v>16</v>
      </c>
      <c r="H257" s="2">
        <v>11</v>
      </c>
      <c r="I257" s="111">
        <f>D257*HLOOKUP($D$3,MASTER_Data_1!$A$3:$F$5,2,0)+E257*HLOOKUP($E$3,MASTER_Data_1!$A$3:$F$5,2,0)+F257*HLOOKUP($F$3,MASTER_Data_1!$A$3:$F$5,2,0)+G257*HLOOKUP($G$3,MASTER_Data_1!$A$3:$F$5,2,0)+H257*HLOOKUP($H$3,MASTER_Data_1!$A$3:$F$5,2,0)</f>
        <v>158</v>
      </c>
      <c r="J257" s="111">
        <f>IF(AND(I257&gt;100,C257=50001),HLOOKUP(C257,MASTER_Data_2!$A$7:$G$17,MATCH(Datset_1!I257,MASTER_Data_2!$B$8:$B$17,1)+2,1),IF(AND(I257&gt;100,C257=50002),HLOOKUP(C257,MASTER_Data_2!$A$7:$G$17,MATCH(Datset_1!I257,MASTER_Data_2!$B$8:$B$17,1)+2,1),IF(AND(I257&gt;100,C257=50003),HLOOKUP(C257,MASTER_Data_2!$A$7:$G$17,MATCH(Datset_1!I257,MASTER_Data_2!$B$8:$B$17,1)+2,1),IF(AND(I257&gt;100,C257=50004),HLOOKUP(C257,MASTER_Data_2!$A$7:$G$17,MATCH(Datset_1!I257,MASTER_Data_2!$B$8:$B$17,1)+2,1),IF(AND(I257&gt;100,C257=50005),HLOOKUP(C257,MASTER_Data_2!$A$7:$G$17,MATCH(Datset_1!I257,MASTER_Data_2!$B$8:$B$17,1)+2,1),HLOOKUP(C257,MASTER_Data_2!$A$7:$G$17,2,1))))))</f>
        <v>0.2</v>
      </c>
      <c r="K257" s="4">
        <f t="shared" si="7"/>
        <v>31.6</v>
      </c>
      <c r="L257" s="112">
        <f>IF(AND(I253&gt;100,C253=50001),HLOOKUP(C253,MASTER_Data_4!$A$6:$G$16,MATCH(Datset_1!I253,MASTER_Data_4!$B$7:$B$16,1)+2,1),IF(AND(I253&gt;100,C253=50002),HLOOKUP(C253,MASTER_Data_4!$A$6:$G$16,MATCH(Datset_1!I253,MASTER_Data_4!$B$7:$B$16,1)+2,1),IF(AND(I253&gt;100,C253=50003),HLOOKUP(C253,MASTER_Data_4!$A$6:$G$16,MATCH(Datset_1!I253,MASTER_Data_4!$B$7:$B$16,1)+2,1),IF(AND(I253&gt;100,C253=50004),HLOOKUP(C253,MASTER_Data_4!$A$6:$G$16,MATCH(Datset_1!I253,MASTER_Data_4!$B$7:$B$16,1)+2,1),IF(AND(I253&gt;100,C253=50005),HLOOKUP(C253,MASTER_Data_4!$A$6:$G$16,MATCH(Datset_1!I253,MASTER_Data_4!$B$7:$B$16,1)+2,1),HLOOKUP(C253,MASTER_Data_4!$A$6:$G$16,2,1))))))</f>
        <v>0.37</v>
      </c>
      <c r="M257" s="4">
        <f t="shared" si="6"/>
        <v>58.46</v>
      </c>
      <c r="N257" s="112">
        <f>VLOOKUP(C257,MASTER_Data_7!$A$2:$C$7,3,0)</f>
        <v>1</v>
      </c>
      <c r="O257" s="112">
        <f>VLOOKUP(C257,MASTER_Data_7!$K$2:$M$12,3,0)</f>
        <v>2</v>
      </c>
      <c r="P257" s="3">
        <f>VLOOKUP(C257,MASTER_Data_8!$A$2:$C$7,3,0)</f>
        <v>40</v>
      </c>
      <c r="Q257" s="3">
        <f>Datset_1!I257*MASTER_Data_5!$B$9*P257</f>
        <v>344.44000000000005</v>
      </c>
      <c r="R257" s="3">
        <f>VLOOKUP(C257,MASTER_Data_8!$K$2:$M$12,3,0)</f>
        <v>787</v>
      </c>
      <c r="S257" s="3">
        <f>Datset_1!I257*MASTER_Data_5!$B$9*R257</f>
        <v>6776.8570000000009</v>
      </c>
    </row>
    <row r="258" spans="1:19" x14ac:dyDescent="0.25">
      <c r="A258" s="2" t="s">
        <v>23</v>
      </c>
      <c r="B258" s="22">
        <v>39630</v>
      </c>
      <c r="C258" s="2">
        <v>50005</v>
      </c>
      <c r="D258" s="2">
        <v>9</v>
      </c>
      <c r="E258" s="2">
        <v>8</v>
      </c>
      <c r="F258" s="2">
        <v>12</v>
      </c>
      <c r="G258" s="2">
        <v>11</v>
      </c>
      <c r="H258" s="2">
        <v>11</v>
      </c>
      <c r="I258" s="111">
        <f>D258*HLOOKUP($D$3,MASTER_Data_1!$A$3:$F$5,2,0)+E258*HLOOKUP($E$3,MASTER_Data_1!$A$3:$F$5,2,0)+F258*HLOOKUP($F$3,MASTER_Data_1!$A$3:$F$5,2,0)+G258*HLOOKUP($G$3,MASTER_Data_1!$A$3:$F$5,2,0)+H258*HLOOKUP($H$3,MASTER_Data_1!$A$3:$F$5,2,0)</f>
        <v>146.60000000000002</v>
      </c>
      <c r="J258" s="111">
        <f>IF(AND(I258&gt;100,C258=50001),HLOOKUP(C258,MASTER_Data_2!$A$7:$G$17,MATCH(Datset_1!I258,MASTER_Data_2!$B$8:$B$17,1)+2,1),IF(AND(I258&gt;100,C258=50002),HLOOKUP(C258,MASTER_Data_2!$A$7:$G$17,MATCH(Datset_1!I258,MASTER_Data_2!$B$8:$B$17,1)+2,1),IF(AND(I258&gt;100,C258=50003),HLOOKUP(C258,MASTER_Data_2!$A$7:$G$17,MATCH(Datset_1!I258,MASTER_Data_2!$B$8:$B$17,1)+2,1),IF(AND(I258&gt;100,C258=50004),HLOOKUP(C258,MASTER_Data_2!$A$7:$G$17,MATCH(Datset_1!I258,MASTER_Data_2!$B$8:$B$17,1)+2,1),IF(AND(I258&gt;100,C258=50005),HLOOKUP(C258,MASTER_Data_2!$A$7:$G$17,MATCH(Datset_1!I258,MASTER_Data_2!$B$8:$B$17,1)+2,1),HLOOKUP(C258,MASTER_Data_2!$A$7:$G$17,2,1))))))</f>
        <v>0.33</v>
      </c>
      <c r="K258" s="4">
        <f t="shared" si="7"/>
        <v>48.378000000000007</v>
      </c>
      <c r="L258" s="112">
        <f>IF(AND(I254&gt;100,C254=50001),HLOOKUP(C254,MASTER_Data_4!$A$6:$G$16,MATCH(Datset_1!I254,MASTER_Data_4!$B$7:$B$16,1)+2,1),IF(AND(I254&gt;100,C254=50002),HLOOKUP(C254,MASTER_Data_4!$A$6:$G$16,MATCH(Datset_1!I254,MASTER_Data_4!$B$7:$B$16,1)+2,1),IF(AND(I254&gt;100,C254=50003),HLOOKUP(C254,MASTER_Data_4!$A$6:$G$16,MATCH(Datset_1!I254,MASTER_Data_4!$B$7:$B$16,1)+2,1),IF(AND(I254&gt;100,C254=50004),HLOOKUP(C254,MASTER_Data_4!$A$6:$G$16,MATCH(Datset_1!I254,MASTER_Data_4!$B$7:$B$16,1)+2,1),IF(AND(I254&gt;100,C254=50005),HLOOKUP(C254,MASTER_Data_4!$A$6:$G$16,MATCH(Datset_1!I254,MASTER_Data_4!$B$7:$B$16,1)+2,1),HLOOKUP(C254,MASTER_Data_4!$A$6:$G$16,2,1))))))</f>
        <v>0.34100000000000003</v>
      </c>
      <c r="M258" s="4">
        <f t="shared" si="6"/>
        <v>49.990600000000015</v>
      </c>
      <c r="N258" s="112">
        <f>VLOOKUP(C258,MASTER_Data_7!$A$2:$C$7,3,0)</f>
        <v>2</v>
      </c>
      <c r="O258" s="112">
        <f>VLOOKUP(C258,MASTER_Data_7!$K$2:$M$12,3,0)</f>
        <v>1</v>
      </c>
      <c r="P258" s="3">
        <f>VLOOKUP(C258,MASTER_Data_8!$A$2:$C$7,3,0)</f>
        <v>787</v>
      </c>
      <c r="Q258" s="3">
        <f>Datset_1!I258*MASTER_Data_5!$B$9*P258</f>
        <v>6287.8939000000009</v>
      </c>
      <c r="R258" s="3">
        <f>VLOOKUP(C258,MASTER_Data_8!$K$2:$M$12,3,0)</f>
        <v>40</v>
      </c>
      <c r="S258" s="3">
        <f>Datset_1!I258*MASTER_Data_5!$B$9*R258</f>
        <v>319.58800000000002</v>
      </c>
    </row>
    <row r="259" spans="1:19" x14ac:dyDescent="0.25">
      <c r="A259" s="2" t="s">
        <v>59</v>
      </c>
      <c r="B259" s="22">
        <v>39631</v>
      </c>
      <c r="C259" s="2">
        <v>50002</v>
      </c>
      <c r="D259" s="2">
        <v>9</v>
      </c>
      <c r="E259" s="2">
        <v>8</v>
      </c>
      <c r="F259" s="2">
        <v>12</v>
      </c>
      <c r="G259" s="2">
        <v>15</v>
      </c>
      <c r="H259" s="2">
        <v>14</v>
      </c>
      <c r="I259" s="111">
        <f>D259*HLOOKUP($D$3,MASTER_Data_1!$A$3:$F$5,2,0)+E259*HLOOKUP($E$3,MASTER_Data_1!$A$3:$F$5,2,0)+F259*HLOOKUP($F$3,MASTER_Data_1!$A$3:$F$5,2,0)+G259*HLOOKUP($G$3,MASTER_Data_1!$A$3:$F$5,2,0)+H259*HLOOKUP($H$3,MASTER_Data_1!$A$3:$F$5,2,0)</f>
        <v>177.79999999999998</v>
      </c>
      <c r="J259" s="111">
        <f>IF(AND(I259&gt;100,C259=50001),HLOOKUP(C259,MASTER_Data_2!$A$7:$G$17,MATCH(Datset_1!I259,MASTER_Data_2!$B$8:$B$17,1)+2,1),IF(AND(I259&gt;100,C259=50002),HLOOKUP(C259,MASTER_Data_2!$A$7:$G$17,MATCH(Datset_1!I259,MASTER_Data_2!$B$8:$B$17,1)+2,1),IF(AND(I259&gt;100,C259=50003),HLOOKUP(C259,MASTER_Data_2!$A$7:$G$17,MATCH(Datset_1!I259,MASTER_Data_2!$B$8:$B$17,1)+2,1),IF(AND(I259&gt;100,C259=50004),HLOOKUP(C259,MASTER_Data_2!$A$7:$G$17,MATCH(Datset_1!I259,MASTER_Data_2!$B$8:$B$17,1)+2,1),IF(AND(I259&gt;100,C259=50005),HLOOKUP(C259,MASTER_Data_2!$A$7:$G$17,MATCH(Datset_1!I259,MASTER_Data_2!$B$8:$B$17,1)+2,1),HLOOKUP(C259,MASTER_Data_2!$A$7:$G$17,2,1))))))</f>
        <v>0.24</v>
      </c>
      <c r="K259" s="4">
        <f t="shared" si="7"/>
        <v>42.671999999999997</v>
      </c>
      <c r="L259" s="112">
        <f>IF(AND(I255&gt;100,C255=50001),HLOOKUP(C255,MASTER_Data_4!$A$6:$G$16,MATCH(Datset_1!I255,MASTER_Data_4!$B$7:$B$16,1)+2,1),IF(AND(I255&gt;100,C255=50002),HLOOKUP(C255,MASTER_Data_4!$A$6:$G$16,MATCH(Datset_1!I255,MASTER_Data_4!$B$7:$B$16,1)+2,1),IF(AND(I255&gt;100,C255=50003),HLOOKUP(C255,MASTER_Data_4!$A$6:$G$16,MATCH(Datset_1!I255,MASTER_Data_4!$B$7:$B$16,1)+2,1),IF(AND(I255&gt;100,C255=50004),HLOOKUP(C255,MASTER_Data_4!$A$6:$G$16,MATCH(Datset_1!I255,MASTER_Data_4!$B$7:$B$16,1)+2,1),IF(AND(I255&gt;100,C255=50005),HLOOKUP(C255,MASTER_Data_4!$A$6:$G$16,MATCH(Datset_1!I255,MASTER_Data_4!$B$7:$B$16,1)+2,1),HLOOKUP(C255,MASTER_Data_4!$A$6:$G$16,2,1))))))</f>
        <v>0.34100000000000003</v>
      </c>
      <c r="M259" s="4">
        <f t="shared" si="6"/>
        <v>60.629799999999996</v>
      </c>
      <c r="N259" s="112">
        <f>VLOOKUP(C259,MASTER_Data_7!$A$2:$C$7,3,0)</f>
        <v>1</v>
      </c>
      <c r="O259" s="112">
        <f>VLOOKUP(C259,MASTER_Data_7!$K$2:$M$12,3,0)</f>
        <v>2</v>
      </c>
      <c r="P259" s="3">
        <f>VLOOKUP(C259,MASTER_Data_8!$A$2:$C$7,3,0)</f>
        <v>122</v>
      </c>
      <c r="Q259" s="3">
        <f>Datset_1!I259*MASTER_Data_5!$B$9*P259</f>
        <v>1182.1922</v>
      </c>
      <c r="R259" s="3">
        <f>VLOOKUP(C259,MASTER_Data_8!$K$2:$M$12,3,0)</f>
        <v>901</v>
      </c>
      <c r="S259" s="3">
        <f>Datset_1!I259*MASTER_Data_5!$B$9*R259</f>
        <v>8730.7800999999999</v>
      </c>
    </row>
    <row r="260" spans="1:19" x14ac:dyDescent="0.25">
      <c r="A260" s="2" t="s">
        <v>99</v>
      </c>
      <c r="B260" s="22">
        <v>39632</v>
      </c>
      <c r="C260" s="2">
        <v>50002</v>
      </c>
      <c r="D260" s="2">
        <v>9</v>
      </c>
      <c r="E260" s="2">
        <v>8</v>
      </c>
      <c r="F260" s="2">
        <v>12</v>
      </c>
      <c r="G260" s="2">
        <v>11</v>
      </c>
      <c r="H260" s="2">
        <v>15</v>
      </c>
      <c r="I260" s="111">
        <f>D260*HLOOKUP($D$3,MASTER_Data_1!$A$3:$F$5,2,0)+E260*HLOOKUP($E$3,MASTER_Data_1!$A$3:$F$5,2,0)+F260*HLOOKUP($F$3,MASTER_Data_1!$A$3:$F$5,2,0)+G260*HLOOKUP($G$3,MASTER_Data_1!$A$3:$F$5,2,0)+H260*HLOOKUP($H$3,MASTER_Data_1!$A$3:$F$5,2,0)</f>
        <v>157.80000000000001</v>
      </c>
      <c r="J260" s="111">
        <f>IF(AND(I260&gt;100,C260=50001),HLOOKUP(C260,MASTER_Data_2!$A$7:$G$17,MATCH(Datset_1!I260,MASTER_Data_2!$B$8:$B$17,1)+2,1),IF(AND(I260&gt;100,C260=50002),HLOOKUP(C260,MASTER_Data_2!$A$7:$G$17,MATCH(Datset_1!I260,MASTER_Data_2!$B$8:$B$17,1)+2,1),IF(AND(I260&gt;100,C260=50003),HLOOKUP(C260,MASTER_Data_2!$A$7:$G$17,MATCH(Datset_1!I260,MASTER_Data_2!$B$8:$B$17,1)+2,1),IF(AND(I260&gt;100,C260=50004),HLOOKUP(C260,MASTER_Data_2!$A$7:$G$17,MATCH(Datset_1!I260,MASTER_Data_2!$B$8:$B$17,1)+2,1),IF(AND(I260&gt;100,C260=50005),HLOOKUP(C260,MASTER_Data_2!$A$7:$G$17,MATCH(Datset_1!I260,MASTER_Data_2!$B$8:$B$17,1)+2,1),HLOOKUP(C260,MASTER_Data_2!$A$7:$G$17,2,1))))))</f>
        <v>0.24</v>
      </c>
      <c r="K260" s="4">
        <f t="shared" si="7"/>
        <v>37.872</v>
      </c>
      <c r="L260" s="112">
        <f>IF(AND(I256&gt;100,C256=50001),HLOOKUP(C256,MASTER_Data_4!$A$6:$G$16,MATCH(Datset_1!I256,MASTER_Data_4!$B$7:$B$16,1)+2,1),IF(AND(I256&gt;100,C256=50002),HLOOKUP(C256,MASTER_Data_4!$A$6:$G$16,MATCH(Datset_1!I256,MASTER_Data_4!$B$7:$B$16,1)+2,1),IF(AND(I256&gt;100,C256=50003),HLOOKUP(C256,MASTER_Data_4!$A$6:$G$16,MATCH(Datset_1!I256,MASTER_Data_4!$B$7:$B$16,1)+2,1),IF(AND(I256&gt;100,C256=50004),HLOOKUP(C256,MASTER_Data_4!$A$6:$G$16,MATCH(Datset_1!I256,MASTER_Data_4!$B$7:$B$16,1)+2,1),IF(AND(I256&gt;100,C256=50005),HLOOKUP(C256,MASTER_Data_4!$A$6:$G$16,MATCH(Datset_1!I256,MASTER_Data_4!$B$7:$B$16,1)+2,1),HLOOKUP(C256,MASTER_Data_4!$A$6:$G$16,2,1))))))</f>
        <v>0.30599999999999999</v>
      </c>
      <c r="M260" s="4">
        <f t="shared" si="6"/>
        <v>48.286799999999999</v>
      </c>
      <c r="N260" s="112">
        <f>VLOOKUP(C260,MASTER_Data_7!$A$2:$C$7,3,0)</f>
        <v>1</v>
      </c>
      <c r="O260" s="112">
        <f>VLOOKUP(C260,MASTER_Data_7!$K$2:$M$12,3,0)</f>
        <v>2</v>
      </c>
      <c r="P260" s="3">
        <f>VLOOKUP(C260,MASTER_Data_8!$A$2:$C$7,3,0)</f>
        <v>122</v>
      </c>
      <c r="Q260" s="3">
        <f>Datset_1!I260*MASTER_Data_5!$B$9*P260</f>
        <v>1049.2122000000002</v>
      </c>
      <c r="R260" s="3">
        <f>VLOOKUP(C260,MASTER_Data_8!$K$2:$M$12,3,0)</f>
        <v>901</v>
      </c>
      <c r="S260" s="3">
        <f>Datset_1!I260*MASTER_Data_5!$B$9*R260</f>
        <v>7748.6901000000007</v>
      </c>
    </row>
    <row r="261" spans="1:19" x14ac:dyDescent="0.25">
      <c r="A261" s="2" t="s">
        <v>138</v>
      </c>
      <c r="B261" s="22">
        <v>39633</v>
      </c>
      <c r="C261" s="2">
        <v>50002</v>
      </c>
      <c r="D261" s="2">
        <v>9</v>
      </c>
      <c r="E261" s="2">
        <v>8</v>
      </c>
      <c r="F261" s="2">
        <v>12</v>
      </c>
      <c r="G261" s="2">
        <v>11</v>
      </c>
      <c r="H261" s="2">
        <v>6</v>
      </c>
      <c r="I261" s="111">
        <f>D261*HLOOKUP($D$3,MASTER_Data_1!$A$3:$F$5,2,0)+E261*HLOOKUP($E$3,MASTER_Data_1!$A$3:$F$5,2,0)+F261*HLOOKUP($F$3,MASTER_Data_1!$A$3:$F$5,2,0)+G261*HLOOKUP($G$3,MASTER_Data_1!$A$3:$F$5,2,0)+H261*HLOOKUP($H$3,MASTER_Data_1!$A$3:$F$5,2,0)</f>
        <v>132.60000000000002</v>
      </c>
      <c r="J261" s="111">
        <f>IF(AND(I261&gt;100,C261=50001),HLOOKUP(C261,MASTER_Data_2!$A$7:$G$17,MATCH(Datset_1!I261,MASTER_Data_2!$B$8:$B$17,1)+2,1),IF(AND(I261&gt;100,C261=50002),HLOOKUP(C261,MASTER_Data_2!$A$7:$G$17,MATCH(Datset_1!I261,MASTER_Data_2!$B$8:$B$17,1)+2,1),IF(AND(I261&gt;100,C261=50003),HLOOKUP(C261,MASTER_Data_2!$A$7:$G$17,MATCH(Datset_1!I261,MASTER_Data_2!$B$8:$B$17,1)+2,1),IF(AND(I261&gt;100,C261=50004),HLOOKUP(C261,MASTER_Data_2!$A$7:$G$17,MATCH(Datset_1!I261,MASTER_Data_2!$B$8:$B$17,1)+2,1),IF(AND(I261&gt;100,C261=50005),HLOOKUP(C261,MASTER_Data_2!$A$7:$G$17,MATCH(Datset_1!I261,MASTER_Data_2!$B$8:$B$17,1)+2,1),HLOOKUP(C261,MASTER_Data_2!$A$7:$G$17,2,1))))))</f>
        <v>0.24</v>
      </c>
      <c r="K261" s="4">
        <f t="shared" si="7"/>
        <v>31.824000000000005</v>
      </c>
      <c r="L261" s="112">
        <f>IF(AND(I257&gt;100,C257=50001),HLOOKUP(C257,MASTER_Data_4!$A$6:$G$16,MATCH(Datset_1!I257,MASTER_Data_4!$B$7:$B$16,1)+2,1),IF(AND(I257&gt;100,C257=50002),HLOOKUP(C257,MASTER_Data_4!$A$6:$G$16,MATCH(Datset_1!I257,MASTER_Data_4!$B$7:$B$16,1)+2,1),IF(AND(I257&gt;100,C257=50003),HLOOKUP(C257,MASTER_Data_4!$A$6:$G$16,MATCH(Datset_1!I257,MASTER_Data_4!$B$7:$B$16,1)+2,1),IF(AND(I257&gt;100,C257=50004),HLOOKUP(C257,MASTER_Data_4!$A$6:$G$16,MATCH(Datset_1!I257,MASTER_Data_4!$B$7:$B$16,1)+2,1),IF(AND(I257&gt;100,C257=50005),HLOOKUP(C257,MASTER_Data_4!$A$6:$G$16,MATCH(Datset_1!I257,MASTER_Data_4!$B$7:$B$16,1)+2,1),HLOOKUP(C257,MASTER_Data_4!$A$6:$G$16,2,1))))))</f>
        <v>0.30199999999999999</v>
      </c>
      <c r="M261" s="4">
        <f t="shared" ref="M261:M324" si="8">IF(L261&gt;1,L261,L261*I261)</f>
        <v>40.045200000000008</v>
      </c>
      <c r="N261" s="112">
        <f>VLOOKUP(C261,MASTER_Data_7!$A$2:$C$7,3,0)</f>
        <v>1</v>
      </c>
      <c r="O261" s="112">
        <f>VLOOKUP(C261,MASTER_Data_7!$K$2:$M$12,3,0)</f>
        <v>2</v>
      </c>
      <c r="P261" s="3">
        <f>VLOOKUP(C261,MASTER_Data_8!$A$2:$C$7,3,0)</f>
        <v>122</v>
      </c>
      <c r="Q261" s="3">
        <f>Datset_1!I261*MASTER_Data_5!$B$9*P261</f>
        <v>881.65740000000017</v>
      </c>
      <c r="R261" s="3">
        <f>VLOOKUP(C261,MASTER_Data_8!$K$2:$M$12,3,0)</f>
        <v>901</v>
      </c>
      <c r="S261" s="3">
        <f>Datset_1!I261*MASTER_Data_5!$B$9*R261</f>
        <v>6511.2567000000008</v>
      </c>
    </row>
    <row r="262" spans="1:19" x14ac:dyDescent="0.25">
      <c r="A262" s="2" t="s">
        <v>178</v>
      </c>
      <c r="B262" s="22">
        <v>39634</v>
      </c>
      <c r="C262" s="2">
        <v>50002</v>
      </c>
      <c r="D262" s="2">
        <v>9</v>
      </c>
      <c r="E262" s="2">
        <v>8</v>
      </c>
      <c r="F262" s="2">
        <v>12</v>
      </c>
      <c r="G262" s="2">
        <v>9</v>
      </c>
      <c r="H262" s="2">
        <v>11</v>
      </c>
      <c r="I262" s="111">
        <f>D262*HLOOKUP($D$3,MASTER_Data_1!$A$3:$F$5,2,0)+E262*HLOOKUP($E$3,MASTER_Data_1!$A$3:$F$5,2,0)+F262*HLOOKUP($F$3,MASTER_Data_1!$A$3:$F$5,2,0)+G262*HLOOKUP($G$3,MASTER_Data_1!$A$3:$F$5,2,0)+H262*HLOOKUP($H$3,MASTER_Data_1!$A$3:$F$5,2,0)</f>
        <v>135.19999999999999</v>
      </c>
      <c r="J262" s="111">
        <f>IF(AND(I262&gt;100,C262=50001),HLOOKUP(C262,MASTER_Data_2!$A$7:$G$17,MATCH(Datset_1!I262,MASTER_Data_2!$B$8:$B$17,1)+2,1),IF(AND(I262&gt;100,C262=50002),HLOOKUP(C262,MASTER_Data_2!$A$7:$G$17,MATCH(Datset_1!I262,MASTER_Data_2!$B$8:$B$17,1)+2,1),IF(AND(I262&gt;100,C262=50003),HLOOKUP(C262,MASTER_Data_2!$A$7:$G$17,MATCH(Datset_1!I262,MASTER_Data_2!$B$8:$B$17,1)+2,1),IF(AND(I262&gt;100,C262=50004),HLOOKUP(C262,MASTER_Data_2!$A$7:$G$17,MATCH(Datset_1!I262,MASTER_Data_2!$B$8:$B$17,1)+2,1),IF(AND(I262&gt;100,C262=50005),HLOOKUP(C262,MASTER_Data_2!$A$7:$G$17,MATCH(Datset_1!I262,MASTER_Data_2!$B$8:$B$17,1)+2,1),HLOOKUP(C262,MASTER_Data_2!$A$7:$G$17,2,1))))))</f>
        <v>0.24</v>
      </c>
      <c r="K262" s="4">
        <f t="shared" si="7"/>
        <v>32.447999999999993</v>
      </c>
      <c r="L262" s="112">
        <f>IF(AND(I258&gt;100,C258=50001),HLOOKUP(C258,MASTER_Data_4!$A$6:$G$16,MATCH(Datset_1!I258,MASTER_Data_4!$B$7:$B$16,1)+2,1),IF(AND(I258&gt;100,C258=50002),HLOOKUP(C258,MASTER_Data_4!$A$6:$G$16,MATCH(Datset_1!I258,MASTER_Data_4!$B$7:$B$16,1)+2,1),IF(AND(I258&gt;100,C258=50003),HLOOKUP(C258,MASTER_Data_4!$A$6:$G$16,MATCH(Datset_1!I258,MASTER_Data_4!$B$7:$B$16,1)+2,1),IF(AND(I258&gt;100,C258=50004),HLOOKUP(C258,MASTER_Data_4!$A$6:$G$16,MATCH(Datset_1!I258,MASTER_Data_4!$B$7:$B$16,1)+2,1),IF(AND(I258&gt;100,C258=50005),HLOOKUP(C258,MASTER_Data_4!$A$6:$G$16,MATCH(Datset_1!I258,MASTER_Data_4!$B$7:$B$16,1)+2,1),HLOOKUP(C258,MASTER_Data_4!$A$6:$G$16,2,1))))))</f>
        <v>0.20399999999999999</v>
      </c>
      <c r="M262" s="4">
        <f t="shared" si="8"/>
        <v>27.580799999999996</v>
      </c>
      <c r="N262" s="112">
        <f>VLOOKUP(C262,MASTER_Data_7!$A$2:$C$7,3,0)</f>
        <v>1</v>
      </c>
      <c r="O262" s="112">
        <f>VLOOKUP(C262,MASTER_Data_7!$K$2:$M$12,3,0)</f>
        <v>2</v>
      </c>
      <c r="P262" s="3">
        <f>VLOOKUP(C262,MASTER_Data_8!$A$2:$C$7,3,0)</f>
        <v>122</v>
      </c>
      <c r="Q262" s="3">
        <f>Datset_1!I262*MASTER_Data_5!$B$9*P262</f>
        <v>898.94479999999987</v>
      </c>
      <c r="R262" s="3">
        <f>VLOOKUP(C262,MASTER_Data_8!$K$2:$M$12,3,0)</f>
        <v>901</v>
      </c>
      <c r="S262" s="3">
        <f>Datset_1!I262*MASTER_Data_5!$B$9*R262</f>
        <v>6638.9283999999998</v>
      </c>
    </row>
    <row r="263" spans="1:19" x14ac:dyDescent="0.25">
      <c r="A263" s="2" t="s">
        <v>217</v>
      </c>
      <c r="B263" s="22">
        <v>39635</v>
      </c>
      <c r="C263" s="2">
        <v>50002</v>
      </c>
      <c r="D263" s="2">
        <v>9</v>
      </c>
      <c r="E263" s="2">
        <v>8</v>
      </c>
      <c r="F263" s="2">
        <v>12</v>
      </c>
      <c r="G263" s="2">
        <v>8</v>
      </c>
      <c r="H263" s="2">
        <v>5</v>
      </c>
      <c r="I263" s="111">
        <f>D263*HLOOKUP($D$3,MASTER_Data_1!$A$3:$F$5,2,0)+E263*HLOOKUP($E$3,MASTER_Data_1!$A$3:$F$5,2,0)+F263*HLOOKUP($F$3,MASTER_Data_1!$A$3:$F$5,2,0)+G263*HLOOKUP($G$3,MASTER_Data_1!$A$3:$F$5,2,0)+H263*HLOOKUP($H$3,MASTER_Data_1!$A$3:$F$5,2,0)</f>
        <v>112.7</v>
      </c>
      <c r="J263" s="111">
        <f>IF(AND(I263&gt;100,C263=50001),HLOOKUP(C263,MASTER_Data_2!$A$7:$G$17,MATCH(Datset_1!I263,MASTER_Data_2!$B$8:$B$17,1)+2,1),IF(AND(I263&gt;100,C263=50002),HLOOKUP(C263,MASTER_Data_2!$A$7:$G$17,MATCH(Datset_1!I263,MASTER_Data_2!$B$8:$B$17,1)+2,1),IF(AND(I263&gt;100,C263=50003),HLOOKUP(C263,MASTER_Data_2!$A$7:$G$17,MATCH(Datset_1!I263,MASTER_Data_2!$B$8:$B$17,1)+2,1),IF(AND(I263&gt;100,C263=50004),HLOOKUP(C263,MASTER_Data_2!$A$7:$G$17,MATCH(Datset_1!I263,MASTER_Data_2!$B$8:$B$17,1)+2,1),IF(AND(I263&gt;100,C263=50005),HLOOKUP(C263,MASTER_Data_2!$A$7:$G$17,MATCH(Datset_1!I263,MASTER_Data_2!$B$8:$B$17,1)+2,1),HLOOKUP(C263,MASTER_Data_2!$A$7:$G$17,2,1))))))</f>
        <v>0.24</v>
      </c>
      <c r="K263" s="4">
        <f t="shared" si="7"/>
        <v>27.047999999999998</v>
      </c>
      <c r="L263" s="112">
        <f>IF(AND(I259&gt;100,C259=50001),HLOOKUP(C259,MASTER_Data_4!$A$6:$G$16,MATCH(Datset_1!I259,MASTER_Data_4!$B$7:$B$16,1)+2,1),IF(AND(I259&gt;100,C259=50002),HLOOKUP(C259,MASTER_Data_4!$A$6:$G$16,MATCH(Datset_1!I259,MASTER_Data_4!$B$7:$B$16,1)+2,1),IF(AND(I259&gt;100,C259=50003),HLOOKUP(C259,MASTER_Data_4!$A$6:$G$16,MATCH(Datset_1!I259,MASTER_Data_4!$B$7:$B$16,1)+2,1),IF(AND(I259&gt;100,C259=50004),HLOOKUP(C259,MASTER_Data_4!$A$6:$G$16,MATCH(Datset_1!I259,MASTER_Data_4!$B$7:$B$16,1)+2,1),IF(AND(I259&gt;100,C259=50005),HLOOKUP(C259,MASTER_Data_4!$A$6:$G$16,MATCH(Datset_1!I259,MASTER_Data_4!$B$7:$B$16,1)+2,1),HLOOKUP(C259,MASTER_Data_4!$A$6:$G$16,2,1))))))</f>
        <v>0.30599999999999999</v>
      </c>
      <c r="M263" s="4">
        <f t="shared" si="8"/>
        <v>34.486200000000004</v>
      </c>
      <c r="N263" s="112">
        <f>VLOOKUP(C263,MASTER_Data_7!$A$2:$C$7,3,0)</f>
        <v>1</v>
      </c>
      <c r="O263" s="112">
        <f>VLOOKUP(C263,MASTER_Data_7!$K$2:$M$12,3,0)</f>
        <v>2</v>
      </c>
      <c r="P263" s="3">
        <f>VLOOKUP(C263,MASTER_Data_8!$A$2:$C$7,3,0)</f>
        <v>122</v>
      </c>
      <c r="Q263" s="3">
        <f>Datset_1!I263*MASTER_Data_5!$B$9*P263</f>
        <v>749.34230000000002</v>
      </c>
      <c r="R263" s="3">
        <f>VLOOKUP(C263,MASTER_Data_8!$K$2:$M$12,3,0)</f>
        <v>901</v>
      </c>
      <c r="S263" s="3">
        <f>Datset_1!I263*MASTER_Data_5!$B$9*R263</f>
        <v>5534.0771500000001</v>
      </c>
    </row>
    <row r="264" spans="1:19" x14ac:dyDescent="0.25">
      <c r="A264" s="2" t="s">
        <v>260</v>
      </c>
      <c r="B264" s="22">
        <v>39636</v>
      </c>
      <c r="C264" s="2">
        <v>50003</v>
      </c>
      <c r="D264" s="2">
        <v>9</v>
      </c>
      <c r="E264" s="2">
        <v>8</v>
      </c>
      <c r="F264" s="2">
        <v>0</v>
      </c>
      <c r="G264" s="2">
        <v>7</v>
      </c>
      <c r="H264" s="2">
        <v>11</v>
      </c>
      <c r="I264" s="111">
        <f>D264*HLOOKUP($D$3,MASTER_Data_1!$A$3:$F$5,2,0)+E264*HLOOKUP($E$3,MASTER_Data_1!$A$3:$F$5,2,0)+F264*HLOOKUP($F$3,MASTER_Data_1!$A$3:$F$5,2,0)+G264*HLOOKUP($G$3,MASTER_Data_1!$A$3:$F$5,2,0)+H264*HLOOKUP($H$3,MASTER_Data_1!$A$3:$F$5,2,0)</f>
        <v>105.8</v>
      </c>
      <c r="J264" s="111">
        <f>IF(AND(I264&gt;100,C264=50001),HLOOKUP(C264,MASTER_Data_2!$A$7:$G$17,MATCH(Datset_1!I264,MASTER_Data_2!$B$8:$B$17,1)+2,1),IF(AND(I264&gt;100,C264=50002),HLOOKUP(C264,MASTER_Data_2!$A$7:$G$17,MATCH(Datset_1!I264,MASTER_Data_2!$B$8:$B$17,1)+2,1),IF(AND(I264&gt;100,C264=50003),HLOOKUP(C264,MASTER_Data_2!$A$7:$G$17,MATCH(Datset_1!I264,MASTER_Data_2!$B$8:$B$17,1)+2,1),IF(AND(I264&gt;100,C264=50004),HLOOKUP(C264,MASTER_Data_2!$A$7:$G$17,MATCH(Datset_1!I264,MASTER_Data_2!$B$8:$B$17,1)+2,1),IF(AND(I264&gt;100,C264=50005),HLOOKUP(C264,MASTER_Data_2!$A$7:$G$17,MATCH(Datset_1!I264,MASTER_Data_2!$B$8:$B$17,1)+2,1),HLOOKUP(C264,MASTER_Data_2!$A$7:$G$17,2,1))))))</f>
        <v>0.26</v>
      </c>
      <c r="K264" s="4">
        <f t="shared" si="7"/>
        <v>27.507999999999999</v>
      </c>
      <c r="L264" s="112">
        <f>IF(AND(I260&gt;100,C260=50001),HLOOKUP(C260,MASTER_Data_4!$A$6:$G$16,MATCH(Datset_1!I260,MASTER_Data_4!$B$7:$B$16,1)+2,1),IF(AND(I260&gt;100,C260=50002),HLOOKUP(C260,MASTER_Data_4!$A$6:$G$16,MATCH(Datset_1!I260,MASTER_Data_4!$B$7:$B$16,1)+2,1),IF(AND(I260&gt;100,C260=50003),HLOOKUP(C260,MASTER_Data_4!$A$6:$G$16,MATCH(Datset_1!I260,MASTER_Data_4!$B$7:$B$16,1)+2,1),IF(AND(I260&gt;100,C260=50004),HLOOKUP(C260,MASTER_Data_4!$A$6:$G$16,MATCH(Datset_1!I260,MASTER_Data_4!$B$7:$B$16,1)+2,1),IF(AND(I260&gt;100,C260=50005),HLOOKUP(C260,MASTER_Data_4!$A$6:$G$16,MATCH(Datset_1!I260,MASTER_Data_4!$B$7:$B$16,1)+2,1),HLOOKUP(C260,MASTER_Data_4!$A$6:$G$16,2,1))))))</f>
        <v>0.30599999999999999</v>
      </c>
      <c r="M264" s="4">
        <f t="shared" si="8"/>
        <v>32.3748</v>
      </c>
      <c r="N264" s="112">
        <f>VLOOKUP(C264,MASTER_Data_7!$A$2:$C$7,3,0)</f>
        <v>1</v>
      </c>
      <c r="O264" s="112">
        <f>VLOOKUP(C264,MASTER_Data_7!$K$2:$M$12,3,0)</f>
        <v>2</v>
      </c>
      <c r="P264" s="3">
        <f>VLOOKUP(C264,MASTER_Data_8!$A$2:$C$7,3,0)</f>
        <v>407</v>
      </c>
      <c r="Q264" s="3">
        <f>Datset_1!I264*MASTER_Data_5!$B$9*P264</f>
        <v>2346.8026999999997</v>
      </c>
      <c r="R264" s="3">
        <f>VLOOKUP(C264,MASTER_Data_8!$K$2:$M$12,3,0)</f>
        <v>1048</v>
      </c>
      <c r="S264" s="3">
        <f>Datset_1!I264*MASTER_Data_5!$B$9*R264</f>
        <v>6042.8728000000001</v>
      </c>
    </row>
    <row r="265" spans="1:19" x14ac:dyDescent="0.25">
      <c r="A265" s="2" t="s">
        <v>300</v>
      </c>
      <c r="B265" s="22">
        <v>39637</v>
      </c>
      <c r="C265" s="2">
        <v>50002</v>
      </c>
      <c r="D265" s="2">
        <v>12</v>
      </c>
      <c r="E265" s="2">
        <v>8</v>
      </c>
      <c r="F265" s="2">
        <v>19</v>
      </c>
      <c r="G265" s="2">
        <v>11</v>
      </c>
      <c r="H265" s="2">
        <v>9</v>
      </c>
      <c r="I265" s="111">
        <f>D265*HLOOKUP($D$3,MASTER_Data_1!$A$3:$F$5,2,0)+E265*HLOOKUP($E$3,MASTER_Data_1!$A$3:$F$5,2,0)+F265*HLOOKUP($F$3,MASTER_Data_1!$A$3:$F$5,2,0)+G265*HLOOKUP($G$3,MASTER_Data_1!$A$3:$F$5,2,0)+H265*HLOOKUP($H$3,MASTER_Data_1!$A$3:$F$5,2,0)</f>
        <v>158.39999999999998</v>
      </c>
      <c r="J265" s="111">
        <f>IF(AND(I265&gt;100,C265=50001),HLOOKUP(C265,MASTER_Data_2!$A$7:$G$17,MATCH(Datset_1!I265,MASTER_Data_2!$B$8:$B$17,1)+2,1),IF(AND(I265&gt;100,C265=50002),HLOOKUP(C265,MASTER_Data_2!$A$7:$G$17,MATCH(Datset_1!I265,MASTER_Data_2!$B$8:$B$17,1)+2,1),IF(AND(I265&gt;100,C265=50003),HLOOKUP(C265,MASTER_Data_2!$A$7:$G$17,MATCH(Datset_1!I265,MASTER_Data_2!$B$8:$B$17,1)+2,1),IF(AND(I265&gt;100,C265=50004),HLOOKUP(C265,MASTER_Data_2!$A$7:$G$17,MATCH(Datset_1!I265,MASTER_Data_2!$B$8:$B$17,1)+2,1),IF(AND(I265&gt;100,C265=50005),HLOOKUP(C265,MASTER_Data_2!$A$7:$G$17,MATCH(Datset_1!I265,MASTER_Data_2!$B$8:$B$17,1)+2,1),HLOOKUP(C265,MASTER_Data_2!$A$7:$G$17,2,1))))))</f>
        <v>0.24</v>
      </c>
      <c r="K265" s="4">
        <f t="shared" ref="K265:K328" si="9">IF(J265&gt;1,J265, I265*J265)</f>
        <v>38.015999999999991</v>
      </c>
      <c r="L265" s="112">
        <f>IF(AND(I261&gt;100,C261=50001),HLOOKUP(C261,MASTER_Data_4!$A$6:$G$16,MATCH(Datset_1!I261,MASTER_Data_4!$B$7:$B$16,1)+2,1),IF(AND(I261&gt;100,C261=50002),HLOOKUP(C261,MASTER_Data_4!$A$6:$G$16,MATCH(Datset_1!I261,MASTER_Data_4!$B$7:$B$16,1)+2,1),IF(AND(I261&gt;100,C261=50003),HLOOKUP(C261,MASTER_Data_4!$A$6:$G$16,MATCH(Datset_1!I261,MASTER_Data_4!$B$7:$B$16,1)+2,1),IF(AND(I261&gt;100,C261=50004),HLOOKUP(C261,MASTER_Data_4!$A$6:$G$16,MATCH(Datset_1!I261,MASTER_Data_4!$B$7:$B$16,1)+2,1),IF(AND(I261&gt;100,C261=50005),HLOOKUP(C261,MASTER_Data_4!$A$6:$G$16,MATCH(Datset_1!I261,MASTER_Data_4!$B$7:$B$16,1)+2,1),HLOOKUP(C261,MASTER_Data_4!$A$6:$G$16,2,1))))))</f>
        <v>0.30599999999999999</v>
      </c>
      <c r="M265" s="4">
        <f t="shared" si="8"/>
        <v>48.470399999999991</v>
      </c>
      <c r="N265" s="112">
        <f>VLOOKUP(C265,MASTER_Data_7!$A$2:$C$7,3,0)</f>
        <v>1</v>
      </c>
      <c r="O265" s="112">
        <f>VLOOKUP(C265,MASTER_Data_7!$K$2:$M$12,3,0)</f>
        <v>2</v>
      </c>
      <c r="P265" s="3">
        <f>VLOOKUP(C265,MASTER_Data_8!$A$2:$C$7,3,0)</f>
        <v>122</v>
      </c>
      <c r="Q265" s="3">
        <f>Datset_1!I265*MASTER_Data_5!$B$9*P265</f>
        <v>1053.2015999999999</v>
      </c>
      <c r="R265" s="3">
        <f>VLOOKUP(C265,MASTER_Data_8!$K$2:$M$12,3,0)</f>
        <v>901</v>
      </c>
      <c r="S265" s="3">
        <f>Datset_1!I265*MASTER_Data_5!$B$9*R265</f>
        <v>7778.1527999999998</v>
      </c>
    </row>
    <row r="266" spans="1:19" x14ac:dyDescent="0.25">
      <c r="A266" s="2" t="s">
        <v>341</v>
      </c>
      <c r="B266" s="22">
        <v>39638</v>
      </c>
      <c r="C266" s="2">
        <v>50005</v>
      </c>
      <c r="D266" s="2">
        <v>9</v>
      </c>
      <c r="E266" s="2">
        <v>8</v>
      </c>
      <c r="F266" s="2">
        <v>10</v>
      </c>
      <c r="G266" s="2">
        <v>11</v>
      </c>
      <c r="H266" s="2">
        <v>9</v>
      </c>
      <c r="I266" s="111">
        <f>D266*HLOOKUP($D$3,MASTER_Data_1!$A$3:$F$5,2,0)+E266*HLOOKUP($E$3,MASTER_Data_1!$A$3:$F$5,2,0)+F266*HLOOKUP($F$3,MASTER_Data_1!$A$3:$F$5,2,0)+G266*HLOOKUP($G$3,MASTER_Data_1!$A$3:$F$5,2,0)+H266*HLOOKUP($H$3,MASTER_Data_1!$A$3:$F$5,2,0)</f>
        <v>138</v>
      </c>
      <c r="J266" s="111">
        <f>IF(AND(I266&gt;100,C266=50001),HLOOKUP(C266,MASTER_Data_2!$A$7:$G$17,MATCH(Datset_1!I266,MASTER_Data_2!$B$8:$B$17,1)+2,1),IF(AND(I266&gt;100,C266=50002),HLOOKUP(C266,MASTER_Data_2!$A$7:$G$17,MATCH(Datset_1!I266,MASTER_Data_2!$B$8:$B$17,1)+2,1),IF(AND(I266&gt;100,C266=50003),HLOOKUP(C266,MASTER_Data_2!$A$7:$G$17,MATCH(Datset_1!I266,MASTER_Data_2!$B$8:$B$17,1)+2,1),IF(AND(I266&gt;100,C266=50004),HLOOKUP(C266,MASTER_Data_2!$A$7:$G$17,MATCH(Datset_1!I266,MASTER_Data_2!$B$8:$B$17,1)+2,1),IF(AND(I266&gt;100,C266=50005),HLOOKUP(C266,MASTER_Data_2!$A$7:$G$17,MATCH(Datset_1!I266,MASTER_Data_2!$B$8:$B$17,1)+2,1),HLOOKUP(C266,MASTER_Data_2!$A$7:$G$17,2,1))))))</f>
        <v>0.33</v>
      </c>
      <c r="K266" s="4">
        <f t="shared" si="9"/>
        <v>45.54</v>
      </c>
      <c r="L266" s="112">
        <f>IF(AND(I262&gt;100,C262=50001),HLOOKUP(C262,MASTER_Data_4!$A$6:$G$16,MATCH(Datset_1!I262,MASTER_Data_4!$B$7:$B$16,1)+2,1),IF(AND(I262&gt;100,C262=50002),HLOOKUP(C262,MASTER_Data_4!$A$6:$G$16,MATCH(Datset_1!I262,MASTER_Data_4!$B$7:$B$16,1)+2,1),IF(AND(I262&gt;100,C262=50003),HLOOKUP(C262,MASTER_Data_4!$A$6:$G$16,MATCH(Datset_1!I262,MASTER_Data_4!$B$7:$B$16,1)+2,1),IF(AND(I262&gt;100,C262=50004),HLOOKUP(C262,MASTER_Data_4!$A$6:$G$16,MATCH(Datset_1!I262,MASTER_Data_4!$B$7:$B$16,1)+2,1),IF(AND(I262&gt;100,C262=50005),HLOOKUP(C262,MASTER_Data_4!$A$6:$G$16,MATCH(Datset_1!I262,MASTER_Data_4!$B$7:$B$16,1)+2,1),HLOOKUP(C262,MASTER_Data_4!$A$6:$G$16,2,1))))))</f>
        <v>0.30599999999999999</v>
      </c>
      <c r="M266" s="4">
        <f t="shared" si="8"/>
        <v>42.228000000000002</v>
      </c>
      <c r="N266" s="112">
        <f>VLOOKUP(C266,MASTER_Data_7!$A$2:$C$7,3,0)</f>
        <v>2</v>
      </c>
      <c r="O266" s="112">
        <f>VLOOKUP(C266,MASTER_Data_7!$K$2:$M$12,3,0)</f>
        <v>1</v>
      </c>
      <c r="P266" s="3">
        <f>VLOOKUP(C266,MASTER_Data_8!$A$2:$C$7,3,0)</f>
        <v>787</v>
      </c>
      <c r="Q266" s="3">
        <f>Datset_1!I266*MASTER_Data_5!$B$9*P266</f>
        <v>5919.027</v>
      </c>
      <c r="R266" s="3">
        <f>VLOOKUP(C266,MASTER_Data_8!$K$2:$M$12,3,0)</f>
        <v>40</v>
      </c>
      <c r="S266" s="3">
        <f>Datset_1!I266*MASTER_Data_5!$B$9*R266</f>
        <v>300.83999999999997</v>
      </c>
    </row>
    <row r="267" spans="1:19" x14ac:dyDescent="0.25">
      <c r="A267" s="2" t="s">
        <v>342</v>
      </c>
      <c r="B267" s="22">
        <v>39638</v>
      </c>
      <c r="C267" s="2">
        <v>50005</v>
      </c>
      <c r="D267" s="2">
        <v>9</v>
      </c>
      <c r="E267" s="2">
        <v>8</v>
      </c>
      <c r="F267" s="2">
        <v>8</v>
      </c>
      <c r="G267" s="2">
        <v>11</v>
      </c>
      <c r="H267" s="2">
        <v>9</v>
      </c>
      <c r="I267" s="111">
        <f>D267*HLOOKUP($D$3,MASTER_Data_1!$A$3:$F$5,2,0)+E267*HLOOKUP($E$3,MASTER_Data_1!$A$3:$F$5,2,0)+F267*HLOOKUP($F$3,MASTER_Data_1!$A$3:$F$5,2,0)+G267*HLOOKUP($G$3,MASTER_Data_1!$A$3:$F$5,2,0)+H267*HLOOKUP($H$3,MASTER_Data_1!$A$3:$F$5,2,0)</f>
        <v>135</v>
      </c>
      <c r="J267" s="111">
        <f>IF(AND(I267&gt;100,C267=50001),HLOOKUP(C267,MASTER_Data_2!$A$7:$G$17,MATCH(Datset_1!I267,MASTER_Data_2!$B$8:$B$17,1)+2,1),IF(AND(I267&gt;100,C267=50002),HLOOKUP(C267,MASTER_Data_2!$A$7:$G$17,MATCH(Datset_1!I267,MASTER_Data_2!$B$8:$B$17,1)+2,1),IF(AND(I267&gt;100,C267=50003),HLOOKUP(C267,MASTER_Data_2!$A$7:$G$17,MATCH(Datset_1!I267,MASTER_Data_2!$B$8:$B$17,1)+2,1),IF(AND(I267&gt;100,C267=50004),HLOOKUP(C267,MASTER_Data_2!$A$7:$G$17,MATCH(Datset_1!I267,MASTER_Data_2!$B$8:$B$17,1)+2,1),IF(AND(I267&gt;100,C267=50005),HLOOKUP(C267,MASTER_Data_2!$A$7:$G$17,MATCH(Datset_1!I267,MASTER_Data_2!$B$8:$B$17,1)+2,1),HLOOKUP(C267,MASTER_Data_2!$A$7:$G$17,2,1))))))</f>
        <v>0.33</v>
      </c>
      <c r="K267" s="4">
        <f t="shared" si="9"/>
        <v>44.550000000000004</v>
      </c>
      <c r="L267" s="112">
        <f>IF(AND(I263&gt;100,C263=50001),HLOOKUP(C263,MASTER_Data_4!$A$6:$G$16,MATCH(Datset_1!I263,MASTER_Data_4!$B$7:$B$16,1)+2,1),IF(AND(I263&gt;100,C263=50002),HLOOKUP(C263,MASTER_Data_4!$A$6:$G$16,MATCH(Datset_1!I263,MASTER_Data_4!$B$7:$B$16,1)+2,1),IF(AND(I263&gt;100,C263=50003),HLOOKUP(C263,MASTER_Data_4!$A$6:$G$16,MATCH(Datset_1!I263,MASTER_Data_4!$B$7:$B$16,1)+2,1),IF(AND(I263&gt;100,C263=50004),HLOOKUP(C263,MASTER_Data_4!$A$6:$G$16,MATCH(Datset_1!I263,MASTER_Data_4!$B$7:$B$16,1)+2,1),IF(AND(I263&gt;100,C263=50005),HLOOKUP(C263,MASTER_Data_4!$A$6:$G$16,MATCH(Datset_1!I263,MASTER_Data_4!$B$7:$B$16,1)+2,1),HLOOKUP(C263,MASTER_Data_4!$A$6:$G$16,2,1))))))</f>
        <v>0.30599999999999999</v>
      </c>
      <c r="M267" s="4">
        <f t="shared" si="8"/>
        <v>41.31</v>
      </c>
      <c r="N267" s="112">
        <f>VLOOKUP(C267,MASTER_Data_7!$A$2:$C$7,3,0)</f>
        <v>2</v>
      </c>
      <c r="O267" s="112">
        <f>VLOOKUP(C267,MASTER_Data_7!$K$2:$M$12,3,0)</f>
        <v>1</v>
      </c>
      <c r="P267" s="3">
        <f>VLOOKUP(C267,MASTER_Data_8!$A$2:$C$7,3,0)</f>
        <v>787</v>
      </c>
      <c r="Q267" s="3">
        <f>Datset_1!I267*MASTER_Data_5!$B$9*P267</f>
        <v>5790.3525</v>
      </c>
      <c r="R267" s="3">
        <f>VLOOKUP(C267,MASTER_Data_8!$K$2:$M$12,3,0)</f>
        <v>40</v>
      </c>
      <c r="S267" s="3">
        <f>Datset_1!I267*MASTER_Data_5!$B$9*R267</f>
        <v>294.3</v>
      </c>
    </row>
    <row r="268" spans="1:19" x14ac:dyDescent="0.25">
      <c r="A268" s="2" t="s">
        <v>384</v>
      </c>
      <c r="B268" s="22">
        <v>39639</v>
      </c>
      <c r="C268" s="2">
        <v>50003</v>
      </c>
      <c r="D268" s="2">
        <v>2</v>
      </c>
      <c r="E268" s="2">
        <v>8</v>
      </c>
      <c r="F268" s="2">
        <v>12</v>
      </c>
      <c r="G268" s="2">
        <v>11</v>
      </c>
      <c r="H268" s="2">
        <v>9</v>
      </c>
      <c r="I268" s="111">
        <f>D268*HLOOKUP($D$3,MASTER_Data_1!$A$3:$F$5,2,0)+E268*HLOOKUP($E$3,MASTER_Data_1!$A$3:$F$5,2,0)+F268*HLOOKUP($F$3,MASTER_Data_1!$A$3:$F$5,2,0)+G268*HLOOKUP($G$3,MASTER_Data_1!$A$3:$F$5,2,0)+H268*HLOOKUP($H$3,MASTER_Data_1!$A$3:$F$5,2,0)</f>
        <v>124.9</v>
      </c>
      <c r="J268" s="111">
        <f>IF(AND(I268&gt;100,C268=50001),HLOOKUP(C268,MASTER_Data_2!$A$7:$G$17,MATCH(Datset_1!I268,MASTER_Data_2!$B$8:$B$17,1)+2,1),IF(AND(I268&gt;100,C268=50002),HLOOKUP(C268,MASTER_Data_2!$A$7:$G$17,MATCH(Datset_1!I268,MASTER_Data_2!$B$8:$B$17,1)+2,1),IF(AND(I268&gt;100,C268=50003),HLOOKUP(C268,MASTER_Data_2!$A$7:$G$17,MATCH(Datset_1!I268,MASTER_Data_2!$B$8:$B$17,1)+2,1),IF(AND(I268&gt;100,C268=50004),HLOOKUP(C268,MASTER_Data_2!$A$7:$G$17,MATCH(Datset_1!I268,MASTER_Data_2!$B$8:$B$17,1)+2,1),IF(AND(I268&gt;100,C268=50005),HLOOKUP(C268,MASTER_Data_2!$A$7:$G$17,MATCH(Datset_1!I268,MASTER_Data_2!$B$8:$B$17,1)+2,1),HLOOKUP(C268,MASTER_Data_2!$A$7:$G$17,2,1))))))</f>
        <v>0.26</v>
      </c>
      <c r="K268" s="4">
        <f t="shared" si="9"/>
        <v>32.474000000000004</v>
      </c>
      <c r="L268" s="112">
        <f>IF(AND(I264&gt;100,C264=50001),HLOOKUP(C264,MASTER_Data_4!$A$6:$G$16,MATCH(Datset_1!I264,MASTER_Data_4!$B$7:$B$16,1)+2,1),IF(AND(I264&gt;100,C264=50002),HLOOKUP(C264,MASTER_Data_4!$A$6:$G$16,MATCH(Datset_1!I264,MASTER_Data_4!$B$7:$B$16,1)+2,1),IF(AND(I264&gt;100,C264=50003),HLOOKUP(C264,MASTER_Data_4!$A$6:$G$16,MATCH(Datset_1!I264,MASTER_Data_4!$B$7:$B$16,1)+2,1),IF(AND(I264&gt;100,C264=50004),HLOOKUP(C264,MASTER_Data_4!$A$6:$G$16,MATCH(Datset_1!I264,MASTER_Data_4!$B$7:$B$16,1)+2,1),IF(AND(I264&gt;100,C264=50005),HLOOKUP(C264,MASTER_Data_4!$A$6:$G$16,MATCH(Datset_1!I264,MASTER_Data_4!$B$7:$B$16,1)+2,1),HLOOKUP(C264,MASTER_Data_4!$A$6:$G$16,2,1))))))</f>
        <v>0.37</v>
      </c>
      <c r="M268" s="4">
        <f t="shared" si="8"/>
        <v>46.213000000000001</v>
      </c>
      <c r="N268" s="112">
        <f>VLOOKUP(C268,MASTER_Data_7!$A$2:$C$7,3,0)</f>
        <v>1</v>
      </c>
      <c r="O268" s="112">
        <f>VLOOKUP(C268,MASTER_Data_7!$K$2:$M$12,3,0)</f>
        <v>2</v>
      </c>
      <c r="P268" s="3">
        <f>VLOOKUP(C268,MASTER_Data_8!$A$2:$C$7,3,0)</f>
        <v>407</v>
      </c>
      <c r="Q268" s="3">
        <f>Datset_1!I268*MASTER_Data_5!$B$9*P268</f>
        <v>2770.4693500000003</v>
      </c>
      <c r="R268" s="3">
        <f>VLOOKUP(C268,MASTER_Data_8!$K$2:$M$12,3,0)</f>
        <v>1048</v>
      </c>
      <c r="S268" s="3">
        <f>Datset_1!I268*MASTER_Data_5!$B$9*R268</f>
        <v>7133.7884000000004</v>
      </c>
    </row>
    <row r="269" spans="1:19" x14ac:dyDescent="0.25">
      <c r="A269" s="2" t="s">
        <v>428</v>
      </c>
      <c r="B269" s="22">
        <v>39640</v>
      </c>
      <c r="C269" s="2">
        <v>50002</v>
      </c>
      <c r="D269" s="2">
        <v>9</v>
      </c>
      <c r="E269" s="2">
        <v>8</v>
      </c>
      <c r="F269" s="2">
        <v>12</v>
      </c>
      <c r="G269" s="2">
        <v>11</v>
      </c>
      <c r="H269" s="2">
        <v>9</v>
      </c>
      <c r="I269" s="111">
        <f>D269*HLOOKUP($D$3,MASTER_Data_1!$A$3:$F$5,2,0)+E269*HLOOKUP($E$3,MASTER_Data_1!$A$3:$F$5,2,0)+F269*HLOOKUP($F$3,MASTER_Data_1!$A$3:$F$5,2,0)+G269*HLOOKUP($G$3,MASTER_Data_1!$A$3:$F$5,2,0)+H269*HLOOKUP($H$3,MASTER_Data_1!$A$3:$F$5,2,0)</f>
        <v>141</v>
      </c>
      <c r="J269" s="111">
        <f>IF(AND(I269&gt;100,C269=50001),HLOOKUP(C269,MASTER_Data_2!$A$7:$G$17,MATCH(Datset_1!I269,MASTER_Data_2!$B$8:$B$17,1)+2,1),IF(AND(I269&gt;100,C269=50002),HLOOKUP(C269,MASTER_Data_2!$A$7:$G$17,MATCH(Datset_1!I269,MASTER_Data_2!$B$8:$B$17,1)+2,1),IF(AND(I269&gt;100,C269=50003),HLOOKUP(C269,MASTER_Data_2!$A$7:$G$17,MATCH(Datset_1!I269,MASTER_Data_2!$B$8:$B$17,1)+2,1),IF(AND(I269&gt;100,C269=50004),HLOOKUP(C269,MASTER_Data_2!$A$7:$G$17,MATCH(Datset_1!I269,MASTER_Data_2!$B$8:$B$17,1)+2,1),IF(AND(I269&gt;100,C269=50005),HLOOKUP(C269,MASTER_Data_2!$A$7:$G$17,MATCH(Datset_1!I269,MASTER_Data_2!$B$8:$B$17,1)+2,1),HLOOKUP(C269,MASTER_Data_2!$A$7:$G$17,2,1))))))</f>
        <v>0.24</v>
      </c>
      <c r="K269" s="4">
        <f t="shared" si="9"/>
        <v>33.839999999999996</v>
      </c>
      <c r="L269" s="112">
        <f>IF(AND(I265&gt;100,C265=50001),HLOOKUP(C265,MASTER_Data_4!$A$6:$G$16,MATCH(Datset_1!I265,MASTER_Data_4!$B$7:$B$16,1)+2,1),IF(AND(I265&gt;100,C265=50002),HLOOKUP(C265,MASTER_Data_4!$A$6:$G$16,MATCH(Datset_1!I265,MASTER_Data_4!$B$7:$B$16,1)+2,1),IF(AND(I265&gt;100,C265=50003),HLOOKUP(C265,MASTER_Data_4!$A$6:$G$16,MATCH(Datset_1!I265,MASTER_Data_4!$B$7:$B$16,1)+2,1),IF(AND(I265&gt;100,C265=50004),HLOOKUP(C265,MASTER_Data_4!$A$6:$G$16,MATCH(Datset_1!I265,MASTER_Data_4!$B$7:$B$16,1)+2,1),IF(AND(I265&gt;100,C265=50005),HLOOKUP(C265,MASTER_Data_4!$A$6:$G$16,MATCH(Datset_1!I265,MASTER_Data_4!$B$7:$B$16,1)+2,1),HLOOKUP(C265,MASTER_Data_4!$A$6:$G$16,2,1))))))</f>
        <v>0.30599999999999999</v>
      </c>
      <c r="M269" s="4">
        <f t="shared" si="8"/>
        <v>43.146000000000001</v>
      </c>
      <c r="N269" s="112">
        <f>VLOOKUP(C269,MASTER_Data_7!$A$2:$C$7,3,0)</f>
        <v>1</v>
      </c>
      <c r="O269" s="112">
        <f>VLOOKUP(C269,MASTER_Data_7!$K$2:$M$12,3,0)</f>
        <v>2</v>
      </c>
      <c r="P269" s="3">
        <f>VLOOKUP(C269,MASTER_Data_8!$A$2:$C$7,3,0)</f>
        <v>122</v>
      </c>
      <c r="Q269" s="3">
        <f>Datset_1!I269*MASTER_Data_5!$B$9*P269</f>
        <v>937.50900000000001</v>
      </c>
      <c r="R269" s="3">
        <f>VLOOKUP(C269,MASTER_Data_8!$K$2:$M$12,3,0)</f>
        <v>901</v>
      </c>
      <c r="S269" s="3">
        <f>Datset_1!I269*MASTER_Data_5!$B$9*R269</f>
        <v>6923.7344999999996</v>
      </c>
    </row>
    <row r="270" spans="1:19" x14ac:dyDescent="0.25">
      <c r="A270" s="2" t="s">
        <v>469</v>
      </c>
      <c r="B270" s="22">
        <v>39641</v>
      </c>
      <c r="C270" s="2">
        <v>50002</v>
      </c>
      <c r="D270" s="2">
        <v>2</v>
      </c>
      <c r="E270" s="2">
        <v>8</v>
      </c>
      <c r="F270" s="2">
        <v>12</v>
      </c>
      <c r="G270" s="2">
        <v>11</v>
      </c>
      <c r="H270" s="2">
        <v>9</v>
      </c>
      <c r="I270" s="111">
        <f>D270*HLOOKUP($D$3,MASTER_Data_1!$A$3:$F$5,2,0)+E270*HLOOKUP($E$3,MASTER_Data_1!$A$3:$F$5,2,0)+F270*HLOOKUP($F$3,MASTER_Data_1!$A$3:$F$5,2,0)+G270*HLOOKUP($G$3,MASTER_Data_1!$A$3:$F$5,2,0)+H270*HLOOKUP($H$3,MASTER_Data_1!$A$3:$F$5,2,0)</f>
        <v>124.9</v>
      </c>
      <c r="J270" s="111">
        <f>IF(AND(I270&gt;100,C270=50001),HLOOKUP(C270,MASTER_Data_2!$A$7:$G$17,MATCH(Datset_1!I270,MASTER_Data_2!$B$8:$B$17,1)+2,1),IF(AND(I270&gt;100,C270=50002),HLOOKUP(C270,MASTER_Data_2!$A$7:$G$17,MATCH(Datset_1!I270,MASTER_Data_2!$B$8:$B$17,1)+2,1),IF(AND(I270&gt;100,C270=50003),HLOOKUP(C270,MASTER_Data_2!$A$7:$G$17,MATCH(Datset_1!I270,MASTER_Data_2!$B$8:$B$17,1)+2,1),IF(AND(I270&gt;100,C270=50004),HLOOKUP(C270,MASTER_Data_2!$A$7:$G$17,MATCH(Datset_1!I270,MASTER_Data_2!$B$8:$B$17,1)+2,1),IF(AND(I270&gt;100,C270=50005),HLOOKUP(C270,MASTER_Data_2!$A$7:$G$17,MATCH(Datset_1!I270,MASTER_Data_2!$B$8:$B$17,1)+2,1),HLOOKUP(C270,MASTER_Data_2!$A$7:$G$17,2,1))))))</f>
        <v>0.24</v>
      </c>
      <c r="K270" s="4">
        <f t="shared" si="9"/>
        <v>29.975999999999999</v>
      </c>
      <c r="L270" s="112">
        <f>IF(AND(I266&gt;100,C266=50001),HLOOKUP(C266,MASTER_Data_4!$A$6:$G$16,MATCH(Datset_1!I266,MASTER_Data_4!$B$7:$B$16,1)+2,1),IF(AND(I266&gt;100,C266=50002),HLOOKUP(C266,MASTER_Data_4!$A$6:$G$16,MATCH(Datset_1!I266,MASTER_Data_4!$B$7:$B$16,1)+2,1),IF(AND(I266&gt;100,C266=50003),HLOOKUP(C266,MASTER_Data_4!$A$6:$G$16,MATCH(Datset_1!I266,MASTER_Data_4!$B$7:$B$16,1)+2,1),IF(AND(I266&gt;100,C266=50004),HLOOKUP(C266,MASTER_Data_4!$A$6:$G$16,MATCH(Datset_1!I266,MASTER_Data_4!$B$7:$B$16,1)+2,1),IF(AND(I266&gt;100,C266=50005),HLOOKUP(C266,MASTER_Data_4!$A$6:$G$16,MATCH(Datset_1!I266,MASTER_Data_4!$B$7:$B$16,1)+2,1),HLOOKUP(C266,MASTER_Data_4!$A$6:$G$16,2,1))))))</f>
        <v>0.20399999999999999</v>
      </c>
      <c r="M270" s="4">
        <f t="shared" si="8"/>
        <v>25.479599999999998</v>
      </c>
      <c r="N270" s="112">
        <f>VLOOKUP(C270,MASTER_Data_7!$A$2:$C$7,3,0)</f>
        <v>1</v>
      </c>
      <c r="O270" s="112">
        <f>VLOOKUP(C270,MASTER_Data_7!$K$2:$M$12,3,0)</f>
        <v>2</v>
      </c>
      <c r="P270" s="3">
        <f>VLOOKUP(C270,MASTER_Data_8!$A$2:$C$7,3,0)</f>
        <v>122</v>
      </c>
      <c r="Q270" s="3">
        <f>Datset_1!I270*MASTER_Data_5!$B$9*P270</f>
        <v>830.46010000000001</v>
      </c>
      <c r="R270" s="3">
        <f>VLOOKUP(C270,MASTER_Data_8!$K$2:$M$12,3,0)</f>
        <v>901</v>
      </c>
      <c r="S270" s="3">
        <f>Datset_1!I270*MASTER_Data_5!$B$9*R270</f>
        <v>6133.1520500000006</v>
      </c>
    </row>
    <row r="271" spans="1:19" x14ac:dyDescent="0.25">
      <c r="A271" s="2" t="s">
        <v>268</v>
      </c>
      <c r="B271" s="22">
        <v>39642</v>
      </c>
      <c r="C271" s="2">
        <v>50001</v>
      </c>
      <c r="D271" s="2">
        <v>15</v>
      </c>
      <c r="E271" s="2">
        <v>8</v>
      </c>
      <c r="F271" s="2">
        <v>14</v>
      </c>
      <c r="G271" s="2">
        <v>11</v>
      </c>
      <c r="H271" s="2">
        <v>9</v>
      </c>
      <c r="I271" s="111">
        <f>D271*HLOOKUP($D$3,MASTER_Data_1!$A$3:$F$5,2,0)+E271*HLOOKUP($E$3,MASTER_Data_1!$A$3:$F$5,2,0)+F271*HLOOKUP($F$3,MASTER_Data_1!$A$3:$F$5,2,0)+G271*HLOOKUP($G$3,MASTER_Data_1!$A$3:$F$5,2,0)+H271*HLOOKUP($H$3,MASTER_Data_1!$A$3:$F$5,2,0)</f>
        <v>157.80000000000001</v>
      </c>
      <c r="J271" s="111">
        <f>IF(AND(I271&gt;100,C271=50001),HLOOKUP(C271,MASTER_Data_2!$A$7:$G$17,MATCH(Datset_1!I271,MASTER_Data_2!$B$8:$B$17,1)+2,1),IF(AND(I271&gt;100,C271=50002),HLOOKUP(C271,MASTER_Data_2!$A$7:$G$17,MATCH(Datset_1!I271,MASTER_Data_2!$B$8:$B$17,1)+2,1),IF(AND(I271&gt;100,C271=50003),HLOOKUP(C271,MASTER_Data_2!$A$7:$G$17,MATCH(Datset_1!I271,MASTER_Data_2!$B$8:$B$17,1)+2,1),IF(AND(I271&gt;100,C271=50004),HLOOKUP(C271,MASTER_Data_2!$A$7:$G$17,MATCH(Datset_1!I271,MASTER_Data_2!$B$8:$B$17,1)+2,1),IF(AND(I271&gt;100,C271=50005),HLOOKUP(C271,MASTER_Data_2!$A$7:$G$17,MATCH(Datset_1!I271,MASTER_Data_2!$B$8:$B$17,1)+2,1),HLOOKUP(C271,MASTER_Data_2!$A$7:$G$17,2,1))))))</f>
        <v>0.2</v>
      </c>
      <c r="K271" s="4">
        <f t="shared" si="9"/>
        <v>31.560000000000002</v>
      </c>
      <c r="L271" s="112">
        <f>IF(AND(I267&gt;100,C267=50001),HLOOKUP(C267,MASTER_Data_4!$A$6:$G$16,MATCH(Datset_1!I267,MASTER_Data_4!$B$7:$B$16,1)+2,1),IF(AND(I267&gt;100,C267=50002),HLOOKUP(C267,MASTER_Data_4!$A$6:$G$16,MATCH(Datset_1!I267,MASTER_Data_4!$B$7:$B$16,1)+2,1),IF(AND(I267&gt;100,C267=50003),HLOOKUP(C267,MASTER_Data_4!$A$6:$G$16,MATCH(Datset_1!I267,MASTER_Data_4!$B$7:$B$16,1)+2,1),IF(AND(I267&gt;100,C267=50004),HLOOKUP(C267,MASTER_Data_4!$A$6:$G$16,MATCH(Datset_1!I267,MASTER_Data_4!$B$7:$B$16,1)+2,1),IF(AND(I267&gt;100,C267=50005),HLOOKUP(C267,MASTER_Data_4!$A$6:$G$16,MATCH(Datset_1!I267,MASTER_Data_4!$B$7:$B$16,1)+2,1),HLOOKUP(C267,MASTER_Data_4!$A$6:$G$16,2,1))))))</f>
        <v>0.20399999999999999</v>
      </c>
      <c r="M271" s="4">
        <f t="shared" si="8"/>
        <v>32.191200000000002</v>
      </c>
      <c r="N271" s="112">
        <f>VLOOKUP(C271,MASTER_Data_7!$A$2:$C$7,3,0)</f>
        <v>1</v>
      </c>
      <c r="O271" s="112">
        <f>VLOOKUP(C271,MASTER_Data_7!$K$2:$M$12,3,0)</f>
        <v>2</v>
      </c>
      <c r="P271" s="3">
        <f>VLOOKUP(C271,MASTER_Data_8!$A$2:$C$7,3,0)</f>
        <v>40</v>
      </c>
      <c r="Q271" s="3">
        <f>Datset_1!I271*MASTER_Data_5!$B$9*P271</f>
        <v>344.00400000000002</v>
      </c>
      <c r="R271" s="3">
        <f>VLOOKUP(C271,MASTER_Data_8!$K$2:$M$12,3,0)</f>
        <v>787</v>
      </c>
      <c r="S271" s="3">
        <f>Datset_1!I271*MASTER_Data_5!$B$9*R271</f>
        <v>6768.2787000000008</v>
      </c>
    </row>
    <row r="272" spans="1:19" x14ac:dyDescent="0.25">
      <c r="A272" s="2" t="s">
        <v>269</v>
      </c>
      <c r="B272" s="22">
        <v>39643</v>
      </c>
      <c r="C272" s="2">
        <v>50003</v>
      </c>
      <c r="D272" s="2">
        <v>7</v>
      </c>
      <c r="E272" s="2">
        <v>8</v>
      </c>
      <c r="F272" s="2">
        <v>13</v>
      </c>
      <c r="G272" s="2">
        <v>15</v>
      </c>
      <c r="H272" s="2">
        <v>9</v>
      </c>
      <c r="I272" s="111">
        <f>D272*HLOOKUP($D$3,MASTER_Data_1!$A$3:$F$5,2,0)+E272*HLOOKUP($E$3,MASTER_Data_1!$A$3:$F$5,2,0)+F272*HLOOKUP($F$3,MASTER_Data_1!$A$3:$F$5,2,0)+G272*HLOOKUP($G$3,MASTER_Data_1!$A$3:$F$5,2,0)+H272*HLOOKUP($H$3,MASTER_Data_1!$A$3:$F$5,2,0)</f>
        <v>160.69999999999999</v>
      </c>
      <c r="J272" s="111">
        <f>IF(AND(I272&gt;100,C272=50001),HLOOKUP(C272,MASTER_Data_2!$A$7:$G$17,MATCH(Datset_1!I272,MASTER_Data_2!$B$8:$B$17,1)+2,1),IF(AND(I272&gt;100,C272=50002),HLOOKUP(C272,MASTER_Data_2!$A$7:$G$17,MATCH(Datset_1!I272,MASTER_Data_2!$B$8:$B$17,1)+2,1),IF(AND(I272&gt;100,C272=50003),HLOOKUP(C272,MASTER_Data_2!$A$7:$G$17,MATCH(Datset_1!I272,MASTER_Data_2!$B$8:$B$17,1)+2,1),IF(AND(I272&gt;100,C272=50004),HLOOKUP(C272,MASTER_Data_2!$A$7:$G$17,MATCH(Datset_1!I272,MASTER_Data_2!$B$8:$B$17,1)+2,1),IF(AND(I272&gt;100,C272=50005),HLOOKUP(C272,MASTER_Data_2!$A$7:$G$17,MATCH(Datset_1!I272,MASTER_Data_2!$B$8:$B$17,1)+2,1),HLOOKUP(C272,MASTER_Data_2!$A$7:$G$17,2,1))))))</f>
        <v>0.26</v>
      </c>
      <c r="K272" s="4">
        <f t="shared" si="9"/>
        <v>41.781999999999996</v>
      </c>
      <c r="L272" s="112">
        <f>IF(AND(I268&gt;100,C268=50001),HLOOKUP(C268,MASTER_Data_4!$A$6:$G$16,MATCH(Datset_1!I268,MASTER_Data_4!$B$7:$B$16,1)+2,1),IF(AND(I268&gt;100,C268=50002),HLOOKUP(C268,MASTER_Data_4!$A$6:$G$16,MATCH(Datset_1!I268,MASTER_Data_4!$B$7:$B$16,1)+2,1),IF(AND(I268&gt;100,C268=50003),HLOOKUP(C268,MASTER_Data_4!$A$6:$G$16,MATCH(Datset_1!I268,MASTER_Data_4!$B$7:$B$16,1)+2,1),IF(AND(I268&gt;100,C268=50004),HLOOKUP(C268,MASTER_Data_4!$A$6:$G$16,MATCH(Datset_1!I268,MASTER_Data_4!$B$7:$B$16,1)+2,1),IF(AND(I268&gt;100,C268=50005),HLOOKUP(C268,MASTER_Data_4!$A$6:$G$16,MATCH(Datset_1!I268,MASTER_Data_4!$B$7:$B$16,1)+2,1),HLOOKUP(C268,MASTER_Data_4!$A$6:$G$16,2,1))))))</f>
        <v>0.37</v>
      </c>
      <c r="M272" s="4">
        <f t="shared" si="8"/>
        <v>59.458999999999996</v>
      </c>
      <c r="N272" s="112">
        <f>VLOOKUP(C272,MASTER_Data_7!$A$2:$C$7,3,0)</f>
        <v>1</v>
      </c>
      <c r="O272" s="112">
        <f>VLOOKUP(C272,MASTER_Data_7!$K$2:$M$12,3,0)</f>
        <v>2</v>
      </c>
      <c r="P272" s="3">
        <f>VLOOKUP(C272,MASTER_Data_8!$A$2:$C$7,3,0)</f>
        <v>407</v>
      </c>
      <c r="Q272" s="3">
        <f>Datset_1!I272*MASTER_Data_5!$B$9*P272</f>
        <v>3564.5670499999997</v>
      </c>
      <c r="R272" s="3">
        <f>VLOOKUP(C272,MASTER_Data_8!$K$2:$M$12,3,0)</f>
        <v>1048</v>
      </c>
      <c r="S272" s="3">
        <f>Datset_1!I272*MASTER_Data_5!$B$9*R272</f>
        <v>9178.5411999999978</v>
      </c>
    </row>
    <row r="273" spans="1:19" x14ac:dyDescent="0.25">
      <c r="A273" s="2" t="s">
        <v>270</v>
      </c>
      <c r="B273" s="22">
        <v>39644</v>
      </c>
      <c r="C273" s="2">
        <v>50001</v>
      </c>
      <c r="D273" s="2">
        <v>8</v>
      </c>
      <c r="E273" s="2">
        <v>8</v>
      </c>
      <c r="F273" s="2">
        <v>12</v>
      </c>
      <c r="G273" s="2">
        <v>6</v>
      </c>
      <c r="H273" s="2">
        <v>9</v>
      </c>
      <c r="I273" s="111">
        <f>D273*HLOOKUP($D$3,MASTER_Data_1!$A$3:$F$5,2,0)+E273*HLOOKUP($E$3,MASTER_Data_1!$A$3:$F$5,2,0)+F273*HLOOKUP($F$3,MASTER_Data_1!$A$3:$F$5,2,0)+G273*HLOOKUP($G$3,MASTER_Data_1!$A$3:$F$5,2,0)+H273*HLOOKUP($H$3,MASTER_Data_1!$A$3:$F$5,2,0)</f>
        <v>110.2</v>
      </c>
      <c r="J273" s="111">
        <f>IF(AND(I273&gt;100,C273=50001),HLOOKUP(C273,MASTER_Data_2!$A$7:$G$17,MATCH(Datset_1!I273,MASTER_Data_2!$B$8:$B$17,1)+2,1),IF(AND(I273&gt;100,C273=50002),HLOOKUP(C273,MASTER_Data_2!$A$7:$G$17,MATCH(Datset_1!I273,MASTER_Data_2!$B$8:$B$17,1)+2,1),IF(AND(I273&gt;100,C273=50003),HLOOKUP(C273,MASTER_Data_2!$A$7:$G$17,MATCH(Datset_1!I273,MASTER_Data_2!$B$8:$B$17,1)+2,1),IF(AND(I273&gt;100,C273=50004),HLOOKUP(C273,MASTER_Data_2!$A$7:$G$17,MATCH(Datset_1!I273,MASTER_Data_2!$B$8:$B$17,1)+2,1),IF(AND(I273&gt;100,C273=50005),HLOOKUP(C273,MASTER_Data_2!$A$7:$G$17,MATCH(Datset_1!I273,MASTER_Data_2!$B$8:$B$17,1)+2,1),HLOOKUP(C273,MASTER_Data_2!$A$7:$G$17,2,1))))))</f>
        <v>0.2</v>
      </c>
      <c r="K273" s="4">
        <f t="shared" si="9"/>
        <v>22.040000000000003</v>
      </c>
      <c r="L273" s="112">
        <f>IF(AND(I269&gt;100,C269=50001),HLOOKUP(C269,MASTER_Data_4!$A$6:$G$16,MATCH(Datset_1!I269,MASTER_Data_4!$B$7:$B$16,1)+2,1),IF(AND(I269&gt;100,C269=50002),HLOOKUP(C269,MASTER_Data_4!$A$6:$G$16,MATCH(Datset_1!I269,MASTER_Data_4!$B$7:$B$16,1)+2,1),IF(AND(I269&gt;100,C269=50003),HLOOKUP(C269,MASTER_Data_4!$A$6:$G$16,MATCH(Datset_1!I269,MASTER_Data_4!$B$7:$B$16,1)+2,1),IF(AND(I269&gt;100,C269=50004),HLOOKUP(C269,MASTER_Data_4!$A$6:$G$16,MATCH(Datset_1!I269,MASTER_Data_4!$B$7:$B$16,1)+2,1),IF(AND(I269&gt;100,C269=50005),HLOOKUP(C269,MASTER_Data_4!$A$6:$G$16,MATCH(Datset_1!I269,MASTER_Data_4!$B$7:$B$16,1)+2,1),HLOOKUP(C269,MASTER_Data_4!$A$6:$G$16,2,1))))))</f>
        <v>0.30599999999999999</v>
      </c>
      <c r="M273" s="4">
        <f t="shared" si="8"/>
        <v>33.721200000000003</v>
      </c>
      <c r="N273" s="112">
        <f>VLOOKUP(C273,MASTER_Data_7!$A$2:$C$7,3,0)</f>
        <v>1</v>
      </c>
      <c r="O273" s="112">
        <f>VLOOKUP(C273,MASTER_Data_7!$K$2:$M$12,3,0)</f>
        <v>2</v>
      </c>
      <c r="P273" s="3">
        <f>VLOOKUP(C273,MASTER_Data_8!$A$2:$C$7,3,0)</f>
        <v>40</v>
      </c>
      <c r="Q273" s="3">
        <f>Datset_1!I273*MASTER_Data_5!$B$9*P273</f>
        <v>240.23600000000002</v>
      </c>
      <c r="R273" s="3">
        <f>VLOOKUP(C273,MASTER_Data_8!$K$2:$M$12,3,0)</f>
        <v>787</v>
      </c>
      <c r="S273" s="3">
        <f>Datset_1!I273*MASTER_Data_5!$B$9*R273</f>
        <v>4726.6433000000006</v>
      </c>
    </row>
    <row r="274" spans="1:19" x14ac:dyDescent="0.25">
      <c r="A274" s="2" t="s">
        <v>271</v>
      </c>
      <c r="B274" s="22">
        <v>39645</v>
      </c>
      <c r="C274" s="2">
        <v>50005</v>
      </c>
      <c r="D274" s="2">
        <v>9</v>
      </c>
      <c r="E274" s="2">
        <v>8</v>
      </c>
      <c r="F274" s="2">
        <v>12</v>
      </c>
      <c r="G274" s="2">
        <v>11</v>
      </c>
      <c r="H274" s="2">
        <v>9</v>
      </c>
      <c r="I274" s="111">
        <f>D274*HLOOKUP($D$3,MASTER_Data_1!$A$3:$F$5,2,0)+E274*HLOOKUP($E$3,MASTER_Data_1!$A$3:$F$5,2,0)+F274*HLOOKUP($F$3,MASTER_Data_1!$A$3:$F$5,2,0)+G274*HLOOKUP($G$3,MASTER_Data_1!$A$3:$F$5,2,0)+H274*HLOOKUP($H$3,MASTER_Data_1!$A$3:$F$5,2,0)</f>
        <v>141</v>
      </c>
      <c r="J274" s="111">
        <f>IF(AND(I274&gt;100,C274=50001),HLOOKUP(C274,MASTER_Data_2!$A$7:$G$17,MATCH(Datset_1!I274,MASTER_Data_2!$B$8:$B$17,1)+2,1),IF(AND(I274&gt;100,C274=50002),HLOOKUP(C274,MASTER_Data_2!$A$7:$G$17,MATCH(Datset_1!I274,MASTER_Data_2!$B$8:$B$17,1)+2,1),IF(AND(I274&gt;100,C274=50003),HLOOKUP(C274,MASTER_Data_2!$A$7:$G$17,MATCH(Datset_1!I274,MASTER_Data_2!$B$8:$B$17,1)+2,1),IF(AND(I274&gt;100,C274=50004),HLOOKUP(C274,MASTER_Data_2!$A$7:$G$17,MATCH(Datset_1!I274,MASTER_Data_2!$B$8:$B$17,1)+2,1),IF(AND(I274&gt;100,C274=50005),HLOOKUP(C274,MASTER_Data_2!$A$7:$G$17,MATCH(Datset_1!I274,MASTER_Data_2!$B$8:$B$17,1)+2,1),HLOOKUP(C274,MASTER_Data_2!$A$7:$G$17,2,1))))))</f>
        <v>0.33</v>
      </c>
      <c r="K274" s="4">
        <f t="shared" si="9"/>
        <v>46.53</v>
      </c>
      <c r="L274" s="112">
        <f>IF(AND(I270&gt;100,C270=50001),HLOOKUP(C270,MASTER_Data_4!$A$6:$G$16,MATCH(Datset_1!I270,MASTER_Data_4!$B$7:$B$16,1)+2,1),IF(AND(I270&gt;100,C270=50002),HLOOKUP(C270,MASTER_Data_4!$A$6:$G$16,MATCH(Datset_1!I270,MASTER_Data_4!$B$7:$B$16,1)+2,1),IF(AND(I270&gt;100,C270=50003),HLOOKUP(C270,MASTER_Data_4!$A$6:$G$16,MATCH(Datset_1!I270,MASTER_Data_4!$B$7:$B$16,1)+2,1),IF(AND(I270&gt;100,C270=50004),HLOOKUP(C270,MASTER_Data_4!$A$6:$G$16,MATCH(Datset_1!I270,MASTER_Data_4!$B$7:$B$16,1)+2,1),IF(AND(I270&gt;100,C270=50005),HLOOKUP(C270,MASTER_Data_4!$A$6:$G$16,MATCH(Datset_1!I270,MASTER_Data_4!$B$7:$B$16,1)+2,1),HLOOKUP(C270,MASTER_Data_4!$A$6:$G$16,2,1))))))</f>
        <v>0.30599999999999999</v>
      </c>
      <c r="M274" s="4">
        <f t="shared" si="8"/>
        <v>43.146000000000001</v>
      </c>
      <c r="N274" s="112">
        <f>VLOOKUP(C274,MASTER_Data_7!$A$2:$C$7,3,0)</f>
        <v>2</v>
      </c>
      <c r="O274" s="112">
        <f>VLOOKUP(C274,MASTER_Data_7!$K$2:$M$12,3,0)</f>
        <v>1</v>
      </c>
      <c r="P274" s="3">
        <f>VLOOKUP(C274,MASTER_Data_8!$A$2:$C$7,3,0)</f>
        <v>787</v>
      </c>
      <c r="Q274" s="3">
        <f>Datset_1!I274*MASTER_Data_5!$B$9*P274</f>
        <v>6047.7015000000001</v>
      </c>
      <c r="R274" s="3">
        <f>VLOOKUP(C274,MASTER_Data_8!$K$2:$M$12,3,0)</f>
        <v>40</v>
      </c>
      <c r="S274" s="3">
        <f>Datset_1!I274*MASTER_Data_5!$B$9*R274</f>
        <v>307.38</v>
      </c>
    </row>
    <row r="275" spans="1:19" x14ac:dyDescent="0.25">
      <c r="A275" s="2" t="s">
        <v>272</v>
      </c>
      <c r="B275" s="22">
        <v>39646</v>
      </c>
      <c r="C275" s="2">
        <v>50003</v>
      </c>
      <c r="D275" s="2">
        <v>10</v>
      </c>
      <c r="E275" s="2">
        <v>8</v>
      </c>
      <c r="F275" s="2">
        <v>13</v>
      </c>
      <c r="G275" s="2">
        <v>11</v>
      </c>
      <c r="H275" s="2">
        <v>9</v>
      </c>
      <c r="I275" s="111">
        <f>D275*HLOOKUP($D$3,MASTER_Data_1!$A$3:$F$5,2,0)+E275*HLOOKUP($E$3,MASTER_Data_1!$A$3:$F$5,2,0)+F275*HLOOKUP($F$3,MASTER_Data_1!$A$3:$F$5,2,0)+G275*HLOOKUP($G$3,MASTER_Data_1!$A$3:$F$5,2,0)+H275*HLOOKUP($H$3,MASTER_Data_1!$A$3:$F$5,2,0)</f>
        <v>144.79999999999998</v>
      </c>
      <c r="J275" s="111">
        <f>IF(AND(I275&gt;100,C275=50001),HLOOKUP(C275,MASTER_Data_2!$A$7:$G$17,MATCH(Datset_1!I275,MASTER_Data_2!$B$8:$B$17,1)+2,1),IF(AND(I275&gt;100,C275=50002),HLOOKUP(C275,MASTER_Data_2!$A$7:$G$17,MATCH(Datset_1!I275,MASTER_Data_2!$B$8:$B$17,1)+2,1),IF(AND(I275&gt;100,C275=50003),HLOOKUP(C275,MASTER_Data_2!$A$7:$G$17,MATCH(Datset_1!I275,MASTER_Data_2!$B$8:$B$17,1)+2,1),IF(AND(I275&gt;100,C275=50004),HLOOKUP(C275,MASTER_Data_2!$A$7:$G$17,MATCH(Datset_1!I275,MASTER_Data_2!$B$8:$B$17,1)+2,1),IF(AND(I275&gt;100,C275=50005),HLOOKUP(C275,MASTER_Data_2!$A$7:$G$17,MATCH(Datset_1!I275,MASTER_Data_2!$B$8:$B$17,1)+2,1),HLOOKUP(C275,MASTER_Data_2!$A$7:$G$17,2,1))))))</f>
        <v>0.26</v>
      </c>
      <c r="K275" s="4">
        <f t="shared" si="9"/>
        <v>37.647999999999996</v>
      </c>
      <c r="L275" s="112">
        <f>IF(AND(I271&gt;100,C271=50001),HLOOKUP(C271,MASTER_Data_4!$A$6:$G$16,MATCH(Datset_1!I271,MASTER_Data_4!$B$7:$B$16,1)+2,1),IF(AND(I271&gt;100,C271=50002),HLOOKUP(C271,MASTER_Data_4!$A$6:$G$16,MATCH(Datset_1!I271,MASTER_Data_4!$B$7:$B$16,1)+2,1),IF(AND(I271&gt;100,C271=50003),HLOOKUP(C271,MASTER_Data_4!$A$6:$G$16,MATCH(Datset_1!I271,MASTER_Data_4!$B$7:$B$16,1)+2,1),IF(AND(I271&gt;100,C271=50004),HLOOKUP(C271,MASTER_Data_4!$A$6:$G$16,MATCH(Datset_1!I271,MASTER_Data_4!$B$7:$B$16,1)+2,1),IF(AND(I271&gt;100,C271=50005),HLOOKUP(C271,MASTER_Data_4!$A$6:$G$16,MATCH(Datset_1!I271,MASTER_Data_4!$B$7:$B$16,1)+2,1),HLOOKUP(C271,MASTER_Data_4!$A$6:$G$16,2,1))))))</f>
        <v>0.30199999999999999</v>
      </c>
      <c r="M275" s="4">
        <f t="shared" si="8"/>
        <v>43.729599999999991</v>
      </c>
      <c r="N275" s="112">
        <f>VLOOKUP(C275,MASTER_Data_7!$A$2:$C$7,3,0)</f>
        <v>1</v>
      </c>
      <c r="O275" s="112">
        <f>VLOOKUP(C275,MASTER_Data_7!$K$2:$M$12,3,0)</f>
        <v>2</v>
      </c>
      <c r="P275" s="3">
        <f>VLOOKUP(C275,MASTER_Data_8!$A$2:$C$7,3,0)</f>
        <v>407</v>
      </c>
      <c r="Q275" s="3">
        <f>Datset_1!I275*MASTER_Data_5!$B$9*P275</f>
        <v>3211.8811999999994</v>
      </c>
      <c r="R275" s="3">
        <f>VLOOKUP(C275,MASTER_Data_8!$K$2:$M$12,3,0)</f>
        <v>1048</v>
      </c>
      <c r="S275" s="3">
        <f>Datset_1!I275*MASTER_Data_5!$B$9*R275</f>
        <v>8270.3967999999986</v>
      </c>
    </row>
    <row r="276" spans="1:19" x14ac:dyDescent="0.25">
      <c r="A276" s="2" t="s">
        <v>273</v>
      </c>
      <c r="B276" s="22">
        <v>39647</v>
      </c>
      <c r="C276" s="2">
        <v>50002</v>
      </c>
      <c r="D276" s="2">
        <v>9</v>
      </c>
      <c r="E276" s="2">
        <v>8</v>
      </c>
      <c r="F276" s="2">
        <v>12</v>
      </c>
      <c r="G276" s="2">
        <v>11</v>
      </c>
      <c r="H276" s="2">
        <v>9</v>
      </c>
      <c r="I276" s="111">
        <f>D276*HLOOKUP($D$3,MASTER_Data_1!$A$3:$F$5,2,0)+E276*HLOOKUP($E$3,MASTER_Data_1!$A$3:$F$5,2,0)+F276*HLOOKUP($F$3,MASTER_Data_1!$A$3:$F$5,2,0)+G276*HLOOKUP($G$3,MASTER_Data_1!$A$3:$F$5,2,0)+H276*HLOOKUP($H$3,MASTER_Data_1!$A$3:$F$5,2,0)</f>
        <v>141</v>
      </c>
      <c r="J276" s="111">
        <f>IF(AND(I276&gt;100,C276=50001),HLOOKUP(C276,MASTER_Data_2!$A$7:$G$17,MATCH(Datset_1!I276,MASTER_Data_2!$B$8:$B$17,1)+2,1),IF(AND(I276&gt;100,C276=50002),HLOOKUP(C276,MASTER_Data_2!$A$7:$G$17,MATCH(Datset_1!I276,MASTER_Data_2!$B$8:$B$17,1)+2,1),IF(AND(I276&gt;100,C276=50003),HLOOKUP(C276,MASTER_Data_2!$A$7:$G$17,MATCH(Datset_1!I276,MASTER_Data_2!$B$8:$B$17,1)+2,1),IF(AND(I276&gt;100,C276=50004),HLOOKUP(C276,MASTER_Data_2!$A$7:$G$17,MATCH(Datset_1!I276,MASTER_Data_2!$B$8:$B$17,1)+2,1),IF(AND(I276&gt;100,C276=50005),HLOOKUP(C276,MASTER_Data_2!$A$7:$G$17,MATCH(Datset_1!I276,MASTER_Data_2!$B$8:$B$17,1)+2,1),HLOOKUP(C276,MASTER_Data_2!$A$7:$G$17,2,1))))))</f>
        <v>0.24</v>
      </c>
      <c r="K276" s="4">
        <f t="shared" si="9"/>
        <v>33.839999999999996</v>
      </c>
      <c r="L276" s="112">
        <f>IF(AND(I272&gt;100,C272=50001),HLOOKUP(C272,MASTER_Data_4!$A$6:$G$16,MATCH(Datset_1!I272,MASTER_Data_4!$B$7:$B$16,1)+2,1),IF(AND(I272&gt;100,C272=50002),HLOOKUP(C272,MASTER_Data_4!$A$6:$G$16,MATCH(Datset_1!I272,MASTER_Data_4!$B$7:$B$16,1)+2,1),IF(AND(I272&gt;100,C272=50003),HLOOKUP(C272,MASTER_Data_4!$A$6:$G$16,MATCH(Datset_1!I272,MASTER_Data_4!$B$7:$B$16,1)+2,1),IF(AND(I272&gt;100,C272=50004),HLOOKUP(C272,MASTER_Data_4!$A$6:$G$16,MATCH(Datset_1!I272,MASTER_Data_4!$B$7:$B$16,1)+2,1),IF(AND(I272&gt;100,C272=50005),HLOOKUP(C272,MASTER_Data_4!$A$6:$G$16,MATCH(Datset_1!I272,MASTER_Data_4!$B$7:$B$16,1)+2,1),HLOOKUP(C272,MASTER_Data_4!$A$6:$G$16,2,1))))))</f>
        <v>0.37</v>
      </c>
      <c r="M276" s="4">
        <f t="shared" si="8"/>
        <v>52.17</v>
      </c>
      <c r="N276" s="112">
        <f>VLOOKUP(C276,MASTER_Data_7!$A$2:$C$7,3,0)</f>
        <v>1</v>
      </c>
      <c r="O276" s="112">
        <f>VLOOKUP(C276,MASTER_Data_7!$K$2:$M$12,3,0)</f>
        <v>2</v>
      </c>
      <c r="P276" s="3">
        <f>VLOOKUP(C276,MASTER_Data_8!$A$2:$C$7,3,0)</f>
        <v>122</v>
      </c>
      <c r="Q276" s="3">
        <f>Datset_1!I276*MASTER_Data_5!$B$9*P276</f>
        <v>937.50900000000001</v>
      </c>
      <c r="R276" s="3">
        <f>VLOOKUP(C276,MASTER_Data_8!$K$2:$M$12,3,0)</f>
        <v>901</v>
      </c>
      <c r="S276" s="3">
        <f>Datset_1!I276*MASTER_Data_5!$B$9*R276</f>
        <v>6923.7344999999996</v>
      </c>
    </row>
    <row r="277" spans="1:19" x14ac:dyDescent="0.25">
      <c r="A277" s="2" t="s">
        <v>274</v>
      </c>
      <c r="B277" s="22">
        <v>39648</v>
      </c>
      <c r="C277" s="2">
        <v>50001</v>
      </c>
      <c r="D277" s="2">
        <v>9</v>
      </c>
      <c r="E277" s="2">
        <v>8</v>
      </c>
      <c r="F277" s="2">
        <v>12</v>
      </c>
      <c r="G277" s="2">
        <v>9</v>
      </c>
      <c r="H277" s="2">
        <v>9</v>
      </c>
      <c r="I277" s="111">
        <f>D277*HLOOKUP($D$3,MASTER_Data_1!$A$3:$F$5,2,0)+E277*HLOOKUP($E$3,MASTER_Data_1!$A$3:$F$5,2,0)+F277*HLOOKUP($F$3,MASTER_Data_1!$A$3:$F$5,2,0)+G277*HLOOKUP($G$3,MASTER_Data_1!$A$3:$F$5,2,0)+H277*HLOOKUP($H$3,MASTER_Data_1!$A$3:$F$5,2,0)</f>
        <v>129.6</v>
      </c>
      <c r="J277" s="111">
        <f>IF(AND(I277&gt;100,C277=50001),HLOOKUP(C277,MASTER_Data_2!$A$7:$G$17,MATCH(Datset_1!I277,MASTER_Data_2!$B$8:$B$17,1)+2,1),IF(AND(I277&gt;100,C277=50002),HLOOKUP(C277,MASTER_Data_2!$A$7:$G$17,MATCH(Datset_1!I277,MASTER_Data_2!$B$8:$B$17,1)+2,1),IF(AND(I277&gt;100,C277=50003),HLOOKUP(C277,MASTER_Data_2!$A$7:$G$17,MATCH(Datset_1!I277,MASTER_Data_2!$B$8:$B$17,1)+2,1),IF(AND(I277&gt;100,C277=50004),HLOOKUP(C277,MASTER_Data_2!$A$7:$G$17,MATCH(Datset_1!I277,MASTER_Data_2!$B$8:$B$17,1)+2,1),IF(AND(I277&gt;100,C277=50005),HLOOKUP(C277,MASTER_Data_2!$A$7:$G$17,MATCH(Datset_1!I277,MASTER_Data_2!$B$8:$B$17,1)+2,1),HLOOKUP(C277,MASTER_Data_2!$A$7:$G$17,2,1))))))</f>
        <v>0.2</v>
      </c>
      <c r="K277" s="4">
        <f t="shared" si="9"/>
        <v>25.92</v>
      </c>
      <c r="L277" s="112">
        <f>IF(AND(I273&gt;100,C273=50001),HLOOKUP(C273,MASTER_Data_4!$A$6:$G$16,MATCH(Datset_1!I273,MASTER_Data_4!$B$7:$B$16,1)+2,1),IF(AND(I273&gt;100,C273=50002),HLOOKUP(C273,MASTER_Data_4!$A$6:$G$16,MATCH(Datset_1!I273,MASTER_Data_4!$B$7:$B$16,1)+2,1),IF(AND(I273&gt;100,C273=50003),HLOOKUP(C273,MASTER_Data_4!$A$6:$G$16,MATCH(Datset_1!I273,MASTER_Data_4!$B$7:$B$16,1)+2,1),IF(AND(I273&gt;100,C273=50004),HLOOKUP(C273,MASTER_Data_4!$A$6:$G$16,MATCH(Datset_1!I273,MASTER_Data_4!$B$7:$B$16,1)+2,1),IF(AND(I273&gt;100,C273=50005),HLOOKUP(C273,MASTER_Data_4!$A$6:$G$16,MATCH(Datset_1!I273,MASTER_Data_4!$B$7:$B$16,1)+2,1),HLOOKUP(C273,MASTER_Data_4!$A$6:$G$16,2,1))))))</f>
        <v>0.30199999999999999</v>
      </c>
      <c r="M277" s="4">
        <f t="shared" si="8"/>
        <v>39.139199999999995</v>
      </c>
      <c r="N277" s="112">
        <f>VLOOKUP(C277,MASTER_Data_7!$A$2:$C$7,3,0)</f>
        <v>1</v>
      </c>
      <c r="O277" s="112">
        <f>VLOOKUP(C277,MASTER_Data_7!$K$2:$M$12,3,0)</f>
        <v>2</v>
      </c>
      <c r="P277" s="3">
        <f>VLOOKUP(C277,MASTER_Data_8!$A$2:$C$7,3,0)</f>
        <v>40</v>
      </c>
      <c r="Q277" s="3">
        <f>Datset_1!I277*MASTER_Data_5!$B$9*P277</f>
        <v>282.52799999999996</v>
      </c>
      <c r="R277" s="3">
        <f>VLOOKUP(C277,MASTER_Data_8!$K$2:$M$12,3,0)</f>
        <v>787</v>
      </c>
      <c r="S277" s="3">
        <f>Datset_1!I277*MASTER_Data_5!$B$9*R277</f>
        <v>5558.7383999999993</v>
      </c>
    </row>
    <row r="278" spans="1:19" x14ac:dyDescent="0.25">
      <c r="A278" s="2" t="s">
        <v>275</v>
      </c>
      <c r="B278" s="22">
        <v>39648</v>
      </c>
      <c r="C278" s="2">
        <v>50004</v>
      </c>
      <c r="D278" s="2">
        <v>9</v>
      </c>
      <c r="E278" s="2">
        <v>8</v>
      </c>
      <c r="F278" s="2">
        <v>12</v>
      </c>
      <c r="G278" s="2">
        <v>9</v>
      </c>
      <c r="H278" s="2">
        <v>9</v>
      </c>
      <c r="I278" s="111">
        <f>D278*HLOOKUP($D$3,MASTER_Data_1!$A$3:$F$5,2,0)+E278*HLOOKUP($E$3,MASTER_Data_1!$A$3:$F$5,2,0)+F278*HLOOKUP($F$3,MASTER_Data_1!$A$3:$F$5,2,0)+G278*HLOOKUP($G$3,MASTER_Data_1!$A$3:$F$5,2,0)+H278*HLOOKUP($H$3,MASTER_Data_1!$A$3:$F$5,2,0)</f>
        <v>129.6</v>
      </c>
      <c r="J278" s="111">
        <f>IF(AND(I278&gt;100,C278=50001),HLOOKUP(C278,MASTER_Data_2!$A$7:$G$17,MATCH(Datset_1!I278,MASTER_Data_2!$B$8:$B$17,1)+2,1),IF(AND(I278&gt;100,C278=50002),HLOOKUP(C278,MASTER_Data_2!$A$7:$G$17,MATCH(Datset_1!I278,MASTER_Data_2!$B$8:$B$17,1)+2,1),IF(AND(I278&gt;100,C278=50003),HLOOKUP(C278,MASTER_Data_2!$A$7:$G$17,MATCH(Datset_1!I278,MASTER_Data_2!$B$8:$B$17,1)+2,1),IF(AND(I278&gt;100,C278=50004),HLOOKUP(C278,MASTER_Data_2!$A$7:$G$17,MATCH(Datset_1!I278,MASTER_Data_2!$B$8:$B$17,1)+2,1),IF(AND(I278&gt;100,C278=50005),HLOOKUP(C278,MASTER_Data_2!$A$7:$G$17,MATCH(Datset_1!I278,MASTER_Data_2!$B$8:$B$17,1)+2,1),HLOOKUP(C278,MASTER_Data_2!$A$7:$G$17,2,1))))))</f>
        <v>0.27</v>
      </c>
      <c r="K278" s="4">
        <f t="shared" si="9"/>
        <v>34.991999999999997</v>
      </c>
      <c r="L278" s="112">
        <f>IF(AND(I274&gt;100,C274=50001),HLOOKUP(C274,MASTER_Data_4!$A$6:$G$16,MATCH(Datset_1!I274,MASTER_Data_4!$B$7:$B$16,1)+2,1),IF(AND(I274&gt;100,C274=50002),HLOOKUP(C274,MASTER_Data_4!$A$6:$G$16,MATCH(Datset_1!I274,MASTER_Data_4!$B$7:$B$16,1)+2,1),IF(AND(I274&gt;100,C274=50003),HLOOKUP(C274,MASTER_Data_4!$A$6:$G$16,MATCH(Datset_1!I274,MASTER_Data_4!$B$7:$B$16,1)+2,1),IF(AND(I274&gt;100,C274=50004),HLOOKUP(C274,MASTER_Data_4!$A$6:$G$16,MATCH(Datset_1!I274,MASTER_Data_4!$B$7:$B$16,1)+2,1),IF(AND(I274&gt;100,C274=50005),HLOOKUP(C274,MASTER_Data_4!$A$6:$G$16,MATCH(Datset_1!I274,MASTER_Data_4!$B$7:$B$16,1)+2,1),HLOOKUP(C274,MASTER_Data_4!$A$6:$G$16,2,1))))))</f>
        <v>0.20399999999999999</v>
      </c>
      <c r="M278" s="4">
        <f t="shared" si="8"/>
        <v>26.438399999999998</v>
      </c>
      <c r="N278" s="112">
        <f>VLOOKUP(C278,MASTER_Data_7!$A$2:$C$7,3,0)</f>
        <v>1</v>
      </c>
      <c r="O278" s="112">
        <f>VLOOKUP(C278,MASTER_Data_7!$K$2:$M$12,3,0)</f>
        <v>2</v>
      </c>
      <c r="P278" s="3">
        <f>VLOOKUP(C278,MASTER_Data_8!$A$2:$C$7,3,0)</f>
        <v>768</v>
      </c>
      <c r="Q278" s="3">
        <f>Datset_1!I278*MASTER_Data_5!$B$9*P278</f>
        <v>5424.5375999999997</v>
      </c>
      <c r="R278" s="3">
        <f>VLOOKUP(C278,MASTER_Data_8!$K$2:$M$12,3,0)</f>
        <v>841</v>
      </c>
      <c r="S278" s="3">
        <f>Datset_1!I278*MASTER_Data_5!$B$9*R278</f>
        <v>5940.1511999999993</v>
      </c>
    </row>
    <row r="279" spans="1:19" x14ac:dyDescent="0.25">
      <c r="A279" s="2" t="s">
        <v>276</v>
      </c>
      <c r="B279" s="22">
        <v>39649</v>
      </c>
      <c r="C279" s="2">
        <v>50001</v>
      </c>
      <c r="D279" s="2">
        <v>9</v>
      </c>
      <c r="E279" s="2">
        <v>8</v>
      </c>
      <c r="F279" s="2">
        <v>12</v>
      </c>
      <c r="G279" s="2">
        <v>12</v>
      </c>
      <c r="H279" s="2">
        <v>9</v>
      </c>
      <c r="I279" s="111">
        <f>D279*HLOOKUP($D$3,MASTER_Data_1!$A$3:$F$5,2,0)+E279*HLOOKUP($E$3,MASTER_Data_1!$A$3:$F$5,2,0)+F279*HLOOKUP($F$3,MASTER_Data_1!$A$3:$F$5,2,0)+G279*HLOOKUP($G$3,MASTER_Data_1!$A$3:$F$5,2,0)+H279*HLOOKUP($H$3,MASTER_Data_1!$A$3:$F$5,2,0)</f>
        <v>146.69999999999999</v>
      </c>
      <c r="J279" s="111">
        <f>IF(AND(I279&gt;100,C279=50001),HLOOKUP(C279,MASTER_Data_2!$A$7:$G$17,MATCH(Datset_1!I279,MASTER_Data_2!$B$8:$B$17,1)+2,1),IF(AND(I279&gt;100,C279=50002),HLOOKUP(C279,MASTER_Data_2!$A$7:$G$17,MATCH(Datset_1!I279,MASTER_Data_2!$B$8:$B$17,1)+2,1),IF(AND(I279&gt;100,C279=50003),HLOOKUP(C279,MASTER_Data_2!$A$7:$G$17,MATCH(Datset_1!I279,MASTER_Data_2!$B$8:$B$17,1)+2,1),IF(AND(I279&gt;100,C279=50004),HLOOKUP(C279,MASTER_Data_2!$A$7:$G$17,MATCH(Datset_1!I279,MASTER_Data_2!$B$8:$B$17,1)+2,1),IF(AND(I279&gt;100,C279=50005),HLOOKUP(C279,MASTER_Data_2!$A$7:$G$17,MATCH(Datset_1!I279,MASTER_Data_2!$B$8:$B$17,1)+2,1),HLOOKUP(C279,MASTER_Data_2!$A$7:$G$17,2,1))))))</f>
        <v>0.2</v>
      </c>
      <c r="K279" s="4">
        <f t="shared" si="9"/>
        <v>29.34</v>
      </c>
      <c r="L279" s="112">
        <f>IF(AND(I275&gt;100,C275=50001),HLOOKUP(C275,MASTER_Data_4!$A$6:$G$16,MATCH(Datset_1!I275,MASTER_Data_4!$B$7:$B$16,1)+2,1),IF(AND(I275&gt;100,C275=50002),HLOOKUP(C275,MASTER_Data_4!$A$6:$G$16,MATCH(Datset_1!I275,MASTER_Data_4!$B$7:$B$16,1)+2,1),IF(AND(I275&gt;100,C275=50003),HLOOKUP(C275,MASTER_Data_4!$A$6:$G$16,MATCH(Datset_1!I275,MASTER_Data_4!$B$7:$B$16,1)+2,1),IF(AND(I275&gt;100,C275=50004),HLOOKUP(C275,MASTER_Data_4!$A$6:$G$16,MATCH(Datset_1!I275,MASTER_Data_4!$B$7:$B$16,1)+2,1),IF(AND(I275&gt;100,C275=50005),HLOOKUP(C275,MASTER_Data_4!$A$6:$G$16,MATCH(Datset_1!I275,MASTER_Data_4!$B$7:$B$16,1)+2,1),HLOOKUP(C275,MASTER_Data_4!$A$6:$G$16,2,1))))))</f>
        <v>0.37</v>
      </c>
      <c r="M279" s="4">
        <f t="shared" si="8"/>
        <v>54.278999999999996</v>
      </c>
      <c r="N279" s="112">
        <f>VLOOKUP(C279,MASTER_Data_7!$A$2:$C$7,3,0)</f>
        <v>1</v>
      </c>
      <c r="O279" s="112">
        <f>VLOOKUP(C279,MASTER_Data_7!$K$2:$M$12,3,0)</f>
        <v>2</v>
      </c>
      <c r="P279" s="3">
        <f>VLOOKUP(C279,MASTER_Data_8!$A$2:$C$7,3,0)</f>
        <v>40</v>
      </c>
      <c r="Q279" s="3">
        <f>Datset_1!I279*MASTER_Data_5!$B$9*P279</f>
        <v>319.80599999999998</v>
      </c>
      <c r="R279" s="3">
        <f>VLOOKUP(C279,MASTER_Data_8!$K$2:$M$12,3,0)</f>
        <v>787</v>
      </c>
      <c r="S279" s="3">
        <f>Datset_1!I279*MASTER_Data_5!$B$9*R279</f>
        <v>6292.1830499999996</v>
      </c>
    </row>
    <row r="280" spans="1:19" x14ac:dyDescent="0.25">
      <c r="A280" s="2" t="s">
        <v>277</v>
      </c>
      <c r="B280" s="22">
        <v>39649</v>
      </c>
      <c r="C280" s="2">
        <v>50002</v>
      </c>
      <c r="D280" s="2">
        <v>9</v>
      </c>
      <c r="E280" s="2">
        <v>8</v>
      </c>
      <c r="F280" s="2">
        <v>12</v>
      </c>
      <c r="G280" s="2">
        <v>15</v>
      </c>
      <c r="H280" s="2">
        <v>12</v>
      </c>
      <c r="I280" s="111">
        <f>D280*HLOOKUP($D$3,MASTER_Data_1!$A$3:$F$5,2,0)+E280*HLOOKUP($E$3,MASTER_Data_1!$A$3:$F$5,2,0)+F280*HLOOKUP($F$3,MASTER_Data_1!$A$3:$F$5,2,0)+G280*HLOOKUP($G$3,MASTER_Data_1!$A$3:$F$5,2,0)+H280*HLOOKUP($H$3,MASTER_Data_1!$A$3:$F$5,2,0)</f>
        <v>172.2</v>
      </c>
      <c r="J280" s="111">
        <f>IF(AND(I280&gt;100,C280=50001),HLOOKUP(C280,MASTER_Data_2!$A$7:$G$17,MATCH(Datset_1!I280,MASTER_Data_2!$B$8:$B$17,1)+2,1),IF(AND(I280&gt;100,C280=50002),HLOOKUP(C280,MASTER_Data_2!$A$7:$G$17,MATCH(Datset_1!I280,MASTER_Data_2!$B$8:$B$17,1)+2,1),IF(AND(I280&gt;100,C280=50003),HLOOKUP(C280,MASTER_Data_2!$A$7:$G$17,MATCH(Datset_1!I280,MASTER_Data_2!$B$8:$B$17,1)+2,1),IF(AND(I280&gt;100,C280=50004),HLOOKUP(C280,MASTER_Data_2!$A$7:$G$17,MATCH(Datset_1!I280,MASTER_Data_2!$B$8:$B$17,1)+2,1),IF(AND(I280&gt;100,C280=50005),HLOOKUP(C280,MASTER_Data_2!$A$7:$G$17,MATCH(Datset_1!I280,MASTER_Data_2!$B$8:$B$17,1)+2,1),HLOOKUP(C280,MASTER_Data_2!$A$7:$G$17,2,1))))))</f>
        <v>0.24</v>
      </c>
      <c r="K280" s="4">
        <f t="shared" si="9"/>
        <v>41.327999999999996</v>
      </c>
      <c r="L280" s="112">
        <f>IF(AND(I276&gt;100,C276=50001),HLOOKUP(C276,MASTER_Data_4!$A$6:$G$16,MATCH(Datset_1!I276,MASTER_Data_4!$B$7:$B$16,1)+2,1),IF(AND(I276&gt;100,C276=50002),HLOOKUP(C276,MASTER_Data_4!$A$6:$G$16,MATCH(Datset_1!I276,MASTER_Data_4!$B$7:$B$16,1)+2,1),IF(AND(I276&gt;100,C276=50003),HLOOKUP(C276,MASTER_Data_4!$A$6:$G$16,MATCH(Datset_1!I276,MASTER_Data_4!$B$7:$B$16,1)+2,1),IF(AND(I276&gt;100,C276=50004),HLOOKUP(C276,MASTER_Data_4!$A$6:$G$16,MATCH(Datset_1!I276,MASTER_Data_4!$B$7:$B$16,1)+2,1),IF(AND(I276&gt;100,C276=50005),HLOOKUP(C276,MASTER_Data_4!$A$6:$G$16,MATCH(Datset_1!I276,MASTER_Data_4!$B$7:$B$16,1)+2,1),HLOOKUP(C276,MASTER_Data_4!$A$6:$G$16,2,1))))))</f>
        <v>0.30599999999999999</v>
      </c>
      <c r="M280" s="4">
        <f t="shared" si="8"/>
        <v>52.693199999999997</v>
      </c>
      <c r="N280" s="112">
        <f>VLOOKUP(C280,MASTER_Data_7!$A$2:$C$7,3,0)</f>
        <v>1</v>
      </c>
      <c r="O280" s="112">
        <f>VLOOKUP(C280,MASTER_Data_7!$K$2:$M$12,3,0)</f>
        <v>2</v>
      </c>
      <c r="P280" s="3">
        <f>VLOOKUP(C280,MASTER_Data_8!$A$2:$C$7,3,0)</f>
        <v>122</v>
      </c>
      <c r="Q280" s="3">
        <f>Datset_1!I280*MASTER_Data_5!$B$9*P280</f>
        <v>1144.9577999999999</v>
      </c>
      <c r="R280" s="3">
        <f>VLOOKUP(C280,MASTER_Data_8!$K$2:$M$12,3,0)</f>
        <v>901</v>
      </c>
      <c r="S280" s="3">
        <f>Datset_1!I280*MASTER_Data_5!$B$9*R280</f>
        <v>8455.7949000000008</v>
      </c>
    </row>
    <row r="281" spans="1:19" x14ac:dyDescent="0.25">
      <c r="A281" s="2" t="s">
        <v>278</v>
      </c>
      <c r="B281" s="22">
        <v>39653</v>
      </c>
      <c r="C281" s="2">
        <v>50001</v>
      </c>
      <c r="D281" s="2">
        <v>9</v>
      </c>
      <c r="E281" s="2">
        <v>4</v>
      </c>
      <c r="F281" s="2">
        <v>12</v>
      </c>
      <c r="G281" s="2">
        <v>12</v>
      </c>
      <c r="H281" s="2">
        <v>11</v>
      </c>
      <c r="I281" s="111">
        <f>D281*HLOOKUP($D$3,MASTER_Data_1!$A$3:$F$5,2,0)+E281*HLOOKUP($E$3,MASTER_Data_1!$A$3:$F$5,2,0)+F281*HLOOKUP($F$3,MASTER_Data_1!$A$3:$F$5,2,0)+G281*HLOOKUP($G$3,MASTER_Data_1!$A$3:$F$5,2,0)+H281*HLOOKUP($H$3,MASTER_Data_1!$A$3:$F$5,2,0)</f>
        <v>145.10000000000002</v>
      </c>
      <c r="J281" s="111">
        <f>IF(AND(I281&gt;100,C281=50001),HLOOKUP(C281,MASTER_Data_2!$A$7:$G$17,MATCH(Datset_1!I281,MASTER_Data_2!$B$8:$B$17,1)+2,1),IF(AND(I281&gt;100,C281=50002),HLOOKUP(C281,MASTER_Data_2!$A$7:$G$17,MATCH(Datset_1!I281,MASTER_Data_2!$B$8:$B$17,1)+2,1),IF(AND(I281&gt;100,C281=50003),HLOOKUP(C281,MASTER_Data_2!$A$7:$G$17,MATCH(Datset_1!I281,MASTER_Data_2!$B$8:$B$17,1)+2,1),IF(AND(I281&gt;100,C281=50004),HLOOKUP(C281,MASTER_Data_2!$A$7:$G$17,MATCH(Datset_1!I281,MASTER_Data_2!$B$8:$B$17,1)+2,1),IF(AND(I281&gt;100,C281=50005),HLOOKUP(C281,MASTER_Data_2!$A$7:$G$17,MATCH(Datset_1!I281,MASTER_Data_2!$B$8:$B$17,1)+2,1),HLOOKUP(C281,MASTER_Data_2!$A$7:$G$17,2,1))))))</f>
        <v>0.2</v>
      </c>
      <c r="K281" s="4">
        <f t="shared" si="9"/>
        <v>29.020000000000007</v>
      </c>
      <c r="L281" s="112">
        <f>IF(AND(I277&gt;100,C277=50001),HLOOKUP(C277,MASTER_Data_4!$A$6:$G$16,MATCH(Datset_1!I277,MASTER_Data_4!$B$7:$B$16,1)+2,1),IF(AND(I277&gt;100,C277=50002),HLOOKUP(C277,MASTER_Data_4!$A$6:$G$16,MATCH(Datset_1!I277,MASTER_Data_4!$B$7:$B$16,1)+2,1),IF(AND(I277&gt;100,C277=50003),HLOOKUP(C277,MASTER_Data_4!$A$6:$G$16,MATCH(Datset_1!I277,MASTER_Data_4!$B$7:$B$16,1)+2,1),IF(AND(I277&gt;100,C277=50004),HLOOKUP(C277,MASTER_Data_4!$A$6:$G$16,MATCH(Datset_1!I277,MASTER_Data_4!$B$7:$B$16,1)+2,1),IF(AND(I277&gt;100,C277=50005),HLOOKUP(C277,MASTER_Data_4!$A$6:$G$16,MATCH(Datset_1!I277,MASTER_Data_4!$B$7:$B$16,1)+2,1),HLOOKUP(C277,MASTER_Data_4!$A$6:$G$16,2,1))))))</f>
        <v>0.30199999999999999</v>
      </c>
      <c r="M281" s="4">
        <f t="shared" si="8"/>
        <v>43.820200000000007</v>
      </c>
      <c r="N281" s="112">
        <f>VLOOKUP(C281,MASTER_Data_7!$A$2:$C$7,3,0)</f>
        <v>1</v>
      </c>
      <c r="O281" s="112">
        <f>VLOOKUP(C281,MASTER_Data_7!$K$2:$M$12,3,0)</f>
        <v>2</v>
      </c>
      <c r="P281" s="3">
        <f>VLOOKUP(C281,MASTER_Data_8!$A$2:$C$7,3,0)</f>
        <v>40</v>
      </c>
      <c r="Q281" s="3">
        <f>Datset_1!I281*MASTER_Data_5!$B$9*P281</f>
        <v>316.31800000000004</v>
      </c>
      <c r="R281" s="3">
        <f>VLOOKUP(C281,MASTER_Data_8!$K$2:$M$12,3,0)</f>
        <v>787</v>
      </c>
      <c r="S281" s="3">
        <f>Datset_1!I281*MASTER_Data_5!$B$9*R281</f>
        <v>6223.5566500000014</v>
      </c>
    </row>
    <row r="282" spans="1:19" x14ac:dyDescent="0.25">
      <c r="A282" s="2" t="s">
        <v>279</v>
      </c>
      <c r="B282" s="22">
        <v>39654</v>
      </c>
      <c r="C282" s="2">
        <v>50005</v>
      </c>
      <c r="D282" s="2">
        <v>9</v>
      </c>
      <c r="E282" s="2">
        <v>8</v>
      </c>
      <c r="F282" s="2">
        <v>0</v>
      </c>
      <c r="G282" s="2">
        <v>12</v>
      </c>
      <c r="H282" s="2">
        <v>11</v>
      </c>
      <c r="I282" s="111">
        <f>D282*HLOOKUP($D$3,MASTER_Data_1!$A$3:$F$5,2,0)+E282*HLOOKUP($E$3,MASTER_Data_1!$A$3:$F$5,2,0)+F282*HLOOKUP($F$3,MASTER_Data_1!$A$3:$F$5,2,0)+G282*HLOOKUP($G$3,MASTER_Data_1!$A$3:$F$5,2,0)+H282*HLOOKUP($H$3,MASTER_Data_1!$A$3:$F$5,2,0)</f>
        <v>134.30000000000001</v>
      </c>
      <c r="J282" s="111">
        <f>IF(AND(I282&gt;100,C282=50001),HLOOKUP(C282,MASTER_Data_2!$A$7:$G$17,MATCH(Datset_1!I282,MASTER_Data_2!$B$8:$B$17,1)+2,1),IF(AND(I282&gt;100,C282=50002),HLOOKUP(C282,MASTER_Data_2!$A$7:$G$17,MATCH(Datset_1!I282,MASTER_Data_2!$B$8:$B$17,1)+2,1),IF(AND(I282&gt;100,C282=50003),HLOOKUP(C282,MASTER_Data_2!$A$7:$G$17,MATCH(Datset_1!I282,MASTER_Data_2!$B$8:$B$17,1)+2,1),IF(AND(I282&gt;100,C282=50004),HLOOKUP(C282,MASTER_Data_2!$A$7:$G$17,MATCH(Datset_1!I282,MASTER_Data_2!$B$8:$B$17,1)+2,1),IF(AND(I282&gt;100,C282=50005),HLOOKUP(C282,MASTER_Data_2!$A$7:$G$17,MATCH(Datset_1!I282,MASTER_Data_2!$B$8:$B$17,1)+2,1),HLOOKUP(C282,MASTER_Data_2!$A$7:$G$17,2,1))))))</f>
        <v>0.33</v>
      </c>
      <c r="K282" s="4">
        <f t="shared" si="9"/>
        <v>44.319000000000003</v>
      </c>
      <c r="L282" s="112">
        <f>IF(AND(I278&gt;100,C278=50001),HLOOKUP(C278,MASTER_Data_4!$A$6:$G$16,MATCH(Datset_1!I278,MASTER_Data_4!$B$7:$B$16,1)+2,1),IF(AND(I278&gt;100,C278=50002),HLOOKUP(C278,MASTER_Data_4!$A$6:$G$16,MATCH(Datset_1!I278,MASTER_Data_4!$B$7:$B$16,1)+2,1),IF(AND(I278&gt;100,C278=50003),HLOOKUP(C278,MASTER_Data_4!$A$6:$G$16,MATCH(Datset_1!I278,MASTER_Data_4!$B$7:$B$16,1)+2,1),IF(AND(I278&gt;100,C278=50004),HLOOKUP(C278,MASTER_Data_4!$A$6:$G$16,MATCH(Datset_1!I278,MASTER_Data_4!$B$7:$B$16,1)+2,1),IF(AND(I278&gt;100,C278=50005),HLOOKUP(C278,MASTER_Data_4!$A$6:$G$16,MATCH(Datset_1!I278,MASTER_Data_4!$B$7:$B$16,1)+2,1),HLOOKUP(C278,MASTER_Data_4!$A$6:$G$16,2,1))))))</f>
        <v>0.34100000000000003</v>
      </c>
      <c r="M282" s="4">
        <f t="shared" si="8"/>
        <v>45.796300000000009</v>
      </c>
      <c r="N282" s="112">
        <f>VLOOKUP(C282,MASTER_Data_7!$A$2:$C$7,3,0)</f>
        <v>2</v>
      </c>
      <c r="O282" s="112">
        <f>VLOOKUP(C282,MASTER_Data_7!$K$2:$M$12,3,0)</f>
        <v>1</v>
      </c>
      <c r="P282" s="3">
        <f>VLOOKUP(C282,MASTER_Data_8!$A$2:$C$7,3,0)</f>
        <v>787</v>
      </c>
      <c r="Q282" s="3">
        <f>Datset_1!I282*MASTER_Data_5!$B$9*P282</f>
        <v>5760.3284500000009</v>
      </c>
      <c r="R282" s="3">
        <f>VLOOKUP(C282,MASTER_Data_8!$K$2:$M$12,3,0)</f>
        <v>40</v>
      </c>
      <c r="S282" s="3">
        <f>Datset_1!I282*MASTER_Data_5!$B$9*R282</f>
        <v>292.77400000000006</v>
      </c>
    </row>
    <row r="283" spans="1:19" x14ac:dyDescent="0.25">
      <c r="A283" s="2" t="s">
        <v>280</v>
      </c>
      <c r="B283" s="22">
        <v>39655</v>
      </c>
      <c r="C283" s="2">
        <v>50003</v>
      </c>
      <c r="D283" s="2">
        <v>9</v>
      </c>
      <c r="E283" s="2">
        <v>0</v>
      </c>
      <c r="F283" s="2">
        <v>19</v>
      </c>
      <c r="G283" s="2">
        <v>12</v>
      </c>
      <c r="H283" s="2">
        <v>11</v>
      </c>
      <c r="I283" s="111">
        <f>D283*HLOOKUP($D$3,MASTER_Data_1!$A$3:$F$5,2,0)+E283*HLOOKUP($E$3,MASTER_Data_1!$A$3:$F$5,2,0)+F283*HLOOKUP($F$3,MASTER_Data_1!$A$3:$F$5,2,0)+G283*HLOOKUP($G$3,MASTER_Data_1!$A$3:$F$5,2,0)+H283*HLOOKUP($H$3,MASTER_Data_1!$A$3:$F$5,2,0)</f>
        <v>148.4</v>
      </c>
      <c r="J283" s="111">
        <f>IF(AND(I283&gt;100,C283=50001),HLOOKUP(C283,MASTER_Data_2!$A$7:$G$17,MATCH(Datset_1!I283,MASTER_Data_2!$B$8:$B$17,1)+2,1),IF(AND(I283&gt;100,C283=50002),HLOOKUP(C283,MASTER_Data_2!$A$7:$G$17,MATCH(Datset_1!I283,MASTER_Data_2!$B$8:$B$17,1)+2,1),IF(AND(I283&gt;100,C283=50003),HLOOKUP(C283,MASTER_Data_2!$A$7:$G$17,MATCH(Datset_1!I283,MASTER_Data_2!$B$8:$B$17,1)+2,1),IF(AND(I283&gt;100,C283=50004),HLOOKUP(C283,MASTER_Data_2!$A$7:$G$17,MATCH(Datset_1!I283,MASTER_Data_2!$B$8:$B$17,1)+2,1),IF(AND(I283&gt;100,C283=50005),HLOOKUP(C283,MASTER_Data_2!$A$7:$G$17,MATCH(Datset_1!I283,MASTER_Data_2!$B$8:$B$17,1)+2,1),HLOOKUP(C283,MASTER_Data_2!$A$7:$G$17,2,1))))))</f>
        <v>0.26</v>
      </c>
      <c r="K283" s="4">
        <f t="shared" si="9"/>
        <v>38.584000000000003</v>
      </c>
      <c r="L283" s="112">
        <f>IF(AND(I279&gt;100,C279=50001),HLOOKUP(C279,MASTER_Data_4!$A$6:$G$16,MATCH(Datset_1!I279,MASTER_Data_4!$B$7:$B$16,1)+2,1),IF(AND(I279&gt;100,C279=50002),HLOOKUP(C279,MASTER_Data_4!$A$6:$G$16,MATCH(Datset_1!I279,MASTER_Data_4!$B$7:$B$16,1)+2,1),IF(AND(I279&gt;100,C279=50003),HLOOKUP(C279,MASTER_Data_4!$A$6:$G$16,MATCH(Datset_1!I279,MASTER_Data_4!$B$7:$B$16,1)+2,1),IF(AND(I279&gt;100,C279=50004),HLOOKUP(C279,MASTER_Data_4!$A$6:$G$16,MATCH(Datset_1!I279,MASTER_Data_4!$B$7:$B$16,1)+2,1),IF(AND(I279&gt;100,C279=50005),HLOOKUP(C279,MASTER_Data_4!$A$6:$G$16,MATCH(Datset_1!I279,MASTER_Data_4!$B$7:$B$16,1)+2,1),HLOOKUP(C279,MASTER_Data_4!$A$6:$G$16,2,1))))))</f>
        <v>0.30199999999999999</v>
      </c>
      <c r="M283" s="4">
        <f t="shared" si="8"/>
        <v>44.816800000000001</v>
      </c>
      <c r="N283" s="112">
        <f>VLOOKUP(C283,MASTER_Data_7!$A$2:$C$7,3,0)</f>
        <v>1</v>
      </c>
      <c r="O283" s="112">
        <f>VLOOKUP(C283,MASTER_Data_7!$K$2:$M$12,3,0)</f>
        <v>2</v>
      </c>
      <c r="P283" s="3">
        <f>VLOOKUP(C283,MASTER_Data_8!$A$2:$C$7,3,0)</f>
        <v>407</v>
      </c>
      <c r="Q283" s="3">
        <f>Datset_1!I283*MASTER_Data_5!$B$9*P283</f>
        <v>3291.7345999999998</v>
      </c>
      <c r="R283" s="3">
        <f>VLOOKUP(C283,MASTER_Data_8!$K$2:$M$12,3,0)</f>
        <v>1048</v>
      </c>
      <c r="S283" s="3">
        <f>Datset_1!I283*MASTER_Data_5!$B$9*R283</f>
        <v>8476.0144</v>
      </c>
    </row>
    <row r="284" spans="1:19" x14ac:dyDescent="0.25">
      <c r="A284" s="2" t="s">
        <v>281</v>
      </c>
      <c r="B284" s="22">
        <v>39656</v>
      </c>
      <c r="C284" s="2">
        <v>50002</v>
      </c>
      <c r="D284" s="2">
        <v>9</v>
      </c>
      <c r="E284" s="2">
        <v>8</v>
      </c>
      <c r="F284" s="2">
        <v>10</v>
      </c>
      <c r="G284" s="2">
        <v>12</v>
      </c>
      <c r="H284" s="2">
        <v>9</v>
      </c>
      <c r="I284" s="111">
        <f>D284*HLOOKUP($D$3,MASTER_Data_1!$A$3:$F$5,2,0)+E284*HLOOKUP($E$3,MASTER_Data_1!$A$3:$F$5,2,0)+F284*HLOOKUP($F$3,MASTER_Data_1!$A$3:$F$5,2,0)+G284*HLOOKUP($G$3,MASTER_Data_1!$A$3:$F$5,2,0)+H284*HLOOKUP($H$3,MASTER_Data_1!$A$3:$F$5,2,0)</f>
        <v>143.69999999999999</v>
      </c>
      <c r="J284" s="111">
        <f>IF(AND(I284&gt;100,C284=50001),HLOOKUP(C284,MASTER_Data_2!$A$7:$G$17,MATCH(Datset_1!I284,MASTER_Data_2!$B$8:$B$17,1)+2,1),IF(AND(I284&gt;100,C284=50002),HLOOKUP(C284,MASTER_Data_2!$A$7:$G$17,MATCH(Datset_1!I284,MASTER_Data_2!$B$8:$B$17,1)+2,1),IF(AND(I284&gt;100,C284=50003),HLOOKUP(C284,MASTER_Data_2!$A$7:$G$17,MATCH(Datset_1!I284,MASTER_Data_2!$B$8:$B$17,1)+2,1),IF(AND(I284&gt;100,C284=50004),HLOOKUP(C284,MASTER_Data_2!$A$7:$G$17,MATCH(Datset_1!I284,MASTER_Data_2!$B$8:$B$17,1)+2,1),IF(AND(I284&gt;100,C284=50005),HLOOKUP(C284,MASTER_Data_2!$A$7:$G$17,MATCH(Datset_1!I284,MASTER_Data_2!$B$8:$B$17,1)+2,1),HLOOKUP(C284,MASTER_Data_2!$A$7:$G$17,2,1))))))</f>
        <v>0.24</v>
      </c>
      <c r="K284" s="4">
        <f t="shared" si="9"/>
        <v>34.488</v>
      </c>
      <c r="L284" s="112">
        <f>IF(AND(I280&gt;100,C280=50001),HLOOKUP(C280,MASTER_Data_4!$A$6:$G$16,MATCH(Datset_1!I280,MASTER_Data_4!$B$7:$B$16,1)+2,1),IF(AND(I280&gt;100,C280=50002),HLOOKUP(C280,MASTER_Data_4!$A$6:$G$16,MATCH(Datset_1!I280,MASTER_Data_4!$B$7:$B$16,1)+2,1),IF(AND(I280&gt;100,C280=50003),HLOOKUP(C280,MASTER_Data_4!$A$6:$G$16,MATCH(Datset_1!I280,MASTER_Data_4!$B$7:$B$16,1)+2,1),IF(AND(I280&gt;100,C280=50004),HLOOKUP(C280,MASTER_Data_4!$A$6:$G$16,MATCH(Datset_1!I280,MASTER_Data_4!$B$7:$B$16,1)+2,1),IF(AND(I280&gt;100,C280=50005),HLOOKUP(C280,MASTER_Data_4!$A$6:$G$16,MATCH(Datset_1!I280,MASTER_Data_4!$B$7:$B$16,1)+2,1),HLOOKUP(C280,MASTER_Data_4!$A$6:$G$16,2,1))))))</f>
        <v>0.30599999999999999</v>
      </c>
      <c r="M284" s="4">
        <f t="shared" si="8"/>
        <v>43.972199999999994</v>
      </c>
      <c r="N284" s="112">
        <f>VLOOKUP(C284,MASTER_Data_7!$A$2:$C$7,3,0)</f>
        <v>1</v>
      </c>
      <c r="O284" s="112">
        <f>VLOOKUP(C284,MASTER_Data_7!$K$2:$M$12,3,0)</f>
        <v>2</v>
      </c>
      <c r="P284" s="3">
        <f>VLOOKUP(C284,MASTER_Data_8!$A$2:$C$7,3,0)</f>
        <v>122</v>
      </c>
      <c r="Q284" s="3">
        <f>Datset_1!I284*MASTER_Data_5!$B$9*P284</f>
        <v>955.46129999999994</v>
      </c>
      <c r="R284" s="3">
        <f>VLOOKUP(C284,MASTER_Data_8!$K$2:$M$12,3,0)</f>
        <v>901</v>
      </c>
      <c r="S284" s="3">
        <f>Datset_1!I284*MASTER_Data_5!$B$9*R284</f>
        <v>7056.3166499999998</v>
      </c>
    </row>
    <row r="285" spans="1:19" x14ac:dyDescent="0.25">
      <c r="A285" s="2" t="s">
        <v>282</v>
      </c>
      <c r="B285" s="22">
        <v>39656</v>
      </c>
      <c r="C285" s="2">
        <v>50001</v>
      </c>
      <c r="D285" s="2">
        <v>9</v>
      </c>
      <c r="E285" s="2">
        <v>8</v>
      </c>
      <c r="F285" s="2">
        <v>8</v>
      </c>
      <c r="G285" s="2">
        <v>12</v>
      </c>
      <c r="H285" s="2">
        <v>6</v>
      </c>
      <c r="I285" s="111">
        <f>D285*HLOOKUP($D$3,MASTER_Data_1!$A$3:$F$5,2,0)+E285*HLOOKUP($E$3,MASTER_Data_1!$A$3:$F$5,2,0)+F285*HLOOKUP($F$3,MASTER_Data_1!$A$3:$F$5,2,0)+G285*HLOOKUP($G$3,MASTER_Data_1!$A$3:$F$5,2,0)+H285*HLOOKUP($H$3,MASTER_Data_1!$A$3:$F$5,2,0)</f>
        <v>132.30000000000001</v>
      </c>
      <c r="J285" s="111">
        <f>IF(AND(I285&gt;100,C285=50001),HLOOKUP(C285,MASTER_Data_2!$A$7:$G$17,MATCH(Datset_1!I285,MASTER_Data_2!$B$8:$B$17,1)+2,1),IF(AND(I285&gt;100,C285=50002),HLOOKUP(C285,MASTER_Data_2!$A$7:$G$17,MATCH(Datset_1!I285,MASTER_Data_2!$B$8:$B$17,1)+2,1),IF(AND(I285&gt;100,C285=50003),HLOOKUP(C285,MASTER_Data_2!$A$7:$G$17,MATCH(Datset_1!I285,MASTER_Data_2!$B$8:$B$17,1)+2,1),IF(AND(I285&gt;100,C285=50004),HLOOKUP(C285,MASTER_Data_2!$A$7:$G$17,MATCH(Datset_1!I285,MASTER_Data_2!$B$8:$B$17,1)+2,1),IF(AND(I285&gt;100,C285=50005),HLOOKUP(C285,MASTER_Data_2!$A$7:$G$17,MATCH(Datset_1!I285,MASTER_Data_2!$B$8:$B$17,1)+2,1),HLOOKUP(C285,MASTER_Data_2!$A$7:$G$17,2,1))))))</f>
        <v>0.2</v>
      </c>
      <c r="K285" s="4">
        <f t="shared" si="9"/>
        <v>26.460000000000004</v>
      </c>
      <c r="L285" s="112">
        <f>IF(AND(I281&gt;100,C281=50001),HLOOKUP(C281,MASTER_Data_4!$A$6:$G$16,MATCH(Datset_1!I281,MASTER_Data_4!$B$7:$B$16,1)+2,1),IF(AND(I281&gt;100,C281=50002),HLOOKUP(C281,MASTER_Data_4!$A$6:$G$16,MATCH(Datset_1!I281,MASTER_Data_4!$B$7:$B$16,1)+2,1),IF(AND(I281&gt;100,C281=50003),HLOOKUP(C281,MASTER_Data_4!$A$6:$G$16,MATCH(Datset_1!I281,MASTER_Data_4!$B$7:$B$16,1)+2,1),IF(AND(I281&gt;100,C281=50004),HLOOKUP(C281,MASTER_Data_4!$A$6:$G$16,MATCH(Datset_1!I281,MASTER_Data_4!$B$7:$B$16,1)+2,1),IF(AND(I281&gt;100,C281=50005),HLOOKUP(C281,MASTER_Data_4!$A$6:$G$16,MATCH(Datset_1!I281,MASTER_Data_4!$B$7:$B$16,1)+2,1),HLOOKUP(C281,MASTER_Data_4!$A$6:$G$16,2,1))))))</f>
        <v>0.30199999999999999</v>
      </c>
      <c r="M285" s="4">
        <f t="shared" si="8"/>
        <v>39.954599999999999</v>
      </c>
      <c r="N285" s="112">
        <f>VLOOKUP(C285,MASTER_Data_7!$A$2:$C$7,3,0)</f>
        <v>1</v>
      </c>
      <c r="O285" s="112">
        <f>VLOOKUP(C285,MASTER_Data_7!$K$2:$M$12,3,0)</f>
        <v>2</v>
      </c>
      <c r="P285" s="3">
        <f>VLOOKUP(C285,MASTER_Data_8!$A$2:$C$7,3,0)</f>
        <v>40</v>
      </c>
      <c r="Q285" s="3">
        <f>Datset_1!I285*MASTER_Data_5!$B$9*P285</f>
        <v>288.41400000000004</v>
      </c>
      <c r="R285" s="3">
        <f>VLOOKUP(C285,MASTER_Data_8!$K$2:$M$12,3,0)</f>
        <v>787</v>
      </c>
      <c r="S285" s="3">
        <f>Datset_1!I285*MASTER_Data_5!$B$9*R285</f>
        <v>5674.5454500000005</v>
      </c>
    </row>
    <row r="286" spans="1:19" x14ac:dyDescent="0.25">
      <c r="A286" s="2" t="s">
        <v>283</v>
      </c>
      <c r="B286" s="22">
        <v>39656</v>
      </c>
      <c r="C286" s="2">
        <v>50003</v>
      </c>
      <c r="D286" s="2">
        <v>8</v>
      </c>
      <c r="E286" s="2">
        <v>10</v>
      </c>
      <c r="F286" s="2">
        <v>15</v>
      </c>
      <c r="G286" s="2">
        <v>11</v>
      </c>
      <c r="H286" s="2">
        <v>9</v>
      </c>
      <c r="I286" s="111">
        <f>D286*HLOOKUP($D$3,MASTER_Data_1!$A$3:$F$5,2,0)+E286*HLOOKUP($E$3,MASTER_Data_1!$A$3:$F$5,2,0)+F286*HLOOKUP($F$3,MASTER_Data_1!$A$3:$F$5,2,0)+G286*HLOOKUP($G$3,MASTER_Data_1!$A$3:$F$5,2,0)+H286*HLOOKUP($H$3,MASTER_Data_1!$A$3:$F$5,2,0)</f>
        <v>146.79999999999998</v>
      </c>
      <c r="J286" s="111">
        <f>IF(AND(I286&gt;100,C286=50001),HLOOKUP(C286,MASTER_Data_2!$A$7:$G$17,MATCH(Datset_1!I286,MASTER_Data_2!$B$8:$B$17,1)+2,1),IF(AND(I286&gt;100,C286=50002),HLOOKUP(C286,MASTER_Data_2!$A$7:$G$17,MATCH(Datset_1!I286,MASTER_Data_2!$B$8:$B$17,1)+2,1),IF(AND(I286&gt;100,C286=50003),HLOOKUP(C286,MASTER_Data_2!$A$7:$G$17,MATCH(Datset_1!I286,MASTER_Data_2!$B$8:$B$17,1)+2,1),IF(AND(I286&gt;100,C286=50004),HLOOKUP(C286,MASTER_Data_2!$A$7:$G$17,MATCH(Datset_1!I286,MASTER_Data_2!$B$8:$B$17,1)+2,1),IF(AND(I286&gt;100,C286=50005),HLOOKUP(C286,MASTER_Data_2!$A$7:$G$17,MATCH(Datset_1!I286,MASTER_Data_2!$B$8:$B$17,1)+2,1),HLOOKUP(C286,MASTER_Data_2!$A$7:$G$17,2,1))))))</f>
        <v>0.26</v>
      </c>
      <c r="K286" s="4">
        <f t="shared" si="9"/>
        <v>38.167999999999999</v>
      </c>
      <c r="L286" s="112">
        <f>IF(AND(I282&gt;100,C282=50001),HLOOKUP(C282,MASTER_Data_4!$A$6:$G$16,MATCH(Datset_1!I282,MASTER_Data_4!$B$7:$B$16,1)+2,1),IF(AND(I282&gt;100,C282=50002),HLOOKUP(C282,MASTER_Data_4!$A$6:$G$16,MATCH(Datset_1!I282,MASTER_Data_4!$B$7:$B$16,1)+2,1),IF(AND(I282&gt;100,C282=50003),HLOOKUP(C282,MASTER_Data_4!$A$6:$G$16,MATCH(Datset_1!I282,MASTER_Data_4!$B$7:$B$16,1)+2,1),IF(AND(I282&gt;100,C282=50004),HLOOKUP(C282,MASTER_Data_4!$A$6:$G$16,MATCH(Datset_1!I282,MASTER_Data_4!$B$7:$B$16,1)+2,1),IF(AND(I282&gt;100,C282=50005),HLOOKUP(C282,MASTER_Data_4!$A$6:$G$16,MATCH(Datset_1!I282,MASTER_Data_4!$B$7:$B$16,1)+2,1),HLOOKUP(C282,MASTER_Data_4!$A$6:$G$16,2,1))))))</f>
        <v>0.20399999999999999</v>
      </c>
      <c r="M286" s="4">
        <f t="shared" si="8"/>
        <v>29.947199999999995</v>
      </c>
      <c r="N286" s="112">
        <f>VLOOKUP(C286,MASTER_Data_7!$A$2:$C$7,3,0)</f>
        <v>1</v>
      </c>
      <c r="O286" s="112">
        <f>VLOOKUP(C286,MASTER_Data_7!$K$2:$M$12,3,0)</f>
        <v>2</v>
      </c>
      <c r="P286" s="3">
        <f>VLOOKUP(C286,MASTER_Data_8!$A$2:$C$7,3,0)</f>
        <v>407</v>
      </c>
      <c r="Q286" s="3">
        <f>Datset_1!I286*MASTER_Data_5!$B$9*P286</f>
        <v>3256.2441999999996</v>
      </c>
      <c r="R286" s="3">
        <f>VLOOKUP(C286,MASTER_Data_8!$K$2:$M$12,3,0)</f>
        <v>1048</v>
      </c>
      <c r="S286" s="3">
        <f>Datset_1!I286*MASTER_Data_5!$B$9*R286</f>
        <v>8384.6287999999986</v>
      </c>
    </row>
    <row r="287" spans="1:19" x14ac:dyDescent="0.25">
      <c r="A287" s="2" t="s">
        <v>284</v>
      </c>
      <c r="B287" s="22">
        <v>39657</v>
      </c>
      <c r="C287" s="2">
        <v>50001</v>
      </c>
      <c r="D287" s="2">
        <v>8</v>
      </c>
      <c r="E287" s="2">
        <v>10</v>
      </c>
      <c r="F287" s="2">
        <v>15</v>
      </c>
      <c r="G287" s="2">
        <v>11</v>
      </c>
      <c r="H287" s="2">
        <v>9</v>
      </c>
      <c r="I287" s="111">
        <f>D287*HLOOKUP($D$3,MASTER_Data_1!$A$3:$F$5,2,0)+E287*HLOOKUP($E$3,MASTER_Data_1!$A$3:$F$5,2,0)+F287*HLOOKUP($F$3,MASTER_Data_1!$A$3:$F$5,2,0)+G287*HLOOKUP($G$3,MASTER_Data_1!$A$3:$F$5,2,0)+H287*HLOOKUP($H$3,MASTER_Data_1!$A$3:$F$5,2,0)</f>
        <v>146.79999999999998</v>
      </c>
      <c r="J287" s="111">
        <f>IF(AND(I287&gt;100,C287=50001),HLOOKUP(C287,MASTER_Data_2!$A$7:$G$17,MATCH(Datset_1!I287,MASTER_Data_2!$B$8:$B$17,1)+2,1),IF(AND(I287&gt;100,C287=50002),HLOOKUP(C287,MASTER_Data_2!$A$7:$G$17,MATCH(Datset_1!I287,MASTER_Data_2!$B$8:$B$17,1)+2,1),IF(AND(I287&gt;100,C287=50003),HLOOKUP(C287,MASTER_Data_2!$A$7:$G$17,MATCH(Datset_1!I287,MASTER_Data_2!$B$8:$B$17,1)+2,1),IF(AND(I287&gt;100,C287=50004),HLOOKUP(C287,MASTER_Data_2!$A$7:$G$17,MATCH(Datset_1!I287,MASTER_Data_2!$B$8:$B$17,1)+2,1),IF(AND(I287&gt;100,C287=50005),HLOOKUP(C287,MASTER_Data_2!$A$7:$G$17,MATCH(Datset_1!I287,MASTER_Data_2!$B$8:$B$17,1)+2,1),HLOOKUP(C287,MASTER_Data_2!$A$7:$G$17,2,1))))))</f>
        <v>0.2</v>
      </c>
      <c r="K287" s="4">
        <f t="shared" si="9"/>
        <v>29.36</v>
      </c>
      <c r="L287" s="112">
        <f>IF(AND(I283&gt;100,C283=50001),HLOOKUP(C283,MASTER_Data_4!$A$6:$G$16,MATCH(Datset_1!I283,MASTER_Data_4!$B$7:$B$16,1)+2,1),IF(AND(I283&gt;100,C283=50002),HLOOKUP(C283,MASTER_Data_4!$A$6:$G$16,MATCH(Datset_1!I283,MASTER_Data_4!$B$7:$B$16,1)+2,1),IF(AND(I283&gt;100,C283=50003),HLOOKUP(C283,MASTER_Data_4!$A$6:$G$16,MATCH(Datset_1!I283,MASTER_Data_4!$B$7:$B$16,1)+2,1),IF(AND(I283&gt;100,C283=50004),HLOOKUP(C283,MASTER_Data_4!$A$6:$G$16,MATCH(Datset_1!I283,MASTER_Data_4!$B$7:$B$16,1)+2,1),IF(AND(I283&gt;100,C283=50005),HLOOKUP(C283,MASTER_Data_4!$A$6:$G$16,MATCH(Datset_1!I283,MASTER_Data_4!$B$7:$B$16,1)+2,1),HLOOKUP(C283,MASTER_Data_4!$A$6:$G$16,2,1))))))</f>
        <v>0.37</v>
      </c>
      <c r="M287" s="4">
        <f t="shared" si="8"/>
        <v>54.315999999999995</v>
      </c>
      <c r="N287" s="112">
        <f>VLOOKUP(C287,MASTER_Data_7!$A$2:$C$7,3,0)</f>
        <v>1</v>
      </c>
      <c r="O287" s="112">
        <f>VLOOKUP(C287,MASTER_Data_7!$K$2:$M$12,3,0)</f>
        <v>2</v>
      </c>
      <c r="P287" s="3">
        <f>VLOOKUP(C287,MASTER_Data_8!$A$2:$C$7,3,0)</f>
        <v>40</v>
      </c>
      <c r="Q287" s="3">
        <f>Datset_1!I287*MASTER_Data_5!$B$9*P287</f>
        <v>320.02399999999994</v>
      </c>
      <c r="R287" s="3">
        <f>VLOOKUP(C287,MASTER_Data_8!$K$2:$M$12,3,0)</f>
        <v>787</v>
      </c>
      <c r="S287" s="3">
        <f>Datset_1!I287*MASTER_Data_5!$B$9*R287</f>
        <v>6296.4721999999992</v>
      </c>
    </row>
    <row r="288" spans="1:19" x14ac:dyDescent="0.25">
      <c r="A288" s="2" t="s">
        <v>285</v>
      </c>
      <c r="B288" s="22">
        <v>39657</v>
      </c>
      <c r="C288" s="2">
        <v>50003</v>
      </c>
      <c r="D288" s="2">
        <v>8</v>
      </c>
      <c r="E288" s="2">
        <v>10</v>
      </c>
      <c r="F288" s="2">
        <v>15</v>
      </c>
      <c r="G288" s="2">
        <v>11</v>
      </c>
      <c r="H288" s="2">
        <v>9</v>
      </c>
      <c r="I288" s="111">
        <f>D288*HLOOKUP($D$3,MASTER_Data_1!$A$3:$F$5,2,0)+E288*HLOOKUP($E$3,MASTER_Data_1!$A$3:$F$5,2,0)+F288*HLOOKUP($F$3,MASTER_Data_1!$A$3:$F$5,2,0)+G288*HLOOKUP($G$3,MASTER_Data_1!$A$3:$F$5,2,0)+H288*HLOOKUP($H$3,MASTER_Data_1!$A$3:$F$5,2,0)</f>
        <v>146.79999999999998</v>
      </c>
      <c r="J288" s="111">
        <f>IF(AND(I288&gt;100,C288=50001),HLOOKUP(C288,MASTER_Data_2!$A$7:$G$17,MATCH(Datset_1!I288,MASTER_Data_2!$B$8:$B$17,1)+2,1),IF(AND(I288&gt;100,C288=50002),HLOOKUP(C288,MASTER_Data_2!$A$7:$G$17,MATCH(Datset_1!I288,MASTER_Data_2!$B$8:$B$17,1)+2,1),IF(AND(I288&gt;100,C288=50003),HLOOKUP(C288,MASTER_Data_2!$A$7:$G$17,MATCH(Datset_1!I288,MASTER_Data_2!$B$8:$B$17,1)+2,1),IF(AND(I288&gt;100,C288=50004),HLOOKUP(C288,MASTER_Data_2!$A$7:$G$17,MATCH(Datset_1!I288,MASTER_Data_2!$B$8:$B$17,1)+2,1),IF(AND(I288&gt;100,C288=50005),HLOOKUP(C288,MASTER_Data_2!$A$7:$G$17,MATCH(Datset_1!I288,MASTER_Data_2!$B$8:$B$17,1)+2,1),HLOOKUP(C288,MASTER_Data_2!$A$7:$G$17,2,1))))))</f>
        <v>0.26</v>
      </c>
      <c r="K288" s="4">
        <f t="shared" si="9"/>
        <v>38.167999999999999</v>
      </c>
      <c r="L288" s="112">
        <f>IF(AND(I284&gt;100,C284=50001),HLOOKUP(C284,MASTER_Data_4!$A$6:$G$16,MATCH(Datset_1!I284,MASTER_Data_4!$B$7:$B$16,1)+2,1),IF(AND(I284&gt;100,C284=50002),HLOOKUP(C284,MASTER_Data_4!$A$6:$G$16,MATCH(Datset_1!I284,MASTER_Data_4!$B$7:$B$16,1)+2,1),IF(AND(I284&gt;100,C284=50003),HLOOKUP(C284,MASTER_Data_4!$A$6:$G$16,MATCH(Datset_1!I284,MASTER_Data_4!$B$7:$B$16,1)+2,1),IF(AND(I284&gt;100,C284=50004),HLOOKUP(C284,MASTER_Data_4!$A$6:$G$16,MATCH(Datset_1!I284,MASTER_Data_4!$B$7:$B$16,1)+2,1),IF(AND(I284&gt;100,C284=50005),HLOOKUP(C284,MASTER_Data_4!$A$6:$G$16,MATCH(Datset_1!I284,MASTER_Data_4!$B$7:$B$16,1)+2,1),HLOOKUP(C284,MASTER_Data_4!$A$6:$G$16,2,1))))))</f>
        <v>0.30599999999999999</v>
      </c>
      <c r="M288" s="4">
        <f t="shared" si="8"/>
        <v>44.920799999999993</v>
      </c>
      <c r="N288" s="112">
        <f>VLOOKUP(C288,MASTER_Data_7!$A$2:$C$7,3,0)</f>
        <v>1</v>
      </c>
      <c r="O288" s="112">
        <f>VLOOKUP(C288,MASTER_Data_7!$K$2:$M$12,3,0)</f>
        <v>2</v>
      </c>
      <c r="P288" s="3">
        <f>VLOOKUP(C288,MASTER_Data_8!$A$2:$C$7,3,0)</f>
        <v>407</v>
      </c>
      <c r="Q288" s="3">
        <f>Datset_1!I288*MASTER_Data_5!$B$9*P288</f>
        <v>3256.2441999999996</v>
      </c>
      <c r="R288" s="3">
        <f>VLOOKUP(C288,MASTER_Data_8!$K$2:$M$12,3,0)</f>
        <v>1048</v>
      </c>
      <c r="S288" s="3">
        <f>Datset_1!I288*MASTER_Data_5!$B$9*R288</f>
        <v>8384.6287999999986</v>
      </c>
    </row>
    <row r="289" spans="1:19" x14ac:dyDescent="0.25">
      <c r="A289" s="2" t="s">
        <v>286</v>
      </c>
      <c r="B289" s="22">
        <v>39658</v>
      </c>
      <c r="C289" s="2">
        <v>50003</v>
      </c>
      <c r="D289" s="2">
        <v>8</v>
      </c>
      <c r="E289" s="2">
        <v>10</v>
      </c>
      <c r="F289" s="2">
        <v>15</v>
      </c>
      <c r="G289" s="2">
        <v>11</v>
      </c>
      <c r="H289" s="2">
        <v>9</v>
      </c>
      <c r="I289" s="111">
        <f>D289*HLOOKUP($D$3,MASTER_Data_1!$A$3:$F$5,2,0)+E289*HLOOKUP($E$3,MASTER_Data_1!$A$3:$F$5,2,0)+F289*HLOOKUP($F$3,MASTER_Data_1!$A$3:$F$5,2,0)+G289*HLOOKUP($G$3,MASTER_Data_1!$A$3:$F$5,2,0)+H289*HLOOKUP($H$3,MASTER_Data_1!$A$3:$F$5,2,0)</f>
        <v>146.79999999999998</v>
      </c>
      <c r="J289" s="111">
        <f>IF(AND(I289&gt;100,C289=50001),HLOOKUP(C289,MASTER_Data_2!$A$7:$G$17,MATCH(Datset_1!I289,MASTER_Data_2!$B$8:$B$17,1)+2,1),IF(AND(I289&gt;100,C289=50002),HLOOKUP(C289,MASTER_Data_2!$A$7:$G$17,MATCH(Datset_1!I289,MASTER_Data_2!$B$8:$B$17,1)+2,1),IF(AND(I289&gt;100,C289=50003),HLOOKUP(C289,MASTER_Data_2!$A$7:$G$17,MATCH(Datset_1!I289,MASTER_Data_2!$B$8:$B$17,1)+2,1),IF(AND(I289&gt;100,C289=50004),HLOOKUP(C289,MASTER_Data_2!$A$7:$G$17,MATCH(Datset_1!I289,MASTER_Data_2!$B$8:$B$17,1)+2,1),IF(AND(I289&gt;100,C289=50005),HLOOKUP(C289,MASTER_Data_2!$A$7:$G$17,MATCH(Datset_1!I289,MASTER_Data_2!$B$8:$B$17,1)+2,1),HLOOKUP(C289,MASTER_Data_2!$A$7:$G$17,2,1))))))</f>
        <v>0.26</v>
      </c>
      <c r="K289" s="4">
        <f t="shared" si="9"/>
        <v>38.167999999999999</v>
      </c>
      <c r="L289" s="112">
        <f>IF(AND(I285&gt;100,C285=50001),HLOOKUP(C285,MASTER_Data_4!$A$6:$G$16,MATCH(Datset_1!I285,MASTER_Data_4!$B$7:$B$16,1)+2,1),IF(AND(I285&gt;100,C285=50002),HLOOKUP(C285,MASTER_Data_4!$A$6:$G$16,MATCH(Datset_1!I285,MASTER_Data_4!$B$7:$B$16,1)+2,1),IF(AND(I285&gt;100,C285=50003),HLOOKUP(C285,MASTER_Data_4!$A$6:$G$16,MATCH(Datset_1!I285,MASTER_Data_4!$B$7:$B$16,1)+2,1),IF(AND(I285&gt;100,C285=50004),HLOOKUP(C285,MASTER_Data_4!$A$6:$G$16,MATCH(Datset_1!I285,MASTER_Data_4!$B$7:$B$16,1)+2,1),IF(AND(I285&gt;100,C285=50005),HLOOKUP(C285,MASTER_Data_4!$A$6:$G$16,MATCH(Datset_1!I285,MASTER_Data_4!$B$7:$B$16,1)+2,1),HLOOKUP(C285,MASTER_Data_4!$A$6:$G$16,2,1))))))</f>
        <v>0.30199999999999999</v>
      </c>
      <c r="M289" s="4">
        <f t="shared" si="8"/>
        <v>44.333599999999997</v>
      </c>
      <c r="N289" s="112">
        <f>VLOOKUP(C289,MASTER_Data_7!$A$2:$C$7,3,0)</f>
        <v>1</v>
      </c>
      <c r="O289" s="112">
        <f>VLOOKUP(C289,MASTER_Data_7!$K$2:$M$12,3,0)</f>
        <v>2</v>
      </c>
      <c r="P289" s="3">
        <f>VLOOKUP(C289,MASTER_Data_8!$A$2:$C$7,3,0)</f>
        <v>407</v>
      </c>
      <c r="Q289" s="3">
        <f>Datset_1!I289*MASTER_Data_5!$B$9*P289</f>
        <v>3256.2441999999996</v>
      </c>
      <c r="R289" s="3">
        <f>VLOOKUP(C289,MASTER_Data_8!$K$2:$M$12,3,0)</f>
        <v>1048</v>
      </c>
      <c r="S289" s="3">
        <f>Datset_1!I289*MASTER_Data_5!$B$9*R289</f>
        <v>8384.6287999999986</v>
      </c>
    </row>
    <row r="290" spans="1:19" x14ac:dyDescent="0.25">
      <c r="A290" s="2" t="s">
        <v>287</v>
      </c>
      <c r="B290" s="22">
        <v>39660</v>
      </c>
      <c r="C290" s="2">
        <v>50004</v>
      </c>
      <c r="D290" s="2">
        <v>8</v>
      </c>
      <c r="E290" s="2">
        <v>10</v>
      </c>
      <c r="F290" s="2">
        <v>15</v>
      </c>
      <c r="G290" s="2">
        <v>11</v>
      </c>
      <c r="H290" s="2">
        <v>9</v>
      </c>
      <c r="I290" s="111">
        <f>D290*HLOOKUP($D$3,MASTER_Data_1!$A$3:$F$5,2,0)+E290*HLOOKUP($E$3,MASTER_Data_1!$A$3:$F$5,2,0)+F290*HLOOKUP($F$3,MASTER_Data_1!$A$3:$F$5,2,0)+G290*HLOOKUP($G$3,MASTER_Data_1!$A$3:$F$5,2,0)+H290*HLOOKUP($H$3,MASTER_Data_1!$A$3:$F$5,2,0)</f>
        <v>146.79999999999998</v>
      </c>
      <c r="J290" s="111">
        <f>IF(AND(I290&gt;100,C290=50001),HLOOKUP(C290,MASTER_Data_2!$A$7:$G$17,MATCH(Datset_1!I290,MASTER_Data_2!$B$8:$B$17,1)+2,1),IF(AND(I290&gt;100,C290=50002),HLOOKUP(C290,MASTER_Data_2!$A$7:$G$17,MATCH(Datset_1!I290,MASTER_Data_2!$B$8:$B$17,1)+2,1),IF(AND(I290&gt;100,C290=50003),HLOOKUP(C290,MASTER_Data_2!$A$7:$G$17,MATCH(Datset_1!I290,MASTER_Data_2!$B$8:$B$17,1)+2,1),IF(AND(I290&gt;100,C290=50004),HLOOKUP(C290,MASTER_Data_2!$A$7:$G$17,MATCH(Datset_1!I290,MASTER_Data_2!$B$8:$B$17,1)+2,1),IF(AND(I290&gt;100,C290=50005),HLOOKUP(C290,MASTER_Data_2!$A$7:$G$17,MATCH(Datset_1!I290,MASTER_Data_2!$B$8:$B$17,1)+2,1),HLOOKUP(C290,MASTER_Data_2!$A$7:$G$17,2,1))))))</f>
        <v>0.27</v>
      </c>
      <c r="K290" s="4">
        <f t="shared" si="9"/>
        <v>39.635999999999996</v>
      </c>
      <c r="L290" s="112">
        <f>IF(AND(I286&gt;100,C286=50001),HLOOKUP(C286,MASTER_Data_4!$A$6:$G$16,MATCH(Datset_1!I286,MASTER_Data_4!$B$7:$B$16,1)+2,1),IF(AND(I286&gt;100,C286=50002),HLOOKUP(C286,MASTER_Data_4!$A$6:$G$16,MATCH(Datset_1!I286,MASTER_Data_4!$B$7:$B$16,1)+2,1),IF(AND(I286&gt;100,C286=50003),HLOOKUP(C286,MASTER_Data_4!$A$6:$G$16,MATCH(Datset_1!I286,MASTER_Data_4!$B$7:$B$16,1)+2,1),IF(AND(I286&gt;100,C286=50004),HLOOKUP(C286,MASTER_Data_4!$A$6:$G$16,MATCH(Datset_1!I286,MASTER_Data_4!$B$7:$B$16,1)+2,1),IF(AND(I286&gt;100,C286=50005),HLOOKUP(C286,MASTER_Data_4!$A$6:$G$16,MATCH(Datset_1!I286,MASTER_Data_4!$B$7:$B$16,1)+2,1),HLOOKUP(C286,MASTER_Data_4!$A$6:$G$16,2,1))))))</f>
        <v>0.37</v>
      </c>
      <c r="M290" s="4">
        <f t="shared" si="8"/>
        <v>54.315999999999995</v>
      </c>
      <c r="N290" s="112">
        <f>VLOOKUP(C290,MASTER_Data_7!$A$2:$C$7,3,0)</f>
        <v>1</v>
      </c>
      <c r="O290" s="112">
        <f>VLOOKUP(C290,MASTER_Data_7!$K$2:$M$12,3,0)</f>
        <v>2</v>
      </c>
      <c r="P290" s="3">
        <f>VLOOKUP(C290,MASTER_Data_8!$A$2:$C$7,3,0)</f>
        <v>768</v>
      </c>
      <c r="Q290" s="3">
        <f>Datset_1!I290*MASTER_Data_5!$B$9*P290</f>
        <v>6144.4607999999989</v>
      </c>
      <c r="R290" s="3">
        <f>VLOOKUP(C290,MASTER_Data_8!$K$2:$M$12,3,0)</f>
        <v>841</v>
      </c>
      <c r="S290" s="3">
        <f>Datset_1!I290*MASTER_Data_5!$B$9*R290</f>
        <v>6728.5045999999984</v>
      </c>
    </row>
    <row r="291" spans="1:19" x14ac:dyDescent="0.25">
      <c r="A291" s="2" t="s">
        <v>24</v>
      </c>
      <c r="B291" s="22">
        <v>39661</v>
      </c>
      <c r="C291" s="2">
        <v>50002</v>
      </c>
      <c r="D291" s="2">
        <v>8</v>
      </c>
      <c r="E291" s="2">
        <v>10</v>
      </c>
      <c r="F291" s="2">
        <v>15</v>
      </c>
      <c r="G291" s="2">
        <v>11</v>
      </c>
      <c r="H291" s="2">
        <v>9</v>
      </c>
      <c r="I291" s="111">
        <f>D291*HLOOKUP($D$3,MASTER_Data_1!$A$3:$F$5,2,0)+E291*HLOOKUP($E$3,MASTER_Data_1!$A$3:$F$5,2,0)+F291*HLOOKUP($F$3,MASTER_Data_1!$A$3:$F$5,2,0)+G291*HLOOKUP($G$3,MASTER_Data_1!$A$3:$F$5,2,0)+H291*HLOOKUP($H$3,MASTER_Data_1!$A$3:$F$5,2,0)</f>
        <v>146.79999999999998</v>
      </c>
      <c r="J291" s="111">
        <f>IF(AND(I291&gt;100,C291=50001),HLOOKUP(C291,MASTER_Data_2!$A$7:$G$17,MATCH(Datset_1!I291,MASTER_Data_2!$B$8:$B$17,1)+2,1),IF(AND(I291&gt;100,C291=50002),HLOOKUP(C291,MASTER_Data_2!$A$7:$G$17,MATCH(Datset_1!I291,MASTER_Data_2!$B$8:$B$17,1)+2,1),IF(AND(I291&gt;100,C291=50003),HLOOKUP(C291,MASTER_Data_2!$A$7:$G$17,MATCH(Datset_1!I291,MASTER_Data_2!$B$8:$B$17,1)+2,1),IF(AND(I291&gt;100,C291=50004),HLOOKUP(C291,MASTER_Data_2!$A$7:$G$17,MATCH(Datset_1!I291,MASTER_Data_2!$B$8:$B$17,1)+2,1),IF(AND(I291&gt;100,C291=50005),HLOOKUP(C291,MASTER_Data_2!$A$7:$G$17,MATCH(Datset_1!I291,MASTER_Data_2!$B$8:$B$17,1)+2,1),HLOOKUP(C291,MASTER_Data_2!$A$7:$G$17,2,1))))))</f>
        <v>0.24</v>
      </c>
      <c r="K291" s="4">
        <f t="shared" si="9"/>
        <v>35.231999999999992</v>
      </c>
      <c r="L291" s="112">
        <f>IF(AND(I287&gt;100,C287=50001),HLOOKUP(C287,MASTER_Data_4!$A$6:$G$16,MATCH(Datset_1!I287,MASTER_Data_4!$B$7:$B$16,1)+2,1),IF(AND(I287&gt;100,C287=50002),HLOOKUP(C287,MASTER_Data_4!$A$6:$G$16,MATCH(Datset_1!I287,MASTER_Data_4!$B$7:$B$16,1)+2,1),IF(AND(I287&gt;100,C287=50003),HLOOKUP(C287,MASTER_Data_4!$A$6:$G$16,MATCH(Datset_1!I287,MASTER_Data_4!$B$7:$B$16,1)+2,1),IF(AND(I287&gt;100,C287=50004),HLOOKUP(C287,MASTER_Data_4!$A$6:$G$16,MATCH(Datset_1!I287,MASTER_Data_4!$B$7:$B$16,1)+2,1),IF(AND(I287&gt;100,C287=50005),HLOOKUP(C287,MASTER_Data_4!$A$6:$G$16,MATCH(Datset_1!I287,MASTER_Data_4!$B$7:$B$16,1)+2,1),HLOOKUP(C287,MASTER_Data_4!$A$6:$G$16,2,1))))))</f>
        <v>0.30199999999999999</v>
      </c>
      <c r="M291" s="4">
        <f t="shared" si="8"/>
        <v>44.333599999999997</v>
      </c>
      <c r="N291" s="112">
        <f>VLOOKUP(C291,MASTER_Data_7!$A$2:$C$7,3,0)</f>
        <v>1</v>
      </c>
      <c r="O291" s="112">
        <f>VLOOKUP(C291,MASTER_Data_7!$K$2:$M$12,3,0)</f>
        <v>2</v>
      </c>
      <c r="P291" s="3">
        <f>VLOOKUP(C291,MASTER_Data_8!$A$2:$C$7,3,0)</f>
        <v>122</v>
      </c>
      <c r="Q291" s="3">
        <f>Datset_1!I291*MASTER_Data_5!$B$9*P291</f>
        <v>976.07319999999982</v>
      </c>
      <c r="R291" s="3">
        <f>VLOOKUP(C291,MASTER_Data_8!$K$2:$M$12,3,0)</f>
        <v>901</v>
      </c>
      <c r="S291" s="3">
        <f>Datset_1!I291*MASTER_Data_5!$B$9*R291</f>
        <v>7208.5405999999984</v>
      </c>
    </row>
    <row r="292" spans="1:19" x14ac:dyDescent="0.25">
      <c r="A292" s="2" t="s">
        <v>25</v>
      </c>
      <c r="B292" s="22">
        <v>39661</v>
      </c>
      <c r="C292" s="2">
        <v>50003</v>
      </c>
      <c r="D292" s="2">
        <v>8</v>
      </c>
      <c r="E292" s="2">
        <v>10</v>
      </c>
      <c r="F292" s="2">
        <v>15</v>
      </c>
      <c r="G292" s="2">
        <v>11</v>
      </c>
      <c r="H292" s="2">
        <v>9</v>
      </c>
      <c r="I292" s="111">
        <f>D292*HLOOKUP($D$3,MASTER_Data_1!$A$3:$F$5,2,0)+E292*HLOOKUP($E$3,MASTER_Data_1!$A$3:$F$5,2,0)+F292*HLOOKUP($F$3,MASTER_Data_1!$A$3:$F$5,2,0)+G292*HLOOKUP($G$3,MASTER_Data_1!$A$3:$F$5,2,0)+H292*HLOOKUP($H$3,MASTER_Data_1!$A$3:$F$5,2,0)</f>
        <v>146.79999999999998</v>
      </c>
      <c r="J292" s="111">
        <f>IF(AND(I292&gt;100,C292=50001),HLOOKUP(C292,MASTER_Data_2!$A$7:$G$17,MATCH(Datset_1!I292,MASTER_Data_2!$B$8:$B$17,1)+2,1),IF(AND(I292&gt;100,C292=50002),HLOOKUP(C292,MASTER_Data_2!$A$7:$G$17,MATCH(Datset_1!I292,MASTER_Data_2!$B$8:$B$17,1)+2,1),IF(AND(I292&gt;100,C292=50003),HLOOKUP(C292,MASTER_Data_2!$A$7:$G$17,MATCH(Datset_1!I292,MASTER_Data_2!$B$8:$B$17,1)+2,1),IF(AND(I292&gt;100,C292=50004),HLOOKUP(C292,MASTER_Data_2!$A$7:$G$17,MATCH(Datset_1!I292,MASTER_Data_2!$B$8:$B$17,1)+2,1),IF(AND(I292&gt;100,C292=50005),HLOOKUP(C292,MASTER_Data_2!$A$7:$G$17,MATCH(Datset_1!I292,MASTER_Data_2!$B$8:$B$17,1)+2,1),HLOOKUP(C292,MASTER_Data_2!$A$7:$G$17,2,1))))))</f>
        <v>0.26</v>
      </c>
      <c r="K292" s="4">
        <f t="shared" si="9"/>
        <v>38.167999999999999</v>
      </c>
      <c r="L292" s="112">
        <f>IF(AND(I288&gt;100,C288=50001),HLOOKUP(C288,MASTER_Data_4!$A$6:$G$16,MATCH(Datset_1!I288,MASTER_Data_4!$B$7:$B$16,1)+2,1),IF(AND(I288&gt;100,C288=50002),HLOOKUP(C288,MASTER_Data_4!$A$6:$G$16,MATCH(Datset_1!I288,MASTER_Data_4!$B$7:$B$16,1)+2,1),IF(AND(I288&gt;100,C288=50003),HLOOKUP(C288,MASTER_Data_4!$A$6:$G$16,MATCH(Datset_1!I288,MASTER_Data_4!$B$7:$B$16,1)+2,1),IF(AND(I288&gt;100,C288=50004),HLOOKUP(C288,MASTER_Data_4!$A$6:$G$16,MATCH(Datset_1!I288,MASTER_Data_4!$B$7:$B$16,1)+2,1),IF(AND(I288&gt;100,C288=50005),HLOOKUP(C288,MASTER_Data_4!$A$6:$G$16,MATCH(Datset_1!I288,MASTER_Data_4!$B$7:$B$16,1)+2,1),HLOOKUP(C288,MASTER_Data_4!$A$6:$G$16,2,1))))))</f>
        <v>0.37</v>
      </c>
      <c r="M292" s="4">
        <f t="shared" si="8"/>
        <v>54.315999999999995</v>
      </c>
      <c r="N292" s="112">
        <f>VLOOKUP(C292,MASTER_Data_7!$A$2:$C$7,3,0)</f>
        <v>1</v>
      </c>
      <c r="O292" s="112">
        <f>VLOOKUP(C292,MASTER_Data_7!$K$2:$M$12,3,0)</f>
        <v>2</v>
      </c>
      <c r="P292" s="3">
        <f>VLOOKUP(C292,MASTER_Data_8!$A$2:$C$7,3,0)</f>
        <v>407</v>
      </c>
      <c r="Q292" s="3">
        <f>Datset_1!I292*MASTER_Data_5!$B$9*P292</f>
        <v>3256.2441999999996</v>
      </c>
      <c r="R292" s="3">
        <f>VLOOKUP(C292,MASTER_Data_8!$K$2:$M$12,3,0)</f>
        <v>1048</v>
      </c>
      <c r="S292" s="3">
        <f>Datset_1!I292*MASTER_Data_5!$B$9*R292</f>
        <v>8384.6287999999986</v>
      </c>
    </row>
    <row r="293" spans="1:19" x14ac:dyDescent="0.25">
      <c r="A293" s="2" t="s">
        <v>60</v>
      </c>
      <c r="B293" s="22">
        <v>39662</v>
      </c>
      <c r="C293" s="2">
        <v>50001</v>
      </c>
      <c r="D293" s="2">
        <v>8</v>
      </c>
      <c r="E293" s="2">
        <v>10</v>
      </c>
      <c r="F293" s="2">
        <v>15</v>
      </c>
      <c r="G293" s="2">
        <v>11</v>
      </c>
      <c r="H293" s="2">
        <v>9</v>
      </c>
      <c r="I293" s="111">
        <f>D293*HLOOKUP($D$3,MASTER_Data_1!$A$3:$F$5,2,0)+E293*HLOOKUP($E$3,MASTER_Data_1!$A$3:$F$5,2,0)+F293*HLOOKUP($F$3,MASTER_Data_1!$A$3:$F$5,2,0)+G293*HLOOKUP($G$3,MASTER_Data_1!$A$3:$F$5,2,0)+H293*HLOOKUP($H$3,MASTER_Data_1!$A$3:$F$5,2,0)</f>
        <v>146.79999999999998</v>
      </c>
      <c r="J293" s="111">
        <f>IF(AND(I293&gt;100,C293=50001),HLOOKUP(C293,MASTER_Data_2!$A$7:$G$17,MATCH(Datset_1!I293,MASTER_Data_2!$B$8:$B$17,1)+2,1),IF(AND(I293&gt;100,C293=50002),HLOOKUP(C293,MASTER_Data_2!$A$7:$G$17,MATCH(Datset_1!I293,MASTER_Data_2!$B$8:$B$17,1)+2,1),IF(AND(I293&gt;100,C293=50003),HLOOKUP(C293,MASTER_Data_2!$A$7:$G$17,MATCH(Datset_1!I293,MASTER_Data_2!$B$8:$B$17,1)+2,1),IF(AND(I293&gt;100,C293=50004),HLOOKUP(C293,MASTER_Data_2!$A$7:$G$17,MATCH(Datset_1!I293,MASTER_Data_2!$B$8:$B$17,1)+2,1),IF(AND(I293&gt;100,C293=50005),HLOOKUP(C293,MASTER_Data_2!$A$7:$G$17,MATCH(Datset_1!I293,MASTER_Data_2!$B$8:$B$17,1)+2,1),HLOOKUP(C293,MASTER_Data_2!$A$7:$G$17,2,1))))))</f>
        <v>0.2</v>
      </c>
      <c r="K293" s="4">
        <f t="shared" si="9"/>
        <v>29.36</v>
      </c>
      <c r="L293" s="112">
        <f>IF(AND(I289&gt;100,C289=50001),HLOOKUP(C289,MASTER_Data_4!$A$6:$G$16,MATCH(Datset_1!I289,MASTER_Data_4!$B$7:$B$16,1)+2,1),IF(AND(I289&gt;100,C289=50002),HLOOKUP(C289,MASTER_Data_4!$A$6:$G$16,MATCH(Datset_1!I289,MASTER_Data_4!$B$7:$B$16,1)+2,1),IF(AND(I289&gt;100,C289=50003),HLOOKUP(C289,MASTER_Data_4!$A$6:$G$16,MATCH(Datset_1!I289,MASTER_Data_4!$B$7:$B$16,1)+2,1),IF(AND(I289&gt;100,C289=50004),HLOOKUP(C289,MASTER_Data_4!$A$6:$G$16,MATCH(Datset_1!I289,MASTER_Data_4!$B$7:$B$16,1)+2,1),IF(AND(I289&gt;100,C289=50005),HLOOKUP(C289,MASTER_Data_4!$A$6:$G$16,MATCH(Datset_1!I289,MASTER_Data_4!$B$7:$B$16,1)+2,1),HLOOKUP(C289,MASTER_Data_4!$A$6:$G$16,2,1))))))</f>
        <v>0.37</v>
      </c>
      <c r="M293" s="4">
        <f t="shared" si="8"/>
        <v>54.315999999999995</v>
      </c>
      <c r="N293" s="112">
        <f>VLOOKUP(C293,MASTER_Data_7!$A$2:$C$7,3,0)</f>
        <v>1</v>
      </c>
      <c r="O293" s="112">
        <f>VLOOKUP(C293,MASTER_Data_7!$K$2:$M$12,3,0)</f>
        <v>2</v>
      </c>
      <c r="P293" s="3">
        <f>VLOOKUP(C293,MASTER_Data_8!$A$2:$C$7,3,0)</f>
        <v>40</v>
      </c>
      <c r="Q293" s="3">
        <f>Datset_1!I293*MASTER_Data_5!$B$9*P293</f>
        <v>320.02399999999994</v>
      </c>
      <c r="R293" s="3">
        <f>VLOOKUP(C293,MASTER_Data_8!$K$2:$M$12,3,0)</f>
        <v>787</v>
      </c>
      <c r="S293" s="3">
        <f>Datset_1!I293*MASTER_Data_5!$B$9*R293</f>
        <v>6296.4721999999992</v>
      </c>
    </row>
    <row r="294" spans="1:19" x14ac:dyDescent="0.25">
      <c r="A294" s="2" t="s">
        <v>100</v>
      </c>
      <c r="B294" s="22">
        <v>39663</v>
      </c>
      <c r="C294" s="2">
        <v>50001</v>
      </c>
      <c r="D294" s="2">
        <v>9</v>
      </c>
      <c r="E294" s="2">
        <v>10</v>
      </c>
      <c r="F294" s="2">
        <v>15</v>
      </c>
      <c r="G294" s="2">
        <v>11</v>
      </c>
      <c r="H294" s="2">
        <v>9</v>
      </c>
      <c r="I294" s="111">
        <f>D294*HLOOKUP($D$3,MASTER_Data_1!$A$3:$F$5,2,0)+E294*HLOOKUP($E$3,MASTER_Data_1!$A$3:$F$5,2,0)+F294*HLOOKUP($F$3,MASTER_Data_1!$A$3:$F$5,2,0)+G294*HLOOKUP($G$3,MASTER_Data_1!$A$3:$F$5,2,0)+H294*HLOOKUP($H$3,MASTER_Data_1!$A$3:$F$5,2,0)</f>
        <v>149.1</v>
      </c>
      <c r="J294" s="111">
        <f>IF(AND(I294&gt;100,C294=50001),HLOOKUP(C294,MASTER_Data_2!$A$7:$G$17,MATCH(Datset_1!I294,MASTER_Data_2!$B$8:$B$17,1)+2,1),IF(AND(I294&gt;100,C294=50002),HLOOKUP(C294,MASTER_Data_2!$A$7:$G$17,MATCH(Datset_1!I294,MASTER_Data_2!$B$8:$B$17,1)+2,1),IF(AND(I294&gt;100,C294=50003),HLOOKUP(C294,MASTER_Data_2!$A$7:$G$17,MATCH(Datset_1!I294,MASTER_Data_2!$B$8:$B$17,1)+2,1),IF(AND(I294&gt;100,C294=50004),HLOOKUP(C294,MASTER_Data_2!$A$7:$G$17,MATCH(Datset_1!I294,MASTER_Data_2!$B$8:$B$17,1)+2,1),IF(AND(I294&gt;100,C294=50005),HLOOKUP(C294,MASTER_Data_2!$A$7:$G$17,MATCH(Datset_1!I294,MASTER_Data_2!$B$8:$B$17,1)+2,1),HLOOKUP(C294,MASTER_Data_2!$A$7:$G$17,2,1))))))</f>
        <v>0.2</v>
      </c>
      <c r="K294" s="4">
        <f t="shared" si="9"/>
        <v>29.82</v>
      </c>
      <c r="L294" s="112">
        <f>IF(AND(I290&gt;100,C290=50001),HLOOKUP(C290,MASTER_Data_4!$A$6:$G$16,MATCH(Datset_1!I290,MASTER_Data_4!$B$7:$B$16,1)+2,1),IF(AND(I290&gt;100,C290=50002),HLOOKUP(C290,MASTER_Data_4!$A$6:$G$16,MATCH(Datset_1!I290,MASTER_Data_4!$B$7:$B$16,1)+2,1),IF(AND(I290&gt;100,C290=50003),HLOOKUP(C290,MASTER_Data_4!$A$6:$G$16,MATCH(Datset_1!I290,MASTER_Data_4!$B$7:$B$16,1)+2,1),IF(AND(I290&gt;100,C290=50004),HLOOKUP(C290,MASTER_Data_4!$A$6:$G$16,MATCH(Datset_1!I290,MASTER_Data_4!$B$7:$B$16,1)+2,1),IF(AND(I290&gt;100,C290=50005),HLOOKUP(C290,MASTER_Data_4!$A$6:$G$16,MATCH(Datset_1!I290,MASTER_Data_4!$B$7:$B$16,1)+2,1),HLOOKUP(C290,MASTER_Data_4!$A$6:$G$16,2,1))))))</f>
        <v>0.34100000000000003</v>
      </c>
      <c r="M294" s="4">
        <f t="shared" si="8"/>
        <v>50.8431</v>
      </c>
      <c r="N294" s="112">
        <f>VLOOKUP(C294,MASTER_Data_7!$A$2:$C$7,3,0)</f>
        <v>1</v>
      </c>
      <c r="O294" s="112">
        <f>VLOOKUP(C294,MASTER_Data_7!$K$2:$M$12,3,0)</f>
        <v>2</v>
      </c>
      <c r="P294" s="3">
        <f>VLOOKUP(C294,MASTER_Data_8!$A$2:$C$7,3,0)</f>
        <v>40</v>
      </c>
      <c r="Q294" s="3">
        <f>Datset_1!I294*MASTER_Data_5!$B$9*P294</f>
        <v>325.03800000000001</v>
      </c>
      <c r="R294" s="3">
        <f>VLOOKUP(C294,MASTER_Data_8!$K$2:$M$12,3,0)</f>
        <v>787</v>
      </c>
      <c r="S294" s="3">
        <f>Datset_1!I294*MASTER_Data_5!$B$9*R294</f>
        <v>6395.1226499999993</v>
      </c>
    </row>
    <row r="295" spans="1:19" x14ac:dyDescent="0.25">
      <c r="A295" s="2" t="s">
        <v>139</v>
      </c>
      <c r="B295" s="22">
        <v>39664</v>
      </c>
      <c r="C295" s="2">
        <v>50001</v>
      </c>
      <c r="D295" s="2">
        <v>8</v>
      </c>
      <c r="E295" s="2">
        <v>10</v>
      </c>
      <c r="F295" s="2">
        <v>15</v>
      </c>
      <c r="G295" s="2">
        <v>11</v>
      </c>
      <c r="H295" s="2">
        <v>9</v>
      </c>
      <c r="I295" s="111">
        <f>D295*HLOOKUP($D$3,MASTER_Data_1!$A$3:$F$5,2,0)+E295*HLOOKUP($E$3,MASTER_Data_1!$A$3:$F$5,2,0)+F295*HLOOKUP($F$3,MASTER_Data_1!$A$3:$F$5,2,0)+G295*HLOOKUP($G$3,MASTER_Data_1!$A$3:$F$5,2,0)+H295*HLOOKUP($H$3,MASTER_Data_1!$A$3:$F$5,2,0)</f>
        <v>146.79999999999998</v>
      </c>
      <c r="J295" s="111">
        <f>IF(AND(I295&gt;100,C295=50001),HLOOKUP(C295,MASTER_Data_2!$A$7:$G$17,MATCH(Datset_1!I295,MASTER_Data_2!$B$8:$B$17,1)+2,1),IF(AND(I295&gt;100,C295=50002),HLOOKUP(C295,MASTER_Data_2!$A$7:$G$17,MATCH(Datset_1!I295,MASTER_Data_2!$B$8:$B$17,1)+2,1),IF(AND(I295&gt;100,C295=50003),HLOOKUP(C295,MASTER_Data_2!$A$7:$G$17,MATCH(Datset_1!I295,MASTER_Data_2!$B$8:$B$17,1)+2,1),IF(AND(I295&gt;100,C295=50004),HLOOKUP(C295,MASTER_Data_2!$A$7:$G$17,MATCH(Datset_1!I295,MASTER_Data_2!$B$8:$B$17,1)+2,1),IF(AND(I295&gt;100,C295=50005),HLOOKUP(C295,MASTER_Data_2!$A$7:$G$17,MATCH(Datset_1!I295,MASTER_Data_2!$B$8:$B$17,1)+2,1),HLOOKUP(C295,MASTER_Data_2!$A$7:$G$17,2,1))))))</f>
        <v>0.2</v>
      </c>
      <c r="K295" s="4">
        <f t="shared" si="9"/>
        <v>29.36</v>
      </c>
      <c r="L295" s="112">
        <f>IF(AND(I291&gt;100,C291=50001),HLOOKUP(C291,MASTER_Data_4!$A$6:$G$16,MATCH(Datset_1!I291,MASTER_Data_4!$B$7:$B$16,1)+2,1),IF(AND(I291&gt;100,C291=50002),HLOOKUP(C291,MASTER_Data_4!$A$6:$G$16,MATCH(Datset_1!I291,MASTER_Data_4!$B$7:$B$16,1)+2,1),IF(AND(I291&gt;100,C291=50003),HLOOKUP(C291,MASTER_Data_4!$A$6:$G$16,MATCH(Datset_1!I291,MASTER_Data_4!$B$7:$B$16,1)+2,1),IF(AND(I291&gt;100,C291=50004),HLOOKUP(C291,MASTER_Data_4!$A$6:$G$16,MATCH(Datset_1!I291,MASTER_Data_4!$B$7:$B$16,1)+2,1),IF(AND(I291&gt;100,C291=50005),HLOOKUP(C291,MASTER_Data_4!$A$6:$G$16,MATCH(Datset_1!I291,MASTER_Data_4!$B$7:$B$16,1)+2,1),HLOOKUP(C291,MASTER_Data_4!$A$6:$G$16,2,1))))))</f>
        <v>0.30599999999999999</v>
      </c>
      <c r="M295" s="4">
        <f t="shared" si="8"/>
        <v>44.920799999999993</v>
      </c>
      <c r="N295" s="112">
        <f>VLOOKUP(C295,MASTER_Data_7!$A$2:$C$7,3,0)</f>
        <v>1</v>
      </c>
      <c r="O295" s="112">
        <f>VLOOKUP(C295,MASTER_Data_7!$K$2:$M$12,3,0)</f>
        <v>2</v>
      </c>
      <c r="P295" s="3">
        <f>VLOOKUP(C295,MASTER_Data_8!$A$2:$C$7,3,0)</f>
        <v>40</v>
      </c>
      <c r="Q295" s="3">
        <f>Datset_1!I295*MASTER_Data_5!$B$9*P295</f>
        <v>320.02399999999994</v>
      </c>
      <c r="R295" s="3">
        <f>VLOOKUP(C295,MASTER_Data_8!$K$2:$M$12,3,0)</f>
        <v>787</v>
      </c>
      <c r="S295" s="3">
        <f>Datset_1!I295*MASTER_Data_5!$B$9*R295</f>
        <v>6296.4721999999992</v>
      </c>
    </row>
    <row r="296" spans="1:19" x14ac:dyDescent="0.25">
      <c r="A296" s="2" t="s">
        <v>179</v>
      </c>
      <c r="B296" s="22">
        <v>39665</v>
      </c>
      <c r="C296" s="2">
        <v>50005</v>
      </c>
      <c r="D296" s="2">
        <v>8</v>
      </c>
      <c r="E296" s="2">
        <v>10</v>
      </c>
      <c r="F296" s="2">
        <v>15</v>
      </c>
      <c r="G296" s="2">
        <v>11</v>
      </c>
      <c r="H296" s="2">
        <v>9</v>
      </c>
      <c r="I296" s="111">
        <f>D296*HLOOKUP($D$3,MASTER_Data_1!$A$3:$F$5,2,0)+E296*HLOOKUP($E$3,MASTER_Data_1!$A$3:$F$5,2,0)+F296*HLOOKUP($F$3,MASTER_Data_1!$A$3:$F$5,2,0)+G296*HLOOKUP($G$3,MASTER_Data_1!$A$3:$F$5,2,0)+H296*HLOOKUP($H$3,MASTER_Data_1!$A$3:$F$5,2,0)</f>
        <v>146.79999999999998</v>
      </c>
      <c r="J296" s="111">
        <f>IF(AND(I296&gt;100,C296=50001),HLOOKUP(C296,MASTER_Data_2!$A$7:$G$17,MATCH(Datset_1!I296,MASTER_Data_2!$B$8:$B$17,1)+2,1),IF(AND(I296&gt;100,C296=50002),HLOOKUP(C296,MASTER_Data_2!$A$7:$G$17,MATCH(Datset_1!I296,MASTER_Data_2!$B$8:$B$17,1)+2,1),IF(AND(I296&gt;100,C296=50003),HLOOKUP(C296,MASTER_Data_2!$A$7:$G$17,MATCH(Datset_1!I296,MASTER_Data_2!$B$8:$B$17,1)+2,1),IF(AND(I296&gt;100,C296=50004),HLOOKUP(C296,MASTER_Data_2!$A$7:$G$17,MATCH(Datset_1!I296,MASTER_Data_2!$B$8:$B$17,1)+2,1),IF(AND(I296&gt;100,C296=50005),HLOOKUP(C296,MASTER_Data_2!$A$7:$G$17,MATCH(Datset_1!I296,MASTER_Data_2!$B$8:$B$17,1)+2,1),HLOOKUP(C296,MASTER_Data_2!$A$7:$G$17,2,1))))))</f>
        <v>0.33</v>
      </c>
      <c r="K296" s="4">
        <f t="shared" si="9"/>
        <v>48.443999999999996</v>
      </c>
      <c r="L296" s="112">
        <f>IF(AND(I292&gt;100,C292=50001),HLOOKUP(C292,MASTER_Data_4!$A$6:$G$16,MATCH(Datset_1!I292,MASTER_Data_4!$B$7:$B$16,1)+2,1),IF(AND(I292&gt;100,C292=50002),HLOOKUP(C292,MASTER_Data_4!$A$6:$G$16,MATCH(Datset_1!I292,MASTER_Data_4!$B$7:$B$16,1)+2,1),IF(AND(I292&gt;100,C292=50003),HLOOKUP(C292,MASTER_Data_4!$A$6:$G$16,MATCH(Datset_1!I292,MASTER_Data_4!$B$7:$B$16,1)+2,1),IF(AND(I292&gt;100,C292=50004),HLOOKUP(C292,MASTER_Data_4!$A$6:$G$16,MATCH(Datset_1!I292,MASTER_Data_4!$B$7:$B$16,1)+2,1),IF(AND(I292&gt;100,C292=50005),HLOOKUP(C292,MASTER_Data_4!$A$6:$G$16,MATCH(Datset_1!I292,MASTER_Data_4!$B$7:$B$16,1)+2,1),HLOOKUP(C292,MASTER_Data_4!$A$6:$G$16,2,1))))))</f>
        <v>0.37</v>
      </c>
      <c r="M296" s="4">
        <f t="shared" si="8"/>
        <v>54.315999999999995</v>
      </c>
      <c r="N296" s="112">
        <f>VLOOKUP(C296,MASTER_Data_7!$A$2:$C$7,3,0)</f>
        <v>2</v>
      </c>
      <c r="O296" s="112">
        <f>VLOOKUP(C296,MASTER_Data_7!$K$2:$M$12,3,0)</f>
        <v>1</v>
      </c>
      <c r="P296" s="3">
        <f>VLOOKUP(C296,MASTER_Data_8!$A$2:$C$7,3,0)</f>
        <v>787</v>
      </c>
      <c r="Q296" s="3">
        <f>Datset_1!I296*MASTER_Data_5!$B$9*P296</f>
        <v>6296.4721999999992</v>
      </c>
      <c r="R296" s="3">
        <f>VLOOKUP(C296,MASTER_Data_8!$K$2:$M$12,3,0)</f>
        <v>40</v>
      </c>
      <c r="S296" s="3">
        <f>Datset_1!I296*MASTER_Data_5!$B$9*R296</f>
        <v>320.02399999999994</v>
      </c>
    </row>
    <row r="297" spans="1:19" x14ac:dyDescent="0.25">
      <c r="A297" s="2" t="s">
        <v>218</v>
      </c>
      <c r="B297" s="22">
        <v>39666</v>
      </c>
      <c r="C297" s="2">
        <v>50003</v>
      </c>
      <c r="D297" s="2">
        <v>8</v>
      </c>
      <c r="E297" s="2">
        <v>10</v>
      </c>
      <c r="F297" s="2">
        <v>15</v>
      </c>
      <c r="G297" s="2">
        <v>11</v>
      </c>
      <c r="H297" s="2">
        <v>9</v>
      </c>
      <c r="I297" s="111">
        <f>D297*HLOOKUP($D$3,MASTER_Data_1!$A$3:$F$5,2,0)+E297*HLOOKUP($E$3,MASTER_Data_1!$A$3:$F$5,2,0)+F297*HLOOKUP($F$3,MASTER_Data_1!$A$3:$F$5,2,0)+G297*HLOOKUP($G$3,MASTER_Data_1!$A$3:$F$5,2,0)+H297*HLOOKUP($H$3,MASTER_Data_1!$A$3:$F$5,2,0)</f>
        <v>146.79999999999998</v>
      </c>
      <c r="J297" s="111">
        <f>IF(AND(I297&gt;100,C297=50001),HLOOKUP(C297,MASTER_Data_2!$A$7:$G$17,MATCH(Datset_1!I297,MASTER_Data_2!$B$8:$B$17,1)+2,1),IF(AND(I297&gt;100,C297=50002),HLOOKUP(C297,MASTER_Data_2!$A$7:$G$17,MATCH(Datset_1!I297,MASTER_Data_2!$B$8:$B$17,1)+2,1),IF(AND(I297&gt;100,C297=50003),HLOOKUP(C297,MASTER_Data_2!$A$7:$G$17,MATCH(Datset_1!I297,MASTER_Data_2!$B$8:$B$17,1)+2,1),IF(AND(I297&gt;100,C297=50004),HLOOKUP(C297,MASTER_Data_2!$A$7:$G$17,MATCH(Datset_1!I297,MASTER_Data_2!$B$8:$B$17,1)+2,1),IF(AND(I297&gt;100,C297=50005),HLOOKUP(C297,MASTER_Data_2!$A$7:$G$17,MATCH(Datset_1!I297,MASTER_Data_2!$B$8:$B$17,1)+2,1),HLOOKUP(C297,MASTER_Data_2!$A$7:$G$17,2,1))))))</f>
        <v>0.26</v>
      </c>
      <c r="K297" s="4">
        <f t="shared" si="9"/>
        <v>38.167999999999999</v>
      </c>
      <c r="L297" s="112">
        <f>IF(AND(I293&gt;100,C293=50001),HLOOKUP(C293,MASTER_Data_4!$A$6:$G$16,MATCH(Datset_1!I293,MASTER_Data_4!$B$7:$B$16,1)+2,1),IF(AND(I293&gt;100,C293=50002),HLOOKUP(C293,MASTER_Data_4!$A$6:$G$16,MATCH(Datset_1!I293,MASTER_Data_4!$B$7:$B$16,1)+2,1),IF(AND(I293&gt;100,C293=50003),HLOOKUP(C293,MASTER_Data_4!$A$6:$G$16,MATCH(Datset_1!I293,MASTER_Data_4!$B$7:$B$16,1)+2,1),IF(AND(I293&gt;100,C293=50004),HLOOKUP(C293,MASTER_Data_4!$A$6:$G$16,MATCH(Datset_1!I293,MASTER_Data_4!$B$7:$B$16,1)+2,1),IF(AND(I293&gt;100,C293=50005),HLOOKUP(C293,MASTER_Data_4!$A$6:$G$16,MATCH(Datset_1!I293,MASTER_Data_4!$B$7:$B$16,1)+2,1),HLOOKUP(C293,MASTER_Data_4!$A$6:$G$16,2,1))))))</f>
        <v>0.30199999999999999</v>
      </c>
      <c r="M297" s="4">
        <f t="shared" si="8"/>
        <v>44.333599999999997</v>
      </c>
      <c r="N297" s="112">
        <f>VLOOKUP(C297,MASTER_Data_7!$A$2:$C$7,3,0)</f>
        <v>1</v>
      </c>
      <c r="O297" s="112">
        <f>VLOOKUP(C297,MASTER_Data_7!$K$2:$M$12,3,0)</f>
        <v>2</v>
      </c>
      <c r="P297" s="3">
        <f>VLOOKUP(C297,MASTER_Data_8!$A$2:$C$7,3,0)</f>
        <v>407</v>
      </c>
      <c r="Q297" s="3">
        <f>Datset_1!I297*MASTER_Data_5!$B$9*P297</f>
        <v>3256.2441999999996</v>
      </c>
      <c r="R297" s="3">
        <f>VLOOKUP(C297,MASTER_Data_8!$K$2:$M$12,3,0)</f>
        <v>1048</v>
      </c>
      <c r="S297" s="3">
        <f>Datset_1!I297*MASTER_Data_5!$B$9*R297</f>
        <v>8384.6287999999986</v>
      </c>
    </row>
    <row r="298" spans="1:19" x14ac:dyDescent="0.25">
      <c r="A298" s="2" t="s">
        <v>261</v>
      </c>
      <c r="B298" s="22">
        <v>39667</v>
      </c>
      <c r="C298" s="2">
        <v>50002</v>
      </c>
      <c r="D298" s="2">
        <v>8</v>
      </c>
      <c r="E298" s="2">
        <v>10</v>
      </c>
      <c r="F298" s="2">
        <v>15</v>
      </c>
      <c r="G298" s="2">
        <v>11</v>
      </c>
      <c r="H298" s="2">
        <v>9</v>
      </c>
      <c r="I298" s="111">
        <f>D298*HLOOKUP($D$3,MASTER_Data_1!$A$3:$F$5,2,0)+E298*HLOOKUP($E$3,MASTER_Data_1!$A$3:$F$5,2,0)+F298*HLOOKUP($F$3,MASTER_Data_1!$A$3:$F$5,2,0)+G298*HLOOKUP($G$3,MASTER_Data_1!$A$3:$F$5,2,0)+H298*HLOOKUP($H$3,MASTER_Data_1!$A$3:$F$5,2,0)</f>
        <v>146.79999999999998</v>
      </c>
      <c r="J298" s="111">
        <f>IF(AND(I298&gt;100,C298=50001),HLOOKUP(C298,MASTER_Data_2!$A$7:$G$17,MATCH(Datset_1!I298,MASTER_Data_2!$B$8:$B$17,1)+2,1),IF(AND(I298&gt;100,C298=50002),HLOOKUP(C298,MASTER_Data_2!$A$7:$G$17,MATCH(Datset_1!I298,MASTER_Data_2!$B$8:$B$17,1)+2,1),IF(AND(I298&gt;100,C298=50003),HLOOKUP(C298,MASTER_Data_2!$A$7:$G$17,MATCH(Datset_1!I298,MASTER_Data_2!$B$8:$B$17,1)+2,1),IF(AND(I298&gt;100,C298=50004),HLOOKUP(C298,MASTER_Data_2!$A$7:$G$17,MATCH(Datset_1!I298,MASTER_Data_2!$B$8:$B$17,1)+2,1),IF(AND(I298&gt;100,C298=50005),HLOOKUP(C298,MASTER_Data_2!$A$7:$G$17,MATCH(Datset_1!I298,MASTER_Data_2!$B$8:$B$17,1)+2,1),HLOOKUP(C298,MASTER_Data_2!$A$7:$G$17,2,1))))))</f>
        <v>0.24</v>
      </c>
      <c r="K298" s="4">
        <f t="shared" si="9"/>
        <v>35.231999999999992</v>
      </c>
      <c r="L298" s="112">
        <f>IF(AND(I294&gt;100,C294=50001),HLOOKUP(C294,MASTER_Data_4!$A$6:$G$16,MATCH(Datset_1!I294,MASTER_Data_4!$B$7:$B$16,1)+2,1),IF(AND(I294&gt;100,C294=50002),HLOOKUP(C294,MASTER_Data_4!$A$6:$G$16,MATCH(Datset_1!I294,MASTER_Data_4!$B$7:$B$16,1)+2,1),IF(AND(I294&gt;100,C294=50003),HLOOKUP(C294,MASTER_Data_4!$A$6:$G$16,MATCH(Datset_1!I294,MASTER_Data_4!$B$7:$B$16,1)+2,1),IF(AND(I294&gt;100,C294=50004),HLOOKUP(C294,MASTER_Data_4!$A$6:$G$16,MATCH(Datset_1!I294,MASTER_Data_4!$B$7:$B$16,1)+2,1),IF(AND(I294&gt;100,C294=50005),HLOOKUP(C294,MASTER_Data_4!$A$6:$G$16,MATCH(Datset_1!I294,MASTER_Data_4!$B$7:$B$16,1)+2,1),HLOOKUP(C294,MASTER_Data_4!$A$6:$G$16,2,1))))))</f>
        <v>0.30199999999999999</v>
      </c>
      <c r="M298" s="4">
        <f t="shared" si="8"/>
        <v>44.333599999999997</v>
      </c>
      <c r="N298" s="112">
        <f>VLOOKUP(C298,MASTER_Data_7!$A$2:$C$7,3,0)</f>
        <v>1</v>
      </c>
      <c r="O298" s="112">
        <f>VLOOKUP(C298,MASTER_Data_7!$K$2:$M$12,3,0)</f>
        <v>2</v>
      </c>
      <c r="P298" s="3">
        <f>VLOOKUP(C298,MASTER_Data_8!$A$2:$C$7,3,0)</f>
        <v>122</v>
      </c>
      <c r="Q298" s="3">
        <f>Datset_1!I298*MASTER_Data_5!$B$9*P298</f>
        <v>976.07319999999982</v>
      </c>
      <c r="R298" s="3">
        <f>VLOOKUP(C298,MASTER_Data_8!$K$2:$M$12,3,0)</f>
        <v>901</v>
      </c>
      <c r="S298" s="3">
        <f>Datset_1!I298*MASTER_Data_5!$B$9*R298</f>
        <v>7208.5405999999984</v>
      </c>
    </row>
    <row r="299" spans="1:19" x14ac:dyDescent="0.25">
      <c r="A299" s="2" t="s">
        <v>301</v>
      </c>
      <c r="B299" s="22">
        <v>39668</v>
      </c>
      <c r="C299" s="2">
        <v>50003</v>
      </c>
      <c r="D299" s="2">
        <v>8</v>
      </c>
      <c r="E299" s="2">
        <v>10</v>
      </c>
      <c r="F299" s="2">
        <v>15</v>
      </c>
      <c r="G299" s="2">
        <v>11</v>
      </c>
      <c r="H299" s="2">
        <v>9</v>
      </c>
      <c r="I299" s="111">
        <f>D299*HLOOKUP($D$3,MASTER_Data_1!$A$3:$F$5,2,0)+E299*HLOOKUP($E$3,MASTER_Data_1!$A$3:$F$5,2,0)+F299*HLOOKUP($F$3,MASTER_Data_1!$A$3:$F$5,2,0)+G299*HLOOKUP($G$3,MASTER_Data_1!$A$3:$F$5,2,0)+H299*HLOOKUP($H$3,MASTER_Data_1!$A$3:$F$5,2,0)</f>
        <v>146.79999999999998</v>
      </c>
      <c r="J299" s="111">
        <f>IF(AND(I299&gt;100,C299=50001),HLOOKUP(C299,MASTER_Data_2!$A$7:$G$17,MATCH(Datset_1!I299,MASTER_Data_2!$B$8:$B$17,1)+2,1),IF(AND(I299&gt;100,C299=50002),HLOOKUP(C299,MASTER_Data_2!$A$7:$G$17,MATCH(Datset_1!I299,MASTER_Data_2!$B$8:$B$17,1)+2,1),IF(AND(I299&gt;100,C299=50003),HLOOKUP(C299,MASTER_Data_2!$A$7:$G$17,MATCH(Datset_1!I299,MASTER_Data_2!$B$8:$B$17,1)+2,1),IF(AND(I299&gt;100,C299=50004),HLOOKUP(C299,MASTER_Data_2!$A$7:$G$17,MATCH(Datset_1!I299,MASTER_Data_2!$B$8:$B$17,1)+2,1),IF(AND(I299&gt;100,C299=50005),HLOOKUP(C299,MASTER_Data_2!$A$7:$G$17,MATCH(Datset_1!I299,MASTER_Data_2!$B$8:$B$17,1)+2,1),HLOOKUP(C299,MASTER_Data_2!$A$7:$G$17,2,1))))))</f>
        <v>0.26</v>
      </c>
      <c r="K299" s="4">
        <f t="shared" si="9"/>
        <v>38.167999999999999</v>
      </c>
      <c r="L299" s="112">
        <f>IF(AND(I295&gt;100,C295=50001),HLOOKUP(C295,MASTER_Data_4!$A$6:$G$16,MATCH(Datset_1!I295,MASTER_Data_4!$B$7:$B$16,1)+2,1),IF(AND(I295&gt;100,C295=50002),HLOOKUP(C295,MASTER_Data_4!$A$6:$G$16,MATCH(Datset_1!I295,MASTER_Data_4!$B$7:$B$16,1)+2,1),IF(AND(I295&gt;100,C295=50003),HLOOKUP(C295,MASTER_Data_4!$A$6:$G$16,MATCH(Datset_1!I295,MASTER_Data_4!$B$7:$B$16,1)+2,1),IF(AND(I295&gt;100,C295=50004),HLOOKUP(C295,MASTER_Data_4!$A$6:$G$16,MATCH(Datset_1!I295,MASTER_Data_4!$B$7:$B$16,1)+2,1),IF(AND(I295&gt;100,C295=50005),HLOOKUP(C295,MASTER_Data_4!$A$6:$G$16,MATCH(Datset_1!I295,MASTER_Data_4!$B$7:$B$16,1)+2,1),HLOOKUP(C295,MASTER_Data_4!$A$6:$G$16,2,1))))))</f>
        <v>0.30199999999999999</v>
      </c>
      <c r="M299" s="4">
        <f t="shared" si="8"/>
        <v>44.333599999999997</v>
      </c>
      <c r="N299" s="112">
        <f>VLOOKUP(C299,MASTER_Data_7!$A$2:$C$7,3,0)</f>
        <v>1</v>
      </c>
      <c r="O299" s="112">
        <f>VLOOKUP(C299,MASTER_Data_7!$K$2:$M$12,3,0)</f>
        <v>2</v>
      </c>
      <c r="P299" s="3">
        <f>VLOOKUP(C299,MASTER_Data_8!$A$2:$C$7,3,0)</f>
        <v>407</v>
      </c>
      <c r="Q299" s="3">
        <f>Datset_1!I299*MASTER_Data_5!$B$9*P299</f>
        <v>3256.2441999999996</v>
      </c>
      <c r="R299" s="3">
        <f>VLOOKUP(C299,MASTER_Data_8!$K$2:$M$12,3,0)</f>
        <v>1048</v>
      </c>
      <c r="S299" s="3">
        <f>Datset_1!I299*MASTER_Data_5!$B$9*R299</f>
        <v>8384.6287999999986</v>
      </c>
    </row>
    <row r="300" spans="1:19" x14ac:dyDescent="0.25">
      <c r="A300" s="2" t="s">
        <v>343</v>
      </c>
      <c r="B300" s="22">
        <v>39669</v>
      </c>
      <c r="C300" s="2">
        <v>50002</v>
      </c>
      <c r="D300" s="2">
        <v>8</v>
      </c>
      <c r="E300" s="2">
        <v>10</v>
      </c>
      <c r="F300" s="2">
        <v>15</v>
      </c>
      <c r="G300" s="2">
        <v>11</v>
      </c>
      <c r="H300" s="2">
        <v>9</v>
      </c>
      <c r="I300" s="111">
        <f>D300*HLOOKUP($D$3,MASTER_Data_1!$A$3:$F$5,2,0)+E300*HLOOKUP($E$3,MASTER_Data_1!$A$3:$F$5,2,0)+F300*HLOOKUP($F$3,MASTER_Data_1!$A$3:$F$5,2,0)+G300*HLOOKUP($G$3,MASTER_Data_1!$A$3:$F$5,2,0)+H300*HLOOKUP($H$3,MASTER_Data_1!$A$3:$F$5,2,0)</f>
        <v>146.79999999999998</v>
      </c>
      <c r="J300" s="111">
        <f>IF(AND(I300&gt;100,C300=50001),HLOOKUP(C300,MASTER_Data_2!$A$7:$G$17,MATCH(Datset_1!I300,MASTER_Data_2!$B$8:$B$17,1)+2,1),IF(AND(I300&gt;100,C300=50002),HLOOKUP(C300,MASTER_Data_2!$A$7:$G$17,MATCH(Datset_1!I300,MASTER_Data_2!$B$8:$B$17,1)+2,1),IF(AND(I300&gt;100,C300=50003),HLOOKUP(C300,MASTER_Data_2!$A$7:$G$17,MATCH(Datset_1!I300,MASTER_Data_2!$B$8:$B$17,1)+2,1),IF(AND(I300&gt;100,C300=50004),HLOOKUP(C300,MASTER_Data_2!$A$7:$G$17,MATCH(Datset_1!I300,MASTER_Data_2!$B$8:$B$17,1)+2,1),IF(AND(I300&gt;100,C300=50005),HLOOKUP(C300,MASTER_Data_2!$A$7:$G$17,MATCH(Datset_1!I300,MASTER_Data_2!$B$8:$B$17,1)+2,1),HLOOKUP(C300,MASTER_Data_2!$A$7:$G$17,2,1))))))</f>
        <v>0.24</v>
      </c>
      <c r="K300" s="4">
        <f t="shared" si="9"/>
        <v>35.231999999999992</v>
      </c>
      <c r="L300" s="112">
        <f>IF(AND(I296&gt;100,C296=50001),HLOOKUP(C296,MASTER_Data_4!$A$6:$G$16,MATCH(Datset_1!I296,MASTER_Data_4!$B$7:$B$16,1)+2,1),IF(AND(I296&gt;100,C296=50002),HLOOKUP(C296,MASTER_Data_4!$A$6:$G$16,MATCH(Datset_1!I296,MASTER_Data_4!$B$7:$B$16,1)+2,1),IF(AND(I296&gt;100,C296=50003),HLOOKUP(C296,MASTER_Data_4!$A$6:$G$16,MATCH(Datset_1!I296,MASTER_Data_4!$B$7:$B$16,1)+2,1),IF(AND(I296&gt;100,C296=50004),HLOOKUP(C296,MASTER_Data_4!$A$6:$G$16,MATCH(Datset_1!I296,MASTER_Data_4!$B$7:$B$16,1)+2,1),IF(AND(I296&gt;100,C296=50005),HLOOKUP(C296,MASTER_Data_4!$A$6:$G$16,MATCH(Datset_1!I296,MASTER_Data_4!$B$7:$B$16,1)+2,1),HLOOKUP(C296,MASTER_Data_4!$A$6:$G$16,2,1))))))</f>
        <v>0.20399999999999999</v>
      </c>
      <c r="M300" s="4">
        <f t="shared" si="8"/>
        <v>29.947199999999995</v>
      </c>
      <c r="N300" s="112">
        <f>VLOOKUP(C300,MASTER_Data_7!$A$2:$C$7,3,0)</f>
        <v>1</v>
      </c>
      <c r="O300" s="112">
        <f>VLOOKUP(C300,MASTER_Data_7!$K$2:$M$12,3,0)</f>
        <v>2</v>
      </c>
      <c r="P300" s="3">
        <f>VLOOKUP(C300,MASTER_Data_8!$A$2:$C$7,3,0)</f>
        <v>122</v>
      </c>
      <c r="Q300" s="3">
        <f>Datset_1!I300*MASTER_Data_5!$B$9*P300</f>
        <v>976.07319999999982</v>
      </c>
      <c r="R300" s="3">
        <f>VLOOKUP(C300,MASTER_Data_8!$K$2:$M$12,3,0)</f>
        <v>901</v>
      </c>
      <c r="S300" s="3">
        <f>Datset_1!I300*MASTER_Data_5!$B$9*R300</f>
        <v>7208.5405999999984</v>
      </c>
    </row>
    <row r="301" spans="1:19" x14ac:dyDescent="0.25">
      <c r="A301" s="2" t="s">
        <v>344</v>
      </c>
      <c r="B301" s="22">
        <v>39669</v>
      </c>
      <c r="C301" s="2">
        <v>50003</v>
      </c>
      <c r="D301" s="2">
        <v>8</v>
      </c>
      <c r="E301" s="2">
        <v>10</v>
      </c>
      <c r="F301" s="2">
        <v>15</v>
      </c>
      <c r="G301" s="2">
        <v>11</v>
      </c>
      <c r="H301" s="2">
        <v>9</v>
      </c>
      <c r="I301" s="111">
        <f>D301*HLOOKUP($D$3,MASTER_Data_1!$A$3:$F$5,2,0)+E301*HLOOKUP($E$3,MASTER_Data_1!$A$3:$F$5,2,0)+F301*HLOOKUP($F$3,MASTER_Data_1!$A$3:$F$5,2,0)+G301*HLOOKUP($G$3,MASTER_Data_1!$A$3:$F$5,2,0)+H301*HLOOKUP($H$3,MASTER_Data_1!$A$3:$F$5,2,0)</f>
        <v>146.79999999999998</v>
      </c>
      <c r="J301" s="111">
        <f>IF(AND(I301&gt;100,C301=50001),HLOOKUP(C301,MASTER_Data_2!$A$7:$G$17,MATCH(Datset_1!I301,MASTER_Data_2!$B$8:$B$17,1)+2,1),IF(AND(I301&gt;100,C301=50002),HLOOKUP(C301,MASTER_Data_2!$A$7:$G$17,MATCH(Datset_1!I301,MASTER_Data_2!$B$8:$B$17,1)+2,1),IF(AND(I301&gt;100,C301=50003),HLOOKUP(C301,MASTER_Data_2!$A$7:$G$17,MATCH(Datset_1!I301,MASTER_Data_2!$B$8:$B$17,1)+2,1),IF(AND(I301&gt;100,C301=50004),HLOOKUP(C301,MASTER_Data_2!$A$7:$G$17,MATCH(Datset_1!I301,MASTER_Data_2!$B$8:$B$17,1)+2,1),IF(AND(I301&gt;100,C301=50005),HLOOKUP(C301,MASTER_Data_2!$A$7:$G$17,MATCH(Datset_1!I301,MASTER_Data_2!$B$8:$B$17,1)+2,1),HLOOKUP(C301,MASTER_Data_2!$A$7:$G$17,2,1))))))</f>
        <v>0.26</v>
      </c>
      <c r="K301" s="4">
        <f t="shared" si="9"/>
        <v>38.167999999999999</v>
      </c>
      <c r="L301" s="112">
        <f>IF(AND(I297&gt;100,C297=50001),HLOOKUP(C297,MASTER_Data_4!$A$6:$G$16,MATCH(Datset_1!I297,MASTER_Data_4!$B$7:$B$16,1)+2,1),IF(AND(I297&gt;100,C297=50002),HLOOKUP(C297,MASTER_Data_4!$A$6:$G$16,MATCH(Datset_1!I297,MASTER_Data_4!$B$7:$B$16,1)+2,1),IF(AND(I297&gt;100,C297=50003),HLOOKUP(C297,MASTER_Data_4!$A$6:$G$16,MATCH(Datset_1!I297,MASTER_Data_4!$B$7:$B$16,1)+2,1),IF(AND(I297&gt;100,C297=50004),HLOOKUP(C297,MASTER_Data_4!$A$6:$G$16,MATCH(Datset_1!I297,MASTER_Data_4!$B$7:$B$16,1)+2,1),IF(AND(I297&gt;100,C297=50005),HLOOKUP(C297,MASTER_Data_4!$A$6:$G$16,MATCH(Datset_1!I297,MASTER_Data_4!$B$7:$B$16,1)+2,1),HLOOKUP(C297,MASTER_Data_4!$A$6:$G$16,2,1))))))</f>
        <v>0.37</v>
      </c>
      <c r="M301" s="4">
        <f t="shared" si="8"/>
        <v>54.315999999999995</v>
      </c>
      <c r="N301" s="112">
        <f>VLOOKUP(C301,MASTER_Data_7!$A$2:$C$7,3,0)</f>
        <v>1</v>
      </c>
      <c r="O301" s="112">
        <f>VLOOKUP(C301,MASTER_Data_7!$K$2:$M$12,3,0)</f>
        <v>2</v>
      </c>
      <c r="P301" s="3">
        <f>VLOOKUP(C301,MASTER_Data_8!$A$2:$C$7,3,0)</f>
        <v>407</v>
      </c>
      <c r="Q301" s="3">
        <f>Datset_1!I301*MASTER_Data_5!$B$9*P301</f>
        <v>3256.2441999999996</v>
      </c>
      <c r="R301" s="3">
        <f>VLOOKUP(C301,MASTER_Data_8!$K$2:$M$12,3,0)</f>
        <v>1048</v>
      </c>
      <c r="S301" s="3">
        <f>Datset_1!I301*MASTER_Data_5!$B$9*R301</f>
        <v>8384.6287999999986</v>
      </c>
    </row>
    <row r="302" spans="1:19" x14ac:dyDescent="0.25">
      <c r="A302" s="2" t="s">
        <v>385</v>
      </c>
      <c r="B302" s="22">
        <v>39670</v>
      </c>
      <c r="C302" s="2">
        <v>50004</v>
      </c>
      <c r="D302" s="2">
        <v>8</v>
      </c>
      <c r="E302" s="2">
        <v>10</v>
      </c>
      <c r="F302" s="2">
        <v>15</v>
      </c>
      <c r="G302" s="2">
        <v>11</v>
      </c>
      <c r="H302" s="2">
        <v>9</v>
      </c>
      <c r="I302" s="111">
        <f>D302*HLOOKUP($D$3,MASTER_Data_1!$A$3:$F$5,2,0)+E302*HLOOKUP($E$3,MASTER_Data_1!$A$3:$F$5,2,0)+F302*HLOOKUP($F$3,MASTER_Data_1!$A$3:$F$5,2,0)+G302*HLOOKUP($G$3,MASTER_Data_1!$A$3:$F$5,2,0)+H302*HLOOKUP($H$3,MASTER_Data_1!$A$3:$F$5,2,0)</f>
        <v>146.79999999999998</v>
      </c>
      <c r="J302" s="111">
        <f>IF(AND(I302&gt;100,C302=50001),HLOOKUP(C302,MASTER_Data_2!$A$7:$G$17,MATCH(Datset_1!I302,MASTER_Data_2!$B$8:$B$17,1)+2,1),IF(AND(I302&gt;100,C302=50002),HLOOKUP(C302,MASTER_Data_2!$A$7:$G$17,MATCH(Datset_1!I302,MASTER_Data_2!$B$8:$B$17,1)+2,1),IF(AND(I302&gt;100,C302=50003),HLOOKUP(C302,MASTER_Data_2!$A$7:$G$17,MATCH(Datset_1!I302,MASTER_Data_2!$B$8:$B$17,1)+2,1),IF(AND(I302&gt;100,C302=50004),HLOOKUP(C302,MASTER_Data_2!$A$7:$G$17,MATCH(Datset_1!I302,MASTER_Data_2!$B$8:$B$17,1)+2,1),IF(AND(I302&gt;100,C302=50005),HLOOKUP(C302,MASTER_Data_2!$A$7:$G$17,MATCH(Datset_1!I302,MASTER_Data_2!$B$8:$B$17,1)+2,1),HLOOKUP(C302,MASTER_Data_2!$A$7:$G$17,2,1))))))</f>
        <v>0.27</v>
      </c>
      <c r="K302" s="4">
        <f t="shared" si="9"/>
        <v>39.635999999999996</v>
      </c>
      <c r="L302" s="112">
        <f>IF(AND(I298&gt;100,C298=50001),HLOOKUP(C298,MASTER_Data_4!$A$6:$G$16,MATCH(Datset_1!I298,MASTER_Data_4!$B$7:$B$16,1)+2,1),IF(AND(I298&gt;100,C298=50002),HLOOKUP(C298,MASTER_Data_4!$A$6:$G$16,MATCH(Datset_1!I298,MASTER_Data_4!$B$7:$B$16,1)+2,1),IF(AND(I298&gt;100,C298=50003),HLOOKUP(C298,MASTER_Data_4!$A$6:$G$16,MATCH(Datset_1!I298,MASTER_Data_4!$B$7:$B$16,1)+2,1),IF(AND(I298&gt;100,C298=50004),HLOOKUP(C298,MASTER_Data_4!$A$6:$G$16,MATCH(Datset_1!I298,MASTER_Data_4!$B$7:$B$16,1)+2,1),IF(AND(I298&gt;100,C298=50005),HLOOKUP(C298,MASTER_Data_4!$A$6:$G$16,MATCH(Datset_1!I298,MASTER_Data_4!$B$7:$B$16,1)+2,1),HLOOKUP(C298,MASTER_Data_4!$A$6:$G$16,2,1))))))</f>
        <v>0.30599999999999999</v>
      </c>
      <c r="M302" s="4">
        <f t="shared" si="8"/>
        <v>44.920799999999993</v>
      </c>
      <c r="N302" s="112">
        <f>VLOOKUP(C302,MASTER_Data_7!$A$2:$C$7,3,0)</f>
        <v>1</v>
      </c>
      <c r="O302" s="112">
        <f>VLOOKUP(C302,MASTER_Data_7!$K$2:$M$12,3,0)</f>
        <v>2</v>
      </c>
      <c r="P302" s="3">
        <f>VLOOKUP(C302,MASTER_Data_8!$A$2:$C$7,3,0)</f>
        <v>768</v>
      </c>
      <c r="Q302" s="3">
        <f>Datset_1!I302*MASTER_Data_5!$B$9*P302</f>
        <v>6144.4607999999989</v>
      </c>
      <c r="R302" s="3">
        <f>VLOOKUP(C302,MASTER_Data_8!$K$2:$M$12,3,0)</f>
        <v>841</v>
      </c>
      <c r="S302" s="3">
        <f>Datset_1!I302*MASTER_Data_5!$B$9*R302</f>
        <v>6728.5045999999984</v>
      </c>
    </row>
    <row r="303" spans="1:19" x14ac:dyDescent="0.25">
      <c r="A303" s="2" t="s">
        <v>386</v>
      </c>
      <c r="B303" s="22">
        <v>39670</v>
      </c>
      <c r="C303" s="2">
        <v>50005</v>
      </c>
      <c r="D303" s="2">
        <v>8</v>
      </c>
      <c r="E303" s="2">
        <v>10</v>
      </c>
      <c r="F303" s="2">
        <v>15</v>
      </c>
      <c r="G303" s="2">
        <v>11</v>
      </c>
      <c r="H303" s="2">
        <v>9</v>
      </c>
      <c r="I303" s="111">
        <f>D303*HLOOKUP($D$3,MASTER_Data_1!$A$3:$F$5,2,0)+E303*HLOOKUP($E$3,MASTER_Data_1!$A$3:$F$5,2,0)+F303*HLOOKUP($F$3,MASTER_Data_1!$A$3:$F$5,2,0)+G303*HLOOKUP($G$3,MASTER_Data_1!$A$3:$F$5,2,0)+H303*HLOOKUP($H$3,MASTER_Data_1!$A$3:$F$5,2,0)</f>
        <v>146.79999999999998</v>
      </c>
      <c r="J303" s="111">
        <f>IF(AND(I303&gt;100,C303=50001),HLOOKUP(C303,MASTER_Data_2!$A$7:$G$17,MATCH(Datset_1!I303,MASTER_Data_2!$B$8:$B$17,1)+2,1),IF(AND(I303&gt;100,C303=50002),HLOOKUP(C303,MASTER_Data_2!$A$7:$G$17,MATCH(Datset_1!I303,MASTER_Data_2!$B$8:$B$17,1)+2,1),IF(AND(I303&gt;100,C303=50003),HLOOKUP(C303,MASTER_Data_2!$A$7:$G$17,MATCH(Datset_1!I303,MASTER_Data_2!$B$8:$B$17,1)+2,1),IF(AND(I303&gt;100,C303=50004),HLOOKUP(C303,MASTER_Data_2!$A$7:$G$17,MATCH(Datset_1!I303,MASTER_Data_2!$B$8:$B$17,1)+2,1),IF(AND(I303&gt;100,C303=50005),HLOOKUP(C303,MASTER_Data_2!$A$7:$G$17,MATCH(Datset_1!I303,MASTER_Data_2!$B$8:$B$17,1)+2,1),HLOOKUP(C303,MASTER_Data_2!$A$7:$G$17,2,1))))))</f>
        <v>0.33</v>
      </c>
      <c r="K303" s="4">
        <f t="shared" si="9"/>
        <v>48.443999999999996</v>
      </c>
      <c r="L303" s="112">
        <f>IF(AND(I299&gt;100,C299=50001),HLOOKUP(C299,MASTER_Data_4!$A$6:$G$16,MATCH(Datset_1!I299,MASTER_Data_4!$B$7:$B$16,1)+2,1),IF(AND(I299&gt;100,C299=50002),HLOOKUP(C299,MASTER_Data_4!$A$6:$G$16,MATCH(Datset_1!I299,MASTER_Data_4!$B$7:$B$16,1)+2,1),IF(AND(I299&gt;100,C299=50003),HLOOKUP(C299,MASTER_Data_4!$A$6:$G$16,MATCH(Datset_1!I299,MASTER_Data_4!$B$7:$B$16,1)+2,1),IF(AND(I299&gt;100,C299=50004),HLOOKUP(C299,MASTER_Data_4!$A$6:$G$16,MATCH(Datset_1!I299,MASTER_Data_4!$B$7:$B$16,1)+2,1),IF(AND(I299&gt;100,C299=50005),HLOOKUP(C299,MASTER_Data_4!$A$6:$G$16,MATCH(Datset_1!I299,MASTER_Data_4!$B$7:$B$16,1)+2,1),HLOOKUP(C299,MASTER_Data_4!$A$6:$G$16,2,1))))))</f>
        <v>0.37</v>
      </c>
      <c r="M303" s="4">
        <f t="shared" si="8"/>
        <v>54.315999999999995</v>
      </c>
      <c r="N303" s="112">
        <f>VLOOKUP(C303,MASTER_Data_7!$A$2:$C$7,3,0)</f>
        <v>2</v>
      </c>
      <c r="O303" s="112">
        <f>VLOOKUP(C303,MASTER_Data_7!$K$2:$M$12,3,0)</f>
        <v>1</v>
      </c>
      <c r="P303" s="3">
        <f>VLOOKUP(C303,MASTER_Data_8!$A$2:$C$7,3,0)</f>
        <v>787</v>
      </c>
      <c r="Q303" s="3">
        <f>Datset_1!I303*MASTER_Data_5!$B$9*P303</f>
        <v>6296.4721999999992</v>
      </c>
      <c r="R303" s="3">
        <f>VLOOKUP(C303,MASTER_Data_8!$K$2:$M$12,3,0)</f>
        <v>40</v>
      </c>
      <c r="S303" s="3">
        <f>Datset_1!I303*MASTER_Data_5!$B$9*R303</f>
        <v>320.02399999999994</v>
      </c>
    </row>
    <row r="304" spans="1:19" x14ac:dyDescent="0.25">
      <c r="A304" s="2" t="s">
        <v>387</v>
      </c>
      <c r="B304" s="22">
        <v>39670</v>
      </c>
      <c r="C304" s="2">
        <v>50002</v>
      </c>
      <c r="D304" s="2">
        <v>8</v>
      </c>
      <c r="E304" s="2">
        <v>10</v>
      </c>
      <c r="F304" s="2">
        <v>15</v>
      </c>
      <c r="G304" s="2">
        <v>11</v>
      </c>
      <c r="H304" s="2">
        <v>9</v>
      </c>
      <c r="I304" s="111">
        <f>D304*HLOOKUP($D$3,MASTER_Data_1!$A$3:$F$5,2,0)+E304*HLOOKUP($E$3,MASTER_Data_1!$A$3:$F$5,2,0)+F304*HLOOKUP($F$3,MASTER_Data_1!$A$3:$F$5,2,0)+G304*HLOOKUP($G$3,MASTER_Data_1!$A$3:$F$5,2,0)+H304*HLOOKUP($H$3,MASTER_Data_1!$A$3:$F$5,2,0)</f>
        <v>146.79999999999998</v>
      </c>
      <c r="J304" s="111">
        <f>IF(AND(I304&gt;100,C304=50001),HLOOKUP(C304,MASTER_Data_2!$A$7:$G$17,MATCH(Datset_1!I304,MASTER_Data_2!$B$8:$B$17,1)+2,1),IF(AND(I304&gt;100,C304=50002),HLOOKUP(C304,MASTER_Data_2!$A$7:$G$17,MATCH(Datset_1!I304,MASTER_Data_2!$B$8:$B$17,1)+2,1),IF(AND(I304&gt;100,C304=50003),HLOOKUP(C304,MASTER_Data_2!$A$7:$G$17,MATCH(Datset_1!I304,MASTER_Data_2!$B$8:$B$17,1)+2,1),IF(AND(I304&gt;100,C304=50004),HLOOKUP(C304,MASTER_Data_2!$A$7:$G$17,MATCH(Datset_1!I304,MASTER_Data_2!$B$8:$B$17,1)+2,1),IF(AND(I304&gt;100,C304=50005),HLOOKUP(C304,MASTER_Data_2!$A$7:$G$17,MATCH(Datset_1!I304,MASTER_Data_2!$B$8:$B$17,1)+2,1),HLOOKUP(C304,MASTER_Data_2!$A$7:$G$17,2,1))))))</f>
        <v>0.24</v>
      </c>
      <c r="K304" s="4">
        <f t="shared" si="9"/>
        <v>35.231999999999992</v>
      </c>
      <c r="L304" s="112">
        <f>IF(AND(I300&gt;100,C300=50001),HLOOKUP(C300,MASTER_Data_4!$A$6:$G$16,MATCH(Datset_1!I300,MASTER_Data_4!$B$7:$B$16,1)+2,1),IF(AND(I300&gt;100,C300=50002),HLOOKUP(C300,MASTER_Data_4!$A$6:$G$16,MATCH(Datset_1!I300,MASTER_Data_4!$B$7:$B$16,1)+2,1),IF(AND(I300&gt;100,C300=50003),HLOOKUP(C300,MASTER_Data_4!$A$6:$G$16,MATCH(Datset_1!I300,MASTER_Data_4!$B$7:$B$16,1)+2,1),IF(AND(I300&gt;100,C300=50004),HLOOKUP(C300,MASTER_Data_4!$A$6:$G$16,MATCH(Datset_1!I300,MASTER_Data_4!$B$7:$B$16,1)+2,1),IF(AND(I300&gt;100,C300=50005),HLOOKUP(C300,MASTER_Data_4!$A$6:$G$16,MATCH(Datset_1!I300,MASTER_Data_4!$B$7:$B$16,1)+2,1),HLOOKUP(C300,MASTER_Data_4!$A$6:$G$16,2,1))))))</f>
        <v>0.30599999999999999</v>
      </c>
      <c r="M304" s="4">
        <f t="shared" si="8"/>
        <v>44.920799999999993</v>
      </c>
      <c r="N304" s="112">
        <f>VLOOKUP(C304,MASTER_Data_7!$A$2:$C$7,3,0)</f>
        <v>1</v>
      </c>
      <c r="O304" s="112">
        <f>VLOOKUP(C304,MASTER_Data_7!$K$2:$M$12,3,0)</f>
        <v>2</v>
      </c>
      <c r="P304" s="3">
        <f>VLOOKUP(C304,MASTER_Data_8!$A$2:$C$7,3,0)</f>
        <v>122</v>
      </c>
      <c r="Q304" s="3">
        <f>Datset_1!I304*MASTER_Data_5!$B$9*P304</f>
        <v>976.07319999999982</v>
      </c>
      <c r="R304" s="3">
        <f>VLOOKUP(C304,MASTER_Data_8!$K$2:$M$12,3,0)</f>
        <v>901</v>
      </c>
      <c r="S304" s="3">
        <f>Datset_1!I304*MASTER_Data_5!$B$9*R304</f>
        <v>7208.5405999999984</v>
      </c>
    </row>
    <row r="305" spans="1:19" x14ac:dyDescent="0.25">
      <c r="A305" s="2" t="s">
        <v>429</v>
      </c>
      <c r="B305" s="22">
        <v>39671</v>
      </c>
      <c r="C305" s="2">
        <v>50005</v>
      </c>
      <c r="D305" s="2">
        <v>8</v>
      </c>
      <c r="E305" s="2">
        <v>10</v>
      </c>
      <c r="F305" s="2">
        <v>15</v>
      </c>
      <c r="G305" s="2">
        <v>11</v>
      </c>
      <c r="H305" s="2">
        <v>9</v>
      </c>
      <c r="I305" s="111">
        <f>D305*HLOOKUP($D$3,MASTER_Data_1!$A$3:$F$5,2,0)+E305*HLOOKUP($E$3,MASTER_Data_1!$A$3:$F$5,2,0)+F305*HLOOKUP($F$3,MASTER_Data_1!$A$3:$F$5,2,0)+G305*HLOOKUP($G$3,MASTER_Data_1!$A$3:$F$5,2,0)+H305*HLOOKUP($H$3,MASTER_Data_1!$A$3:$F$5,2,0)</f>
        <v>146.79999999999998</v>
      </c>
      <c r="J305" s="111">
        <f>IF(AND(I305&gt;100,C305=50001),HLOOKUP(C305,MASTER_Data_2!$A$7:$G$17,MATCH(Datset_1!I305,MASTER_Data_2!$B$8:$B$17,1)+2,1),IF(AND(I305&gt;100,C305=50002),HLOOKUP(C305,MASTER_Data_2!$A$7:$G$17,MATCH(Datset_1!I305,MASTER_Data_2!$B$8:$B$17,1)+2,1),IF(AND(I305&gt;100,C305=50003),HLOOKUP(C305,MASTER_Data_2!$A$7:$G$17,MATCH(Datset_1!I305,MASTER_Data_2!$B$8:$B$17,1)+2,1),IF(AND(I305&gt;100,C305=50004),HLOOKUP(C305,MASTER_Data_2!$A$7:$G$17,MATCH(Datset_1!I305,MASTER_Data_2!$B$8:$B$17,1)+2,1),IF(AND(I305&gt;100,C305=50005),HLOOKUP(C305,MASTER_Data_2!$A$7:$G$17,MATCH(Datset_1!I305,MASTER_Data_2!$B$8:$B$17,1)+2,1),HLOOKUP(C305,MASTER_Data_2!$A$7:$G$17,2,1))))))</f>
        <v>0.33</v>
      </c>
      <c r="K305" s="4">
        <f t="shared" si="9"/>
        <v>48.443999999999996</v>
      </c>
      <c r="L305" s="112">
        <f>IF(AND(I301&gt;100,C301=50001),HLOOKUP(C301,MASTER_Data_4!$A$6:$G$16,MATCH(Datset_1!I301,MASTER_Data_4!$B$7:$B$16,1)+2,1),IF(AND(I301&gt;100,C301=50002),HLOOKUP(C301,MASTER_Data_4!$A$6:$G$16,MATCH(Datset_1!I301,MASTER_Data_4!$B$7:$B$16,1)+2,1),IF(AND(I301&gt;100,C301=50003),HLOOKUP(C301,MASTER_Data_4!$A$6:$G$16,MATCH(Datset_1!I301,MASTER_Data_4!$B$7:$B$16,1)+2,1),IF(AND(I301&gt;100,C301=50004),HLOOKUP(C301,MASTER_Data_4!$A$6:$G$16,MATCH(Datset_1!I301,MASTER_Data_4!$B$7:$B$16,1)+2,1),IF(AND(I301&gt;100,C301=50005),HLOOKUP(C301,MASTER_Data_4!$A$6:$G$16,MATCH(Datset_1!I301,MASTER_Data_4!$B$7:$B$16,1)+2,1),HLOOKUP(C301,MASTER_Data_4!$A$6:$G$16,2,1))))))</f>
        <v>0.37</v>
      </c>
      <c r="M305" s="4">
        <f t="shared" si="8"/>
        <v>54.315999999999995</v>
      </c>
      <c r="N305" s="112">
        <f>VLOOKUP(C305,MASTER_Data_7!$A$2:$C$7,3,0)</f>
        <v>2</v>
      </c>
      <c r="O305" s="112">
        <f>VLOOKUP(C305,MASTER_Data_7!$K$2:$M$12,3,0)</f>
        <v>1</v>
      </c>
      <c r="P305" s="3">
        <f>VLOOKUP(C305,MASTER_Data_8!$A$2:$C$7,3,0)</f>
        <v>787</v>
      </c>
      <c r="Q305" s="3">
        <f>Datset_1!I305*MASTER_Data_5!$B$9*P305</f>
        <v>6296.4721999999992</v>
      </c>
      <c r="R305" s="3">
        <f>VLOOKUP(C305,MASTER_Data_8!$K$2:$M$12,3,0)</f>
        <v>40</v>
      </c>
      <c r="S305" s="3">
        <f>Datset_1!I305*MASTER_Data_5!$B$9*R305</f>
        <v>320.02399999999994</v>
      </c>
    </row>
    <row r="306" spans="1:19" x14ac:dyDescent="0.25">
      <c r="A306" s="2" t="s">
        <v>430</v>
      </c>
      <c r="B306" s="22">
        <v>39671</v>
      </c>
      <c r="C306" s="2">
        <v>50002</v>
      </c>
      <c r="D306" s="2">
        <v>8</v>
      </c>
      <c r="E306" s="2">
        <v>10</v>
      </c>
      <c r="F306" s="2">
        <v>15</v>
      </c>
      <c r="G306" s="2">
        <v>11</v>
      </c>
      <c r="H306" s="2">
        <v>9</v>
      </c>
      <c r="I306" s="111">
        <f>D306*HLOOKUP($D$3,MASTER_Data_1!$A$3:$F$5,2,0)+E306*HLOOKUP($E$3,MASTER_Data_1!$A$3:$F$5,2,0)+F306*HLOOKUP($F$3,MASTER_Data_1!$A$3:$F$5,2,0)+G306*HLOOKUP($G$3,MASTER_Data_1!$A$3:$F$5,2,0)+H306*HLOOKUP($H$3,MASTER_Data_1!$A$3:$F$5,2,0)</f>
        <v>146.79999999999998</v>
      </c>
      <c r="J306" s="111">
        <f>IF(AND(I306&gt;100,C306=50001),HLOOKUP(C306,MASTER_Data_2!$A$7:$G$17,MATCH(Datset_1!I306,MASTER_Data_2!$B$8:$B$17,1)+2,1),IF(AND(I306&gt;100,C306=50002),HLOOKUP(C306,MASTER_Data_2!$A$7:$G$17,MATCH(Datset_1!I306,MASTER_Data_2!$B$8:$B$17,1)+2,1),IF(AND(I306&gt;100,C306=50003),HLOOKUP(C306,MASTER_Data_2!$A$7:$G$17,MATCH(Datset_1!I306,MASTER_Data_2!$B$8:$B$17,1)+2,1),IF(AND(I306&gt;100,C306=50004),HLOOKUP(C306,MASTER_Data_2!$A$7:$G$17,MATCH(Datset_1!I306,MASTER_Data_2!$B$8:$B$17,1)+2,1),IF(AND(I306&gt;100,C306=50005),HLOOKUP(C306,MASTER_Data_2!$A$7:$G$17,MATCH(Datset_1!I306,MASTER_Data_2!$B$8:$B$17,1)+2,1),HLOOKUP(C306,MASTER_Data_2!$A$7:$G$17,2,1))))))</f>
        <v>0.24</v>
      </c>
      <c r="K306" s="4">
        <f t="shared" si="9"/>
        <v>35.231999999999992</v>
      </c>
      <c r="L306" s="112">
        <f>IF(AND(I302&gt;100,C302=50001),HLOOKUP(C302,MASTER_Data_4!$A$6:$G$16,MATCH(Datset_1!I302,MASTER_Data_4!$B$7:$B$16,1)+2,1),IF(AND(I302&gt;100,C302=50002),HLOOKUP(C302,MASTER_Data_4!$A$6:$G$16,MATCH(Datset_1!I302,MASTER_Data_4!$B$7:$B$16,1)+2,1),IF(AND(I302&gt;100,C302=50003),HLOOKUP(C302,MASTER_Data_4!$A$6:$G$16,MATCH(Datset_1!I302,MASTER_Data_4!$B$7:$B$16,1)+2,1),IF(AND(I302&gt;100,C302=50004),HLOOKUP(C302,MASTER_Data_4!$A$6:$G$16,MATCH(Datset_1!I302,MASTER_Data_4!$B$7:$B$16,1)+2,1),IF(AND(I302&gt;100,C302=50005),HLOOKUP(C302,MASTER_Data_4!$A$6:$G$16,MATCH(Datset_1!I302,MASTER_Data_4!$B$7:$B$16,1)+2,1),HLOOKUP(C302,MASTER_Data_4!$A$6:$G$16,2,1))))))</f>
        <v>0.34100000000000003</v>
      </c>
      <c r="M306" s="4">
        <f t="shared" si="8"/>
        <v>50.058799999999998</v>
      </c>
      <c r="N306" s="112">
        <f>VLOOKUP(C306,MASTER_Data_7!$A$2:$C$7,3,0)</f>
        <v>1</v>
      </c>
      <c r="O306" s="112">
        <f>VLOOKUP(C306,MASTER_Data_7!$K$2:$M$12,3,0)</f>
        <v>2</v>
      </c>
      <c r="P306" s="3">
        <f>VLOOKUP(C306,MASTER_Data_8!$A$2:$C$7,3,0)</f>
        <v>122</v>
      </c>
      <c r="Q306" s="3">
        <f>Datset_1!I306*MASTER_Data_5!$B$9*P306</f>
        <v>976.07319999999982</v>
      </c>
      <c r="R306" s="3">
        <f>VLOOKUP(C306,MASTER_Data_8!$K$2:$M$12,3,0)</f>
        <v>901</v>
      </c>
      <c r="S306" s="3">
        <f>Datset_1!I306*MASTER_Data_5!$B$9*R306</f>
        <v>7208.5405999999984</v>
      </c>
    </row>
    <row r="307" spans="1:19" x14ac:dyDescent="0.25">
      <c r="A307" s="2" t="s">
        <v>470</v>
      </c>
      <c r="B307" s="22">
        <v>39672</v>
      </c>
      <c r="C307" s="2">
        <v>50005</v>
      </c>
      <c r="D307" s="2">
        <v>8</v>
      </c>
      <c r="E307" s="2">
        <v>10</v>
      </c>
      <c r="F307" s="2">
        <v>15</v>
      </c>
      <c r="G307" s="2">
        <v>11</v>
      </c>
      <c r="H307" s="2">
        <v>9</v>
      </c>
      <c r="I307" s="111">
        <f>D307*HLOOKUP($D$3,MASTER_Data_1!$A$3:$F$5,2,0)+E307*HLOOKUP($E$3,MASTER_Data_1!$A$3:$F$5,2,0)+F307*HLOOKUP($F$3,MASTER_Data_1!$A$3:$F$5,2,0)+G307*HLOOKUP($G$3,MASTER_Data_1!$A$3:$F$5,2,0)+H307*HLOOKUP($H$3,MASTER_Data_1!$A$3:$F$5,2,0)</f>
        <v>146.79999999999998</v>
      </c>
      <c r="J307" s="111">
        <f>IF(AND(I307&gt;100,C307=50001),HLOOKUP(C307,MASTER_Data_2!$A$7:$G$17,MATCH(Datset_1!I307,MASTER_Data_2!$B$8:$B$17,1)+2,1),IF(AND(I307&gt;100,C307=50002),HLOOKUP(C307,MASTER_Data_2!$A$7:$G$17,MATCH(Datset_1!I307,MASTER_Data_2!$B$8:$B$17,1)+2,1),IF(AND(I307&gt;100,C307=50003),HLOOKUP(C307,MASTER_Data_2!$A$7:$G$17,MATCH(Datset_1!I307,MASTER_Data_2!$B$8:$B$17,1)+2,1),IF(AND(I307&gt;100,C307=50004),HLOOKUP(C307,MASTER_Data_2!$A$7:$G$17,MATCH(Datset_1!I307,MASTER_Data_2!$B$8:$B$17,1)+2,1),IF(AND(I307&gt;100,C307=50005),HLOOKUP(C307,MASTER_Data_2!$A$7:$G$17,MATCH(Datset_1!I307,MASTER_Data_2!$B$8:$B$17,1)+2,1),HLOOKUP(C307,MASTER_Data_2!$A$7:$G$17,2,1))))))</f>
        <v>0.33</v>
      </c>
      <c r="K307" s="4">
        <f t="shared" si="9"/>
        <v>48.443999999999996</v>
      </c>
      <c r="L307" s="112">
        <f>IF(AND(I303&gt;100,C303=50001),HLOOKUP(C303,MASTER_Data_4!$A$6:$G$16,MATCH(Datset_1!I303,MASTER_Data_4!$B$7:$B$16,1)+2,1),IF(AND(I303&gt;100,C303=50002),HLOOKUP(C303,MASTER_Data_4!$A$6:$G$16,MATCH(Datset_1!I303,MASTER_Data_4!$B$7:$B$16,1)+2,1),IF(AND(I303&gt;100,C303=50003),HLOOKUP(C303,MASTER_Data_4!$A$6:$G$16,MATCH(Datset_1!I303,MASTER_Data_4!$B$7:$B$16,1)+2,1),IF(AND(I303&gt;100,C303=50004),HLOOKUP(C303,MASTER_Data_4!$A$6:$G$16,MATCH(Datset_1!I303,MASTER_Data_4!$B$7:$B$16,1)+2,1),IF(AND(I303&gt;100,C303=50005),HLOOKUP(C303,MASTER_Data_4!$A$6:$G$16,MATCH(Datset_1!I303,MASTER_Data_4!$B$7:$B$16,1)+2,1),HLOOKUP(C303,MASTER_Data_4!$A$6:$G$16,2,1))))))</f>
        <v>0.20399999999999999</v>
      </c>
      <c r="M307" s="4">
        <f t="shared" si="8"/>
        <v>29.947199999999995</v>
      </c>
      <c r="N307" s="112">
        <f>VLOOKUP(C307,MASTER_Data_7!$A$2:$C$7,3,0)</f>
        <v>2</v>
      </c>
      <c r="O307" s="112">
        <f>VLOOKUP(C307,MASTER_Data_7!$K$2:$M$12,3,0)</f>
        <v>1</v>
      </c>
      <c r="P307" s="3">
        <f>VLOOKUP(C307,MASTER_Data_8!$A$2:$C$7,3,0)</f>
        <v>787</v>
      </c>
      <c r="Q307" s="3">
        <f>Datset_1!I307*MASTER_Data_5!$B$9*P307</f>
        <v>6296.4721999999992</v>
      </c>
      <c r="R307" s="3">
        <f>VLOOKUP(C307,MASTER_Data_8!$K$2:$M$12,3,0)</f>
        <v>40</v>
      </c>
      <c r="S307" s="3">
        <f>Datset_1!I307*MASTER_Data_5!$B$9*R307</f>
        <v>320.02399999999994</v>
      </c>
    </row>
    <row r="308" spans="1:19" x14ac:dyDescent="0.25">
      <c r="A308" s="2" t="s">
        <v>471</v>
      </c>
      <c r="B308" s="22">
        <v>39672</v>
      </c>
      <c r="C308" s="2">
        <v>50002</v>
      </c>
      <c r="D308" s="2">
        <v>8</v>
      </c>
      <c r="E308" s="2">
        <v>10</v>
      </c>
      <c r="F308" s="2">
        <v>15</v>
      </c>
      <c r="G308" s="2">
        <v>11</v>
      </c>
      <c r="H308" s="2">
        <v>9</v>
      </c>
      <c r="I308" s="111">
        <f>D308*HLOOKUP($D$3,MASTER_Data_1!$A$3:$F$5,2,0)+E308*HLOOKUP($E$3,MASTER_Data_1!$A$3:$F$5,2,0)+F308*HLOOKUP($F$3,MASTER_Data_1!$A$3:$F$5,2,0)+G308*HLOOKUP($G$3,MASTER_Data_1!$A$3:$F$5,2,0)+H308*HLOOKUP($H$3,MASTER_Data_1!$A$3:$F$5,2,0)</f>
        <v>146.79999999999998</v>
      </c>
      <c r="J308" s="111">
        <f>IF(AND(I308&gt;100,C308=50001),HLOOKUP(C308,MASTER_Data_2!$A$7:$G$17,MATCH(Datset_1!I308,MASTER_Data_2!$B$8:$B$17,1)+2,1),IF(AND(I308&gt;100,C308=50002),HLOOKUP(C308,MASTER_Data_2!$A$7:$G$17,MATCH(Datset_1!I308,MASTER_Data_2!$B$8:$B$17,1)+2,1),IF(AND(I308&gt;100,C308=50003),HLOOKUP(C308,MASTER_Data_2!$A$7:$G$17,MATCH(Datset_1!I308,MASTER_Data_2!$B$8:$B$17,1)+2,1),IF(AND(I308&gt;100,C308=50004),HLOOKUP(C308,MASTER_Data_2!$A$7:$G$17,MATCH(Datset_1!I308,MASTER_Data_2!$B$8:$B$17,1)+2,1),IF(AND(I308&gt;100,C308=50005),HLOOKUP(C308,MASTER_Data_2!$A$7:$G$17,MATCH(Datset_1!I308,MASTER_Data_2!$B$8:$B$17,1)+2,1),HLOOKUP(C308,MASTER_Data_2!$A$7:$G$17,2,1))))))</f>
        <v>0.24</v>
      </c>
      <c r="K308" s="4">
        <f t="shared" si="9"/>
        <v>35.231999999999992</v>
      </c>
      <c r="L308" s="112">
        <f>IF(AND(I304&gt;100,C304=50001),HLOOKUP(C304,MASTER_Data_4!$A$6:$G$16,MATCH(Datset_1!I304,MASTER_Data_4!$B$7:$B$16,1)+2,1),IF(AND(I304&gt;100,C304=50002),HLOOKUP(C304,MASTER_Data_4!$A$6:$G$16,MATCH(Datset_1!I304,MASTER_Data_4!$B$7:$B$16,1)+2,1),IF(AND(I304&gt;100,C304=50003),HLOOKUP(C304,MASTER_Data_4!$A$6:$G$16,MATCH(Datset_1!I304,MASTER_Data_4!$B$7:$B$16,1)+2,1),IF(AND(I304&gt;100,C304=50004),HLOOKUP(C304,MASTER_Data_4!$A$6:$G$16,MATCH(Datset_1!I304,MASTER_Data_4!$B$7:$B$16,1)+2,1),IF(AND(I304&gt;100,C304=50005),HLOOKUP(C304,MASTER_Data_4!$A$6:$G$16,MATCH(Datset_1!I304,MASTER_Data_4!$B$7:$B$16,1)+2,1),HLOOKUP(C304,MASTER_Data_4!$A$6:$G$16,2,1))))))</f>
        <v>0.30599999999999999</v>
      </c>
      <c r="M308" s="4">
        <f t="shared" si="8"/>
        <v>44.920799999999993</v>
      </c>
      <c r="N308" s="112">
        <f>VLOOKUP(C308,MASTER_Data_7!$A$2:$C$7,3,0)</f>
        <v>1</v>
      </c>
      <c r="O308" s="112">
        <f>VLOOKUP(C308,MASTER_Data_7!$K$2:$M$12,3,0)</f>
        <v>2</v>
      </c>
      <c r="P308" s="3">
        <f>VLOOKUP(C308,MASTER_Data_8!$A$2:$C$7,3,0)</f>
        <v>122</v>
      </c>
      <c r="Q308" s="3">
        <f>Datset_1!I308*MASTER_Data_5!$B$9*P308</f>
        <v>976.07319999999982</v>
      </c>
      <c r="R308" s="3">
        <f>VLOOKUP(C308,MASTER_Data_8!$K$2:$M$12,3,0)</f>
        <v>901</v>
      </c>
      <c r="S308" s="3">
        <f>Datset_1!I308*MASTER_Data_5!$B$9*R308</f>
        <v>7208.5405999999984</v>
      </c>
    </row>
    <row r="309" spans="1:19" x14ac:dyDescent="0.25">
      <c r="A309" s="2" t="s">
        <v>308</v>
      </c>
      <c r="B309" s="22">
        <v>39673</v>
      </c>
      <c r="C309" s="2">
        <v>50004</v>
      </c>
      <c r="D309" s="2">
        <v>8</v>
      </c>
      <c r="E309" s="2">
        <v>10</v>
      </c>
      <c r="F309" s="2">
        <v>15</v>
      </c>
      <c r="G309" s="2">
        <v>11</v>
      </c>
      <c r="H309" s="2">
        <v>9</v>
      </c>
      <c r="I309" s="111">
        <f>D309*HLOOKUP($D$3,MASTER_Data_1!$A$3:$F$5,2,0)+E309*HLOOKUP($E$3,MASTER_Data_1!$A$3:$F$5,2,0)+F309*HLOOKUP($F$3,MASTER_Data_1!$A$3:$F$5,2,0)+G309*HLOOKUP($G$3,MASTER_Data_1!$A$3:$F$5,2,0)+H309*HLOOKUP($H$3,MASTER_Data_1!$A$3:$F$5,2,0)</f>
        <v>146.79999999999998</v>
      </c>
      <c r="J309" s="111">
        <f>IF(AND(I309&gt;100,C309=50001),HLOOKUP(C309,MASTER_Data_2!$A$7:$G$17,MATCH(Datset_1!I309,MASTER_Data_2!$B$8:$B$17,1)+2,1),IF(AND(I309&gt;100,C309=50002),HLOOKUP(C309,MASTER_Data_2!$A$7:$G$17,MATCH(Datset_1!I309,MASTER_Data_2!$B$8:$B$17,1)+2,1),IF(AND(I309&gt;100,C309=50003),HLOOKUP(C309,MASTER_Data_2!$A$7:$G$17,MATCH(Datset_1!I309,MASTER_Data_2!$B$8:$B$17,1)+2,1),IF(AND(I309&gt;100,C309=50004),HLOOKUP(C309,MASTER_Data_2!$A$7:$G$17,MATCH(Datset_1!I309,MASTER_Data_2!$B$8:$B$17,1)+2,1),IF(AND(I309&gt;100,C309=50005),HLOOKUP(C309,MASTER_Data_2!$A$7:$G$17,MATCH(Datset_1!I309,MASTER_Data_2!$B$8:$B$17,1)+2,1),HLOOKUP(C309,MASTER_Data_2!$A$7:$G$17,2,1))))))</f>
        <v>0.27</v>
      </c>
      <c r="K309" s="4">
        <f t="shared" si="9"/>
        <v>39.635999999999996</v>
      </c>
      <c r="L309" s="112">
        <f>IF(AND(I305&gt;100,C305=50001),HLOOKUP(C305,MASTER_Data_4!$A$6:$G$16,MATCH(Datset_1!I305,MASTER_Data_4!$B$7:$B$16,1)+2,1),IF(AND(I305&gt;100,C305=50002),HLOOKUP(C305,MASTER_Data_4!$A$6:$G$16,MATCH(Datset_1!I305,MASTER_Data_4!$B$7:$B$16,1)+2,1),IF(AND(I305&gt;100,C305=50003),HLOOKUP(C305,MASTER_Data_4!$A$6:$G$16,MATCH(Datset_1!I305,MASTER_Data_4!$B$7:$B$16,1)+2,1),IF(AND(I305&gt;100,C305=50004),HLOOKUP(C305,MASTER_Data_4!$A$6:$G$16,MATCH(Datset_1!I305,MASTER_Data_4!$B$7:$B$16,1)+2,1),IF(AND(I305&gt;100,C305=50005),HLOOKUP(C305,MASTER_Data_4!$A$6:$G$16,MATCH(Datset_1!I305,MASTER_Data_4!$B$7:$B$16,1)+2,1),HLOOKUP(C305,MASTER_Data_4!$A$6:$G$16,2,1))))))</f>
        <v>0.20399999999999999</v>
      </c>
      <c r="M309" s="4">
        <f t="shared" si="8"/>
        <v>29.947199999999995</v>
      </c>
      <c r="N309" s="112">
        <f>VLOOKUP(C309,MASTER_Data_7!$A$2:$C$7,3,0)</f>
        <v>1</v>
      </c>
      <c r="O309" s="112">
        <f>VLOOKUP(C309,MASTER_Data_7!$K$2:$M$12,3,0)</f>
        <v>2</v>
      </c>
      <c r="P309" s="3">
        <f>VLOOKUP(C309,MASTER_Data_8!$A$2:$C$7,3,0)</f>
        <v>768</v>
      </c>
      <c r="Q309" s="3">
        <f>Datset_1!I309*MASTER_Data_5!$B$9*P309</f>
        <v>6144.4607999999989</v>
      </c>
      <c r="R309" s="3">
        <f>VLOOKUP(C309,MASTER_Data_8!$K$2:$M$12,3,0)</f>
        <v>841</v>
      </c>
      <c r="S309" s="3">
        <f>Datset_1!I309*MASTER_Data_5!$B$9*R309</f>
        <v>6728.5045999999984</v>
      </c>
    </row>
    <row r="310" spans="1:19" x14ac:dyDescent="0.25">
      <c r="A310" s="2" t="s">
        <v>309</v>
      </c>
      <c r="B310" s="22">
        <v>39674</v>
      </c>
      <c r="C310" s="2">
        <v>50005</v>
      </c>
      <c r="D310" s="2">
        <v>8</v>
      </c>
      <c r="E310" s="2">
        <v>10</v>
      </c>
      <c r="F310" s="2">
        <v>15</v>
      </c>
      <c r="G310" s="2">
        <v>11</v>
      </c>
      <c r="H310" s="2">
        <v>9</v>
      </c>
      <c r="I310" s="111">
        <f>D310*HLOOKUP($D$3,MASTER_Data_1!$A$3:$F$5,2,0)+E310*HLOOKUP($E$3,MASTER_Data_1!$A$3:$F$5,2,0)+F310*HLOOKUP($F$3,MASTER_Data_1!$A$3:$F$5,2,0)+G310*HLOOKUP($G$3,MASTER_Data_1!$A$3:$F$5,2,0)+H310*HLOOKUP($H$3,MASTER_Data_1!$A$3:$F$5,2,0)</f>
        <v>146.79999999999998</v>
      </c>
      <c r="J310" s="111">
        <f>IF(AND(I310&gt;100,C310=50001),HLOOKUP(C310,MASTER_Data_2!$A$7:$G$17,MATCH(Datset_1!I310,MASTER_Data_2!$B$8:$B$17,1)+2,1),IF(AND(I310&gt;100,C310=50002),HLOOKUP(C310,MASTER_Data_2!$A$7:$G$17,MATCH(Datset_1!I310,MASTER_Data_2!$B$8:$B$17,1)+2,1),IF(AND(I310&gt;100,C310=50003),HLOOKUP(C310,MASTER_Data_2!$A$7:$G$17,MATCH(Datset_1!I310,MASTER_Data_2!$B$8:$B$17,1)+2,1),IF(AND(I310&gt;100,C310=50004),HLOOKUP(C310,MASTER_Data_2!$A$7:$G$17,MATCH(Datset_1!I310,MASTER_Data_2!$B$8:$B$17,1)+2,1),IF(AND(I310&gt;100,C310=50005),HLOOKUP(C310,MASTER_Data_2!$A$7:$G$17,MATCH(Datset_1!I310,MASTER_Data_2!$B$8:$B$17,1)+2,1),HLOOKUP(C310,MASTER_Data_2!$A$7:$G$17,2,1))))))</f>
        <v>0.33</v>
      </c>
      <c r="K310" s="4">
        <f t="shared" si="9"/>
        <v>48.443999999999996</v>
      </c>
      <c r="L310" s="112">
        <f>IF(AND(I306&gt;100,C306=50001),HLOOKUP(C306,MASTER_Data_4!$A$6:$G$16,MATCH(Datset_1!I306,MASTER_Data_4!$B$7:$B$16,1)+2,1),IF(AND(I306&gt;100,C306=50002),HLOOKUP(C306,MASTER_Data_4!$A$6:$G$16,MATCH(Datset_1!I306,MASTER_Data_4!$B$7:$B$16,1)+2,1),IF(AND(I306&gt;100,C306=50003),HLOOKUP(C306,MASTER_Data_4!$A$6:$G$16,MATCH(Datset_1!I306,MASTER_Data_4!$B$7:$B$16,1)+2,1),IF(AND(I306&gt;100,C306=50004),HLOOKUP(C306,MASTER_Data_4!$A$6:$G$16,MATCH(Datset_1!I306,MASTER_Data_4!$B$7:$B$16,1)+2,1),IF(AND(I306&gt;100,C306=50005),HLOOKUP(C306,MASTER_Data_4!$A$6:$G$16,MATCH(Datset_1!I306,MASTER_Data_4!$B$7:$B$16,1)+2,1),HLOOKUP(C306,MASTER_Data_4!$A$6:$G$16,2,1))))))</f>
        <v>0.30599999999999999</v>
      </c>
      <c r="M310" s="4">
        <f t="shared" si="8"/>
        <v>44.920799999999993</v>
      </c>
      <c r="N310" s="112">
        <f>VLOOKUP(C310,MASTER_Data_7!$A$2:$C$7,3,0)</f>
        <v>2</v>
      </c>
      <c r="O310" s="112">
        <f>VLOOKUP(C310,MASTER_Data_7!$K$2:$M$12,3,0)</f>
        <v>1</v>
      </c>
      <c r="P310" s="3">
        <f>VLOOKUP(C310,MASTER_Data_8!$A$2:$C$7,3,0)</f>
        <v>787</v>
      </c>
      <c r="Q310" s="3">
        <f>Datset_1!I310*MASTER_Data_5!$B$9*P310</f>
        <v>6296.4721999999992</v>
      </c>
      <c r="R310" s="3">
        <f>VLOOKUP(C310,MASTER_Data_8!$K$2:$M$12,3,0)</f>
        <v>40</v>
      </c>
      <c r="S310" s="3">
        <f>Datset_1!I310*MASTER_Data_5!$B$9*R310</f>
        <v>320.02399999999994</v>
      </c>
    </row>
    <row r="311" spans="1:19" x14ac:dyDescent="0.25">
      <c r="A311" s="2" t="s">
        <v>310</v>
      </c>
      <c r="B311" s="22">
        <v>39675</v>
      </c>
      <c r="C311" s="2">
        <v>50002</v>
      </c>
      <c r="D311" s="2">
        <v>8</v>
      </c>
      <c r="E311" s="2">
        <v>10</v>
      </c>
      <c r="F311" s="2">
        <v>15</v>
      </c>
      <c r="G311" s="2">
        <v>11</v>
      </c>
      <c r="H311" s="2">
        <v>9</v>
      </c>
      <c r="I311" s="111">
        <f>D311*HLOOKUP($D$3,MASTER_Data_1!$A$3:$F$5,2,0)+E311*HLOOKUP($E$3,MASTER_Data_1!$A$3:$F$5,2,0)+F311*HLOOKUP($F$3,MASTER_Data_1!$A$3:$F$5,2,0)+G311*HLOOKUP($G$3,MASTER_Data_1!$A$3:$F$5,2,0)+H311*HLOOKUP($H$3,MASTER_Data_1!$A$3:$F$5,2,0)</f>
        <v>146.79999999999998</v>
      </c>
      <c r="J311" s="111">
        <f>IF(AND(I311&gt;100,C311=50001),HLOOKUP(C311,MASTER_Data_2!$A$7:$G$17,MATCH(Datset_1!I311,MASTER_Data_2!$B$8:$B$17,1)+2,1),IF(AND(I311&gt;100,C311=50002),HLOOKUP(C311,MASTER_Data_2!$A$7:$G$17,MATCH(Datset_1!I311,MASTER_Data_2!$B$8:$B$17,1)+2,1),IF(AND(I311&gt;100,C311=50003),HLOOKUP(C311,MASTER_Data_2!$A$7:$G$17,MATCH(Datset_1!I311,MASTER_Data_2!$B$8:$B$17,1)+2,1),IF(AND(I311&gt;100,C311=50004),HLOOKUP(C311,MASTER_Data_2!$A$7:$G$17,MATCH(Datset_1!I311,MASTER_Data_2!$B$8:$B$17,1)+2,1),IF(AND(I311&gt;100,C311=50005),HLOOKUP(C311,MASTER_Data_2!$A$7:$G$17,MATCH(Datset_1!I311,MASTER_Data_2!$B$8:$B$17,1)+2,1),HLOOKUP(C311,MASTER_Data_2!$A$7:$G$17,2,1))))))</f>
        <v>0.24</v>
      </c>
      <c r="K311" s="4">
        <f t="shared" si="9"/>
        <v>35.231999999999992</v>
      </c>
      <c r="L311" s="112">
        <f>IF(AND(I307&gt;100,C307=50001),HLOOKUP(C307,MASTER_Data_4!$A$6:$G$16,MATCH(Datset_1!I307,MASTER_Data_4!$B$7:$B$16,1)+2,1),IF(AND(I307&gt;100,C307=50002),HLOOKUP(C307,MASTER_Data_4!$A$6:$G$16,MATCH(Datset_1!I307,MASTER_Data_4!$B$7:$B$16,1)+2,1),IF(AND(I307&gt;100,C307=50003),HLOOKUP(C307,MASTER_Data_4!$A$6:$G$16,MATCH(Datset_1!I307,MASTER_Data_4!$B$7:$B$16,1)+2,1),IF(AND(I307&gt;100,C307=50004),HLOOKUP(C307,MASTER_Data_4!$A$6:$G$16,MATCH(Datset_1!I307,MASTER_Data_4!$B$7:$B$16,1)+2,1),IF(AND(I307&gt;100,C307=50005),HLOOKUP(C307,MASTER_Data_4!$A$6:$G$16,MATCH(Datset_1!I307,MASTER_Data_4!$B$7:$B$16,1)+2,1),HLOOKUP(C307,MASTER_Data_4!$A$6:$G$16,2,1))))))</f>
        <v>0.20399999999999999</v>
      </c>
      <c r="M311" s="4">
        <f t="shared" si="8"/>
        <v>29.947199999999995</v>
      </c>
      <c r="N311" s="112">
        <f>VLOOKUP(C311,MASTER_Data_7!$A$2:$C$7,3,0)</f>
        <v>1</v>
      </c>
      <c r="O311" s="112">
        <f>VLOOKUP(C311,MASTER_Data_7!$K$2:$M$12,3,0)</f>
        <v>2</v>
      </c>
      <c r="P311" s="3">
        <f>VLOOKUP(C311,MASTER_Data_8!$A$2:$C$7,3,0)</f>
        <v>122</v>
      </c>
      <c r="Q311" s="3">
        <f>Datset_1!I311*MASTER_Data_5!$B$9*P311</f>
        <v>976.07319999999982</v>
      </c>
      <c r="R311" s="3">
        <f>VLOOKUP(C311,MASTER_Data_8!$K$2:$M$12,3,0)</f>
        <v>901</v>
      </c>
      <c r="S311" s="3">
        <f>Datset_1!I311*MASTER_Data_5!$B$9*R311</f>
        <v>7208.5405999999984</v>
      </c>
    </row>
    <row r="312" spans="1:19" x14ac:dyDescent="0.25">
      <c r="A312" s="2" t="s">
        <v>311</v>
      </c>
      <c r="B312" s="22">
        <v>39676</v>
      </c>
      <c r="C312" s="2">
        <v>50002</v>
      </c>
      <c r="D312" s="2">
        <v>8</v>
      </c>
      <c r="E312" s="2">
        <v>10</v>
      </c>
      <c r="F312" s="2">
        <v>15</v>
      </c>
      <c r="G312" s="2">
        <v>11</v>
      </c>
      <c r="H312" s="2">
        <v>9</v>
      </c>
      <c r="I312" s="111">
        <f>D312*HLOOKUP($D$3,MASTER_Data_1!$A$3:$F$5,2,0)+E312*HLOOKUP($E$3,MASTER_Data_1!$A$3:$F$5,2,0)+F312*HLOOKUP($F$3,MASTER_Data_1!$A$3:$F$5,2,0)+G312*HLOOKUP($G$3,MASTER_Data_1!$A$3:$F$5,2,0)+H312*HLOOKUP($H$3,MASTER_Data_1!$A$3:$F$5,2,0)</f>
        <v>146.79999999999998</v>
      </c>
      <c r="J312" s="111">
        <f>IF(AND(I312&gt;100,C312=50001),HLOOKUP(C312,MASTER_Data_2!$A$7:$G$17,MATCH(Datset_1!I312,MASTER_Data_2!$B$8:$B$17,1)+2,1),IF(AND(I312&gt;100,C312=50002),HLOOKUP(C312,MASTER_Data_2!$A$7:$G$17,MATCH(Datset_1!I312,MASTER_Data_2!$B$8:$B$17,1)+2,1),IF(AND(I312&gt;100,C312=50003),HLOOKUP(C312,MASTER_Data_2!$A$7:$G$17,MATCH(Datset_1!I312,MASTER_Data_2!$B$8:$B$17,1)+2,1),IF(AND(I312&gt;100,C312=50004),HLOOKUP(C312,MASTER_Data_2!$A$7:$G$17,MATCH(Datset_1!I312,MASTER_Data_2!$B$8:$B$17,1)+2,1),IF(AND(I312&gt;100,C312=50005),HLOOKUP(C312,MASTER_Data_2!$A$7:$G$17,MATCH(Datset_1!I312,MASTER_Data_2!$B$8:$B$17,1)+2,1),HLOOKUP(C312,MASTER_Data_2!$A$7:$G$17,2,1))))))</f>
        <v>0.24</v>
      </c>
      <c r="K312" s="4">
        <f t="shared" si="9"/>
        <v>35.231999999999992</v>
      </c>
      <c r="L312" s="112">
        <f>IF(AND(I308&gt;100,C308=50001),HLOOKUP(C308,MASTER_Data_4!$A$6:$G$16,MATCH(Datset_1!I308,MASTER_Data_4!$B$7:$B$16,1)+2,1),IF(AND(I308&gt;100,C308=50002),HLOOKUP(C308,MASTER_Data_4!$A$6:$G$16,MATCH(Datset_1!I308,MASTER_Data_4!$B$7:$B$16,1)+2,1),IF(AND(I308&gt;100,C308=50003),HLOOKUP(C308,MASTER_Data_4!$A$6:$G$16,MATCH(Datset_1!I308,MASTER_Data_4!$B$7:$B$16,1)+2,1),IF(AND(I308&gt;100,C308=50004),HLOOKUP(C308,MASTER_Data_4!$A$6:$G$16,MATCH(Datset_1!I308,MASTER_Data_4!$B$7:$B$16,1)+2,1),IF(AND(I308&gt;100,C308=50005),HLOOKUP(C308,MASTER_Data_4!$A$6:$G$16,MATCH(Datset_1!I308,MASTER_Data_4!$B$7:$B$16,1)+2,1),HLOOKUP(C308,MASTER_Data_4!$A$6:$G$16,2,1))))))</f>
        <v>0.30599999999999999</v>
      </c>
      <c r="M312" s="4">
        <f t="shared" si="8"/>
        <v>44.920799999999993</v>
      </c>
      <c r="N312" s="112">
        <f>VLOOKUP(C312,MASTER_Data_7!$A$2:$C$7,3,0)</f>
        <v>1</v>
      </c>
      <c r="O312" s="112">
        <f>VLOOKUP(C312,MASTER_Data_7!$K$2:$M$12,3,0)</f>
        <v>2</v>
      </c>
      <c r="P312" s="3">
        <f>VLOOKUP(C312,MASTER_Data_8!$A$2:$C$7,3,0)</f>
        <v>122</v>
      </c>
      <c r="Q312" s="3">
        <f>Datset_1!I312*MASTER_Data_5!$B$9*P312</f>
        <v>976.07319999999982</v>
      </c>
      <c r="R312" s="3">
        <f>VLOOKUP(C312,MASTER_Data_8!$K$2:$M$12,3,0)</f>
        <v>901</v>
      </c>
      <c r="S312" s="3">
        <f>Datset_1!I312*MASTER_Data_5!$B$9*R312</f>
        <v>7208.5405999999984</v>
      </c>
    </row>
    <row r="313" spans="1:19" x14ac:dyDescent="0.25">
      <c r="A313" s="2" t="s">
        <v>312</v>
      </c>
      <c r="B313" s="22">
        <v>39677</v>
      </c>
      <c r="C313" s="2">
        <v>50002</v>
      </c>
      <c r="D313" s="2">
        <v>8</v>
      </c>
      <c r="E313" s="2">
        <v>10</v>
      </c>
      <c r="F313" s="2">
        <v>15</v>
      </c>
      <c r="G313" s="2">
        <v>11</v>
      </c>
      <c r="H313" s="2">
        <v>9</v>
      </c>
      <c r="I313" s="111">
        <f>D313*HLOOKUP($D$3,MASTER_Data_1!$A$3:$F$5,2,0)+E313*HLOOKUP($E$3,MASTER_Data_1!$A$3:$F$5,2,0)+F313*HLOOKUP($F$3,MASTER_Data_1!$A$3:$F$5,2,0)+G313*HLOOKUP($G$3,MASTER_Data_1!$A$3:$F$5,2,0)+H313*HLOOKUP($H$3,MASTER_Data_1!$A$3:$F$5,2,0)</f>
        <v>146.79999999999998</v>
      </c>
      <c r="J313" s="111">
        <f>IF(AND(I313&gt;100,C313=50001),HLOOKUP(C313,MASTER_Data_2!$A$7:$G$17,MATCH(Datset_1!I313,MASTER_Data_2!$B$8:$B$17,1)+2,1),IF(AND(I313&gt;100,C313=50002),HLOOKUP(C313,MASTER_Data_2!$A$7:$G$17,MATCH(Datset_1!I313,MASTER_Data_2!$B$8:$B$17,1)+2,1),IF(AND(I313&gt;100,C313=50003),HLOOKUP(C313,MASTER_Data_2!$A$7:$G$17,MATCH(Datset_1!I313,MASTER_Data_2!$B$8:$B$17,1)+2,1),IF(AND(I313&gt;100,C313=50004),HLOOKUP(C313,MASTER_Data_2!$A$7:$G$17,MATCH(Datset_1!I313,MASTER_Data_2!$B$8:$B$17,1)+2,1),IF(AND(I313&gt;100,C313=50005),HLOOKUP(C313,MASTER_Data_2!$A$7:$G$17,MATCH(Datset_1!I313,MASTER_Data_2!$B$8:$B$17,1)+2,1),HLOOKUP(C313,MASTER_Data_2!$A$7:$G$17,2,1))))))</f>
        <v>0.24</v>
      </c>
      <c r="K313" s="4">
        <f t="shared" si="9"/>
        <v>35.231999999999992</v>
      </c>
      <c r="L313" s="112">
        <f>IF(AND(I309&gt;100,C309=50001),HLOOKUP(C309,MASTER_Data_4!$A$6:$G$16,MATCH(Datset_1!I309,MASTER_Data_4!$B$7:$B$16,1)+2,1),IF(AND(I309&gt;100,C309=50002),HLOOKUP(C309,MASTER_Data_4!$A$6:$G$16,MATCH(Datset_1!I309,MASTER_Data_4!$B$7:$B$16,1)+2,1),IF(AND(I309&gt;100,C309=50003),HLOOKUP(C309,MASTER_Data_4!$A$6:$G$16,MATCH(Datset_1!I309,MASTER_Data_4!$B$7:$B$16,1)+2,1),IF(AND(I309&gt;100,C309=50004),HLOOKUP(C309,MASTER_Data_4!$A$6:$G$16,MATCH(Datset_1!I309,MASTER_Data_4!$B$7:$B$16,1)+2,1),IF(AND(I309&gt;100,C309=50005),HLOOKUP(C309,MASTER_Data_4!$A$6:$G$16,MATCH(Datset_1!I309,MASTER_Data_4!$B$7:$B$16,1)+2,1),HLOOKUP(C309,MASTER_Data_4!$A$6:$G$16,2,1))))))</f>
        <v>0.34100000000000003</v>
      </c>
      <c r="M313" s="4">
        <f t="shared" si="8"/>
        <v>50.058799999999998</v>
      </c>
      <c r="N313" s="112">
        <f>VLOOKUP(C313,MASTER_Data_7!$A$2:$C$7,3,0)</f>
        <v>1</v>
      </c>
      <c r="O313" s="112">
        <f>VLOOKUP(C313,MASTER_Data_7!$K$2:$M$12,3,0)</f>
        <v>2</v>
      </c>
      <c r="P313" s="3">
        <f>VLOOKUP(C313,MASTER_Data_8!$A$2:$C$7,3,0)</f>
        <v>122</v>
      </c>
      <c r="Q313" s="3">
        <f>Datset_1!I313*MASTER_Data_5!$B$9*P313</f>
        <v>976.07319999999982</v>
      </c>
      <c r="R313" s="3">
        <f>VLOOKUP(C313,MASTER_Data_8!$K$2:$M$12,3,0)</f>
        <v>901</v>
      </c>
      <c r="S313" s="3">
        <f>Datset_1!I313*MASTER_Data_5!$B$9*R313</f>
        <v>7208.5405999999984</v>
      </c>
    </row>
    <row r="314" spans="1:19" x14ac:dyDescent="0.25">
      <c r="A314" s="2" t="s">
        <v>313</v>
      </c>
      <c r="B314" s="22">
        <v>39678</v>
      </c>
      <c r="C314" s="2">
        <v>50003</v>
      </c>
      <c r="D314" s="2">
        <v>8</v>
      </c>
      <c r="E314" s="2">
        <v>10</v>
      </c>
      <c r="F314" s="2">
        <v>15</v>
      </c>
      <c r="G314" s="2">
        <v>11</v>
      </c>
      <c r="H314" s="2">
        <v>9</v>
      </c>
      <c r="I314" s="111">
        <f>D314*HLOOKUP($D$3,MASTER_Data_1!$A$3:$F$5,2,0)+E314*HLOOKUP($E$3,MASTER_Data_1!$A$3:$F$5,2,0)+F314*HLOOKUP($F$3,MASTER_Data_1!$A$3:$F$5,2,0)+G314*HLOOKUP($G$3,MASTER_Data_1!$A$3:$F$5,2,0)+H314*HLOOKUP($H$3,MASTER_Data_1!$A$3:$F$5,2,0)</f>
        <v>146.79999999999998</v>
      </c>
      <c r="J314" s="111">
        <f>IF(AND(I314&gt;100,C314=50001),HLOOKUP(C314,MASTER_Data_2!$A$7:$G$17,MATCH(Datset_1!I314,MASTER_Data_2!$B$8:$B$17,1)+2,1),IF(AND(I314&gt;100,C314=50002),HLOOKUP(C314,MASTER_Data_2!$A$7:$G$17,MATCH(Datset_1!I314,MASTER_Data_2!$B$8:$B$17,1)+2,1),IF(AND(I314&gt;100,C314=50003),HLOOKUP(C314,MASTER_Data_2!$A$7:$G$17,MATCH(Datset_1!I314,MASTER_Data_2!$B$8:$B$17,1)+2,1),IF(AND(I314&gt;100,C314=50004),HLOOKUP(C314,MASTER_Data_2!$A$7:$G$17,MATCH(Datset_1!I314,MASTER_Data_2!$B$8:$B$17,1)+2,1),IF(AND(I314&gt;100,C314=50005),HLOOKUP(C314,MASTER_Data_2!$A$7:$G$17,MATCH(Datset_1!I314,MASTER_Data_2!$B$8:$B$17,1)+2,1),HLOOKUP(C314,MASTER_Data_2!$A$7:$G$17,2,1))))))</f>
        <v>0.26</v>
      </c>
      <c r="K314" s="4">
        <f t="shared" si="9"/>
        <v>38.167999999999999</v>
      </c>
      <c r="L314" s="112">
        <f>IF(AND(I310&gt;100,C310=50001),HLOOKUP(C310,MASTER_Data_4!$A$6:$G$16,MATCH(Datset_1!I310,MASTER_Data_4!$B$7:$B$16,1)+2,1),IF(AND(I310&gt;100,C310=50002),HLOOKUP(C310,MASTER_Data_4!$A$6:$G$16,MATCH(Datset_1!I310,MASTER_Data_4!$B$7:$B$16,1)+2,1),IF(AND(I310&gt;100,C310=50003),HLOOKUP(C310,MASTER_Data_4!$A$6:$G$16,MATCH(Datset_1!I310,MASTER_Data_4!$B$7:$B$16,1)+2,1),IF(AND(I310&gt;100,C310=50004),HLOOKUP(C310,MASTER_Data_4!$A$6:$G$16,MATCH(Datset_1!I310,MASTER_Data_4!$B$7:$B$16,1)+2,1),IF(AND(I310&gt;100,C310=50005),HLOOKUP(C310,MASTER_Data_4!$A$6:$G$16,MATCH(Datset_1!I310,MASTER_Data_4!$B$7:$B$16,1)+2,1),HLOOKUP(C310,MASTER_Data_4!$A$6:$G$16,2,1))))))</f>
        <v>0.20399999999999999</v>
      </c>
      <c r="M314" s="4">
        <f t="shared" si="8"/>
        <v>29.947199999999995</v>
      </c>
      <c r="N314" s="112">
        <f>VLOOKUP(C314,MASTER_Data_7!$A$2:$C$7,3,0)</f>
        <v>1</v>
      </c>
      <c r="O314" s="112">
        <f>VLOOKUP(C314,MASTER_Data_7!$K$2:$M$12,3,0)</f>
        <v>2</v>
      </c>
      <c r="P314" s="3">
        <f>VLOOKUP(C314,MASTER_Data_8!$A$2:$C$7,3,0)</f>
        <v>407</v>
      </c>
      <c r="Q314" s="3">
        <f>Datset_1!I314*MASTER_Data_5!$B$9*P314</f>
        <v>3256.2441999999996</v>
      </c>
      <c r="R314" s="3">
        <f>VLOOKUP(C314,MASTER_Data_8!$K$2:$M$12,3,0)</f>
        <v>1048</v>
      </c>
      <c r="S314" s="3">
        <f>Datset_1!I314*MASTER_Data_5!$B$9*R314</f>
        <v>8384.6287999999986</v>
      </c>
    </row>
    <row r="315" spans="1:19" x14ac:dyDescent="0.25">
      <c r="A315" s="2" t="s">
        <v>314</v>
      </c>
      <c r="B315" s="22">
        <v>39679</v>
      </c>
      <c r="C315" s="2">
        <v>50003</v>
      </c>
      <c r="D315" s="2">
        <v>8</v>
      </c>
      <c r="E315" s="2">
        <v>10</v>
      </c>
      <c r="F315" s="2">
        <v>15</v>
      </c>
      <c r="G315" s="2">
        <v>11</v>
      </c>
      <c r="H315" s="2">
        <v>9</v>
      </c>
      <c r="I315" s="111">
        <f>D315*HLOOKUP($D$3,MASTER_Data_1!$A$3:$F$5,2,0)+E315*HLOOKUP($E$3,MASTER_Data_1!$A$3:$F$5,2,0)+F315*HLOOKUP($F$3,MASTER_Data_1!$A$3:$F$5,2,0)+G315*HLOOKUP($G$3,MASTER_Data_1!$A$3:$F$5,2,0)+H315*HLOOKUP($H$3,MASTER_Data_1!$A$3:$F$5,2,0)</f>
        <v>146.79999999999998</v>
      </c>
      <c r="J315" s="111">
        <f>IF(AND(I315&gt;100,C315=50001),HLOOKUP(C315,MASTER_Data_2!$A$7:$G$17,MATCH(Datset_1!I315,MASTER_Data_2!$B$8:$B$17,1)+2,1),IF(AND(I315&gt;100,C315=50002),HLOOKUP(C315,MASTER_Data_2!$A$7:$G$17,MATCH(Datset_1!I315,MASTER_Data_2!$B$8:$B$17,1)+2,1),IF(AND(I315&gt;100,C315=50003),HLOOKUP(C315,MASTER_Data_2!$A$7:$G$17,MATCH(Datset_1!I315,MASTER_Data_2!$B$8:$B$17,1)+2,1),IF(AND(I315&gt;100,C315=50004),HLOOKUP(C315,MASTER_Data_2!$A$7:$G$17,MATCH(Datset_1!I315,MASTER_Data_2!$B$8:$B$17,1)+2,1),IF(AND(I315&gt;100,C315=50005),HLOOKUP(C315,MASTER_Data_2!$A$7:$G$17,MATCH(Datset_1!I315,MASTER_Data_2!$B$8:$B$17,1)+2,1),HLOOKUP(C315,MASTER_Data_2!$A$7:$G$17,2,1))))))</f>
        <v>0.26</v>
      </c>
      <c r="K315" s="4">
        <f t="shared" si="9"/>
        <v>38.167999999999999</v>
      </c>
      <c r="L315" s="112">
        <f>IF(AND(I311&gt;100,C311=50001),HLOOKUP(C311,MASTER_Data_4!$A$6:$G$16,MATCH(Datset_1!I311,MASTER_Data_4!$B$7:$B$16,1)+2,1),IF(AND(I311&gt;100,C311=50002),HLOOKUP(C311,MASTER_Data_4!$A$6:$G$16,MATCH(Datset_1!I311,MASTER_Data_4!$B$7:$B$16,1)+2,1),IF(AND(I311&gt;100,C311=50003),HLOOKUP(C311,MASTER_Data_4!$A$6:$G$16,MATCH(Datset_1!I311,MASTER_Data_4!$B$7:$B$16,1)+2,1),IF(AND(I311&gt;100,C311=50004),HLOOKUP(C311,MASTER_Data_4!$A$6:$G$16,MATCH(Datset_1!I311,MASTER_Data_4!$B$7:$B$16,1)+2,1),IF(AND(I311&gt;100,C311=50005),HLOOKUP(C311,MASTER_Data_4!$A$6:$G$16,MATCH(Datset_1!I311,MASTER_Data_4!$B$7:$B$16,1)+2,1),HLOOKUP(C311,MASTER_Data_4!$A$6:$G$16,2,1))))))</f>
        <v>0.30599999999999999</v>
      </c>
      <c r="M315" s="4">
        <f t="shared" si="8"/>
        <v>44.920799999999993</v>
      </c>
      <c r="N315" s="112">
        <f>VLOOKUP(C315,MASTER_Data_7!$A$2:$C$7,3,0)</f>
        <v>1</v>
      </c>
      <c r="O315" s="112">
        <f>VLOOKUP(C315,MASTER_Data_7!$K$2:$M$12,3,0)</f>
        <v>2</v>
      </c>
      <c r="P315" s="3">
        <f>VLOOKUP(C315,MASTER_Data_8!$A$2:$C$7,3,0)</f>
        <v>407</v>
      </c>
      <c r="Q315" s="3">
        <f>Datset_1!I315*MASTER_Data_5!$B$9*P315</f>
        <v>3256.2441999999996</v>
      </c>
      <c r="R315" s="3">
        <f>VLOOKUP(C315,MASTER_Data_8!$K$2:$M$12,3,0)</f>
        <v>1048</v>
      </c>
      <c r="S315" s="3">
        <f>Datset_1!I315*MASTER_Data_5!$B$9*R315</f>
        <v>8384.6287999999986</v>
      </c>
    </row>
    <row r="316" spans="1:19" x14ac:dyDescent="0.25">
      <c r="A316" s="2" t="s">
        <v>315</v>
      </c>
      <c r="B316" s="22">
        <v>39679</v>
      </c>
      <c r="C316" s="2">
        <v>50004</v>
      </c>
      <c r="D316" s="2">
        <v>8</v>
      </c>
      <c r="E316" s="2">
        <v>10</v>
      </c>
      <c r="F316" s="2">
        <v>15</v>
      </c>
      <c r="G316" s="2">
        <v>11</v>
      </c>
      <c r="H316" s="2">
        <v>9</v>
      </c>
      <c r="I316" s="111">
        <f>D316*HLOOKUP($D$3,MASTER_Data_1!$A$3:$F$5,2,0)+E316*HLOOKUP($E$3,MASTER_Data_1!$A$3:$F$5,2,0)+F316*HLOOKUP($F$3,MASTER_Data_1!$A$3:$F$5,2,0)+G316*HLOOKUP($G$3,MASTER_Data_1!$A$3:$F$5,2,0)+H316*HLOOKUP($H$3,MASTER_Data_1!$A$3:$F$5,2,0)</f>
        <v>146.79999999999998</v>
      </c>
      <c r="J316" s="111">
        <f>IF(AND(I316&gt;100,C316=50001),HLOOKUP(C316,MASTER_Data_2!$A$7:$G$17,MATCH(Datset_1!I316,MASTER_Data_2!$B$8:$B$17,1)+2,1),IF(AND(I316&gt;100,C316=50002),HLOOKUP(C316,MASTER_Data_2!$A$7:$G$17,MATCH(Datset_1!I316,MASTER_Data_2!$B$8:$B$17,1)+2,1),IF(AND(I316&gt;100,C316=50003),HLOOKUP(C316,MASTER_Data_2!$A$7:$G$17,MATCH(Datset_1!I316,MASTER_Data_2!$B$8:$B$17,1)+2,1),IF(AND(I316&gt;100,C316=50004),HLOOKUP(C316,MASTER_Data_2!$A$7:$G$17,MATCH(Datset_1!I316,MASTER_Data_2!$B$8:$B$17,1)+2,1),IF(AND(I316&gt;100,C316=50005),HLOOKUP(C316,MASTER_Data_2!$A$7:$G$17,MATCH(Datset_1!I316,MASTER_Data_2!$B$8:$B$17,1)+2,1),HLOOKUP(C316,MASTER_Data_2!$A$7:$G$17,2,1))))))</f>
        <v>0.27</v>
      </c>
      <c r="K316" s="4">
        <f t="shared" si="9"/>
        <v>39.635999999999996</v>
      </c>
      <c r="L316" s="112">
        <f>IF(AND(I312&gt;100,C312=50001),HLOOKUP(C312,MASTER_Data_4!$A$6:$G$16,MATCH(Datset_1!I312,MASTER_Data_4!$B$7:$B$16,1)+2,1),IF(AND(I312&gt;100,C312=50002),HLOOKUP(C312,MASTER_Data_4!$A$6:$G$16,MATCH(Datset_1!I312,MASTER_Data_4!$B$7:$B$16,1)+2,1),IF(AND(I312&gt;100,C312=50003),HLOOKUP(C312,MASTER_Data_4!$A$6:$G$16,MATCH(Datset_1!I312,MASTER_Data_4!$B$7:$B$16,1)+2,1),IF(AND(I312&gt;100,C312=50004),HLOOKUP(C312,MASTER_Data_4!$A$6:$G$16,MATCH(Datset_1!I312,MASTER_Data_4!$B$7:$B$16,1)+2,1),IF(AND(I312&gt;100,C312=50005),HLOOKUP(C312,MASTER_Data_4!$A$6:$G$16,MATCH(Datset_1!I312,MASTER_Data_4!$B$7:$B$16,1)+2,1),HLOOKUP(C312,MASTER_Data_4!$A$6:$G$16,2,1))))))</f>
        <v>0.30599999999999999</v>
      </c>
      <c r="M316" s="4">
        <f t="shared" si="8"/>
        <v>44.920799999999993</v>
      </c>
      <c r="N316" s="112">
        <f>VLOOKUP(C316,MASTER_Data_7!$A$2:$C$7,3,0)</f>
        <v>1</v>
      </c>
      <c r="O316" s="112">
        <f>VLOOKUP(C316,MASTER_Data_7!$K$2:$M$12,3,0)</f>
        <v>2</v>
      </c>
      <c r="P316" s="3">
        <f>VLOOKUP(C316,MASTER_Data_8!$A$2:$C$7,3,0)</f>
        <v>768</v>
      </c>
      <c r="Q316" s="3">
        <f>Datset_1!I316*MASTER_Data_5!$B$9*P316</f>
        <v>6144.4607999999989</v>
      </c>
      <c r="R316" s="3">
        <f>VLOOKUP(C316,MASTER_Data_8!$K$2:$M$12,3,0)</f>
        <v>841</v>
      </c>
      <c r="S316" s="3">
        <f>Datset_1!I316*MASTER_Data_5!$B$9*R316</f>
        <v>6728.5045999999984</v>
      </c>
    </row>
    <row r="317" spans="1:19" x14ac:dyDescent="0.25">
      <c r="A317" s="2" t="s">
        <v>316</v>
      </c>
      <c r="B317" s="22">
        <v>39681</v>
      </c>
      <c r="C317" s="2">
        <v>50005</v>
      </c>
      <c r="D317" s="2">
        <v>8</v>
      </c>
      <c r="E317" s="2">
        <v>10</v>
      </c>
      <c r="F317" s="2">
        <v>15</v>
      </c>
      <c r="G317" s="2">
        <v>11</v>
      </c>
      <c r="H317" s="2">
        <v>9</v>
      </c>
      <c r="I317" s="111">
        <f>D317*HLOOKUP($D$3,MASTER_Data_1!$A$3:$F$5,2,0)+E317*HLOOKUP($E$3,MASTER_Data_1!$A$3:$F$5,2,0)+F317*HLOOKUP($F$3,MASTER_Data_1!$A$3:$F$5,2,0)+G317*HLOOKUP($G$3,MASTER_Data_1!$A$3:$F$5,2,0)+H317*HLOOKUP($H$3,MASTER_Data_1!$A$3:$F$5,2,0)</f>
        <v>146.79999999999998</v>
      </c>
      <c r="J317" s="111">
        <f>IF(AND(I317&gt;100,C317=50001),HLOOKUP(C317,MASTER_Data_2!$A$7:$G$17,MATCH(Datset_1!I317,MASTER_Data_2!$B$8:$B$17,1)+2,1),IF(AND(I317&gt;100,C317=50002),HLOOKUP(C317,MASTER_Data_2!$A$7:$G$17,MATCH(Datset_1!I317,MASTER_Data_2!$B$8:$B$17,1)+2,1),IF(AND(I317&gt;100,C317=50003),HLOOKUP(C317,MASTER_Data_2!$A$7:$G$17,MATCH(Datset_1!I317,MASTER_Data_2!$B$8:$B$17,1)+2,1),IF(AND(I317&gt;100,C317=50004),HLOOKUP(C317,MASTER_Data_2!$A$7:$G$17,MATCH(Datset_1!I317,MASTER_Data_2!$B$8:$B$17,1)+2,1),IF(AND(I317&gt;100,C317=50005),HLOOKUP(C317,MASTER_Data_2!$A$7:$G$17,MATCH(Datset_1!I317,MASTER_Data_2!$B$8:$B$17,1)+2,1),HLOOKUP(C317,MASTER_Data_2!$A$7:$G$17,2,1))))))</f>
        <v>0.33</v>
      </c>
      <c r="K317" s="4">
        <f t="shared" si="9"/>
        <v>48.443999999999996</v>
      </c>
      <c r="L317" s="112">
        <f>IF(AND(I313&gt;100,C313=50001),HLOOKUP(C313,MASTER_Data_4!$A$6:$G$16,MATCH(Datset_1!I313,MASTER_Data_4!$B$7:$B$16,1)+2,1),IF(AND(I313&gt;100,C313=50002),HLOOKUP(C313,MASTER_Data_4!$A$6:$G$16,MATCH(Datset_1!I313,MASTER_Data_4!$B$7:$B$16,1)+2,1),IF(AND(I313&gt;100,C313=50003),HLOOKUP(C313,MASTER_Data_4!$A$6:$G$16,MATCH(Datset_1!I313,MASTER_Data_4!$B$7:$B$16,1)+2,1),IF(AND(I313&gt;100,C313=50004),HLOOKUP(C313,MASTER_Data_4!$A$6:$G$16,MATCH(Datset_1!I313,MASTER_Data_4!$B$7:$B$16,1)+2,1),IF(AND(I313&gt;100,C313=50005),HLOOKUP(C313,MASTER_Data_4!$A$6:$G$16,MATCH(Datset_1!I313,MASTER_Data_4!$B$7:$B$16,1)+2,1),HLOOKUP(C313,MASTER_Data_4!$A$6:$G$16,2,1))))))</f>
        <v>0.30599999999999999</v>
      </c>
      <c r="M317" s="4">
        <f t="shared" si="8"/>
        <v>44.920799999999993</v>
      </c>
      <c r="N317" s="112">
        <f>VLOOKUP(C317,MASTER_Data_7!$A$2:$C$7,3,0)</f>
        <v>2</v>
      </c>
      <c r="O317" s="112">
        <f>VLOOKUP(C317,MASTER_Data_7!$K$2:$M$12,3,0)</f>
        <v>1</v>
      </c>
      <c r="P317" s="3">
        <f>VLOOKUP(C317,MASTER_Data_8!$A$2:$C$7,3,0)</f>
        <v>787</v>
      </c>
      <c r="Q317" s="3">
        <f>Datset_1!I317*MASTER_Data_5!$B$9*P317</f>
        <v>6296.4721999999992</v>
      </c>
      <c r="R317" s="3">
        <f>VLOOKUP(C317,MASTER_Data_8!$K$2:$M$12,3,0)</f>
        <v>40</v>
      </c>
      <c r="S317" s="3">
        <f>Datset_1!I317*MASTER_Data_5!$B$9*R317</f>
        <v>320.02399999999994</v>
      </c>
    </row>
    <row r="318" spans="1:19" x14ac:dyDescent="0.25">
      <c r="A318" s="2" t="s">
        <v>317</v>
      </c>
      <c r="B318" s="22">
        <v>39682</v>
      </c>
      <c r="C318" s="2">
        <v>50002</v>
      </c>
      <c r="D318" s="2">
        <v>8</v>
      </c>
      <c r="E318" s="2">
        <v>10</v>
      </c>
      <c r="F318" s="2">
        <v>15</v>
      </c>
      <c r="G318" s="2">
        <v>11</v>
      </c>
      <c r="H318" s="2">
        <v>9</v>
      </c>
      <c r="I318" s="111">
        <f>D318*HLOOKUP($D$3,MASTER_Data_1!$A$3:$F$5,2,0)+E318*HLOOKUP($E$3,MASTER_Data_1!$A$3:$F$5,2,0)+F318*HLOOKUP($F$3,MASTER_Data_1!$A$3:$F$5,2,0)+G318*HLOOKUP($G$3,MASTER_Data_1!$A$3:$F$5,2,0)+H318*HLOOKUP($H$3,MASTER_Data_1!$A$3:$F$5,2,0)</f>
        <v>146.79999999999998</v>
      </c>
      <c r="J318" s="111">
        <f>IF(AND(I318&gt;100,C318=50001),HLOOKUP(C318,MASTER_Data_2!$A$7:$G$17,MATCH(Datset_1!I318,MASTER_Data_2!$B$8:$B$17,1)+2,1),IF(AND(I318&gt;100,C318=50002),HLOOKUP(C318,MASTER_Data_2!$A$7:$G$17,MATCH(Datset_1!I318,MASTER_Data_2!$B$8:$B$17,1)+2,1),IF(AND(I318&gt;100,C318=50003),HLOOKUP(C318,MASTER_Data_2!$A$7:$G$17,MATCH(Datset_1!I318,MASTER_Data_2!$B$8:$B$17,1)+2,1),IF(AND(I318&gt;100,C318=50004),HLOOKUP(C318,MASTER_Data_2!$A$7:$G$17,MATCH(Datset_1!I318,MASTER_Data_2!$B$8:$B$17,1)+2,1),IF(AND(I318&gt;100,C318=50005),HLOOKUP(C318,MASTER_Data_2!$A$7:$G$17,MATCH(Datset_1!I318,MASTER_Data_2!$B$8:$B$17,1)+2,1),HLOOKUP(C318,MASTER_Data_2!$A$7:$G$17,2,1))))))</f>
        <v>0.24</v>
      </c>
      <c r="K318" s="4">
        <f t="shared" si="9"/>
        <v>35.231999999999992</v>
      </c>
      <c r="L318" s="112">
        <f>IF(AND(I314&gt;100,C314=50001),HLOOKUP(C314,MASTER_Data_4!$A$6:$G$16,MATCH(Datset_1!I314,MASTER_Data_4!$B$7:$B$16,1)+2,1),IF(AND(I314&gt;100,C314=50002),HLOOKUP(C314,MASTER_Data_4!$A$6:$G$16,MATCH(Datset_1!I314,MASTER_Data_4!$B$7:$B$16,1)+2,1),IF(AND(I314&gt;100,C314=50003),HLOOKUP(C314,MASTER_Data_4!$A$6:$G$16,MATCH(Datset_1!I314,MASTER_Data_4!$B$7:$B$16,1)+2,1),IF(AND(I314&gt;100,C314=50004),HLOOKUP(C314,MASTER_Data_4!$A$6:$G$16,MATCH(Datset_1!I314,MASTER_Data_4!$B$7:$B$16,1)+2,1),IF(AND(I314&gt;100,C314=50005),HLOOKUP(C314,MASTER_Data_4!$A$6:$G$16,MATCH(Datset_1!I314,MASTER_Data_4!$B$7:$B$16,1)+2,1),HLOOKUP(C314,MASTER_Data_4!$A$6:$G$16,2,1))))))</f>
        <v>0.37</v>
      </c>
      <c r="M318" s="4">
        <f t="shared" si="8"/>
        <v>54.315999999999995</v>
      </c>
      <c r="N318" s="112">
        <f>VLOOKUP(C318,MASTER_Data_7!$A$2:$C$7,3,0)</f>
        <v>1</v>
      </c>
      <c r="O318" s="112">
        <f>VLOOKUP(C318,MASTER_Data_7!$K$2:$M$12,3,0)</f>
        <v>2</v>
      </c>
      <c r="P318" s="3">
        <f>VLOOKUP(C318,MASTER_Data_8!$A$2:$C$7,3,0)</f>
        <v>122</v>
      </c>
      <c r="Q318" s="3">
        <f>Datset_1!I318*MASTER_Data_5!$B$9*P318</f>
        <v>976.07319999999982</v>
      </c>
      <c r="R318" s="3">
        <f>VLOOKUP(C318,MASTER_Data_8!$K$2:$M$12,3,0)</f>
        <v>901</v>
      </c>
      <c r="S318" s="3">
        <f>Datset_1!I318*MASTER_Data_5!$B$9*R318</f>
        <v>7208.5405999999984</v>
      </c>
    </row>
    <row r="319" spans="1:19" x14ac:dyDescent="0.25">
      <c r="A319" s="2" t="s">
        <v>318</v>
      </c>
      <c r="B319" s="22">
        <v>39683</v>
      </c>
      <c r="C319" s="2">
        <v>50005</v>
      </c>
      <c r="D319" s="72">
        <v>12</v>
      </c>
      <c r="E319" s="72">
        <v>13</v>
      </c>
      <c r="F319" s="72">
        <v>14</v>
      </c>
      <c r="G319" s="72">
        <v>15</v>
      </c>
      <c r="H319" s="72">
        <v>16</v>
      </c>
      <c r="I319" s="111">
        <f>D319*HLOOKUP($D$3,MASTER_Data_1!$A$3:$F$5,2,0)+E319*HLOOKUP($E$3,MASTER_Data_1!$A$3:$F$5,2,0)+F319*HLOOKUP($F$3,MASTER_Data_1!$A$3:$F$5,2,0)+G319*HLOOKUP($G$3,MASTER_Data_1!$A$3:$F$5,2,0)+H319*HLOOKUP($H$3,MASTER_Data_1!$A$3:$F$5,2,0)</f>
        <v>202.3</v>
      </c>
      <c r="J319" s="111">
        <f>IF(AND(I319&gt;100,C319=50001),HLOOKUP(C319,MASTER_Data_2!$A$7:$G$17,MATCH(Datset_1!I319,MASTER_Data_2!$B$8:$B$17,1)+2,1),IF(AND(I319&gt;100,C319=50002),HLOOKUP(C319,MASTER_Data_2!$A$7:$G$17,MATCH(Datset_1!I319,MASTER_Data_2!$B$8:$B$17,1)+2,1),IF(AND(I319&gt;100,C319=50003),HLOOKUP(C319,MASTER_Data_2!$A$7:$G$17,MATCH(Datset_1!I319,MASTER_Data_2!$B$8:$B$17,1)+2,1),IF(AND(I319&gt;100,C319=50004),HLOOKUP(C319,MASTER_Data_2!$A$7:$G$17,MATCH(Datset_1!I319,MASTER_Data_2!$B$8:$B$17,1)+2,1),IF(AND(I319&gt;100,C319=50005),HLOOKUP(C319,MASTER_Data_2!$A$7:$G$17,MATCH(Datset_1!I319,MASTER_Data_2!$B$8:$B$17,1)+2,1),HLOOKUP(C319,MASTER_Data_2!$A$7:$G$17,2,1))))))</f>
        <v>0.33</v>
      </c>
      <c r="K319" s="4">
        <f t="shared" si="9"/>
        <v>66.759</v>
      </c>
      <c r="L319" s="112">
        <f>IF(AND(I315&gt;100,C315=50001),HLOOKUP(C315,MASTER_Data_4!$A$6:$G$16,MATCH(Datset_1!I315,MASTER_Data_4!$B$7:$B$16,1)+2,1),IF(AND(I315&gt;100,C315=50002),HLOOKUP(C315,MASTER_Data_4!$A$6:$G$16,MATCH(Datset_1!I315,MASTER_Data_4!$B$7:$B$16,1)+2,1),IF(AND(I315&gt;100,C315=50003),HLOOKUP(C315,MASTER_Data_4!$A$6:$G$16,MATCH(Datset_1!I315,MASTER_Data_4!$B$7:$B$16,1)+2,1),IF(AND(I315&gt;100,C315=50004),HLOOKUP(C315,MASTER_Data_4!$A$6:$G$16,MATCH(Datset_1!I315,MASTER_Data_4!$B$7:$B$16,1)+2,1),IF(AND(I315&gt;100,C315=50005),HLOOKUP(C315,MASTER_Data_4!$A$6:$G$16,MATCH(Datset_1!I315,MASTER_Data_4!$B$7:$B$16,1)+2,1),HLOOKUP(C315,MASTER_Data_4!$A$6:$G$16,2,1))))))</f>
        <v>0.37</v>
      </c>
      <c r="M319" s="4">
        <f t="shared" si="8"/>
        <v>74.850999999999999</v>
      </c>
      <c r="N319" s="112">
        <f>VLOOKUP(C319,MASTER_Data_7!$A$2:$C$7,3,0)</f>
        <v>2</v>
      </c>
      <c r="O319" s="112">
        <f>VLOOKUP(C319,MASTER_Data_7!$K$2:$M$12,3,0)</f>
        <v>1</v>
      </c>
      <c r="P319" s="3">
        <f>VLOOKUP(C319,MASTER_Data_8!$A$2:$C$7,3,0)</f>
        <v>787</v>
      </c>
      <c r="Q319" s="3">
        <f>Datset_1!I319*MASTER_Data_5!$B$9*P319</f>
        <v>8676.9504500000003</v>
      </c>
      <c r="R319" s="3">
        <f>VLOOKUP(C319,MASTER_Data_8!$K$2:$M$12,3,0)</f>
        <v>40</v>
      </c>
      <c r="S319" s="3">
        <f>Datset_1!I319*MASTER_Data_5!$B$9*R319</f>
        <v>441.01400000000007</v>
      </c>
    </row>
    <row r="320" spans="1:19" x14ac:dyDescent="0.25">
      <c r="A320" s="2" t="s">
        <v>319</v>
      </c>
      <c r="B320" s="22">
        <v>39684</v>
      </c>
      <c r="C320" s="2">
        <v>50005</v>
      </c>
      <c r="D320" s="2">
        <v>8</v>
      </c>
      <c r="E320" s="2">
        <v>10</v>
      </c>
      <c r="F320" s="2">
        <v>15</v>
      </c>
      <c r="G320" s="2">
        <v>11</v>
      </c>
      <c r="H320" s="2">
        <v>9</v>
      </c>
      <c r="I320" s="111">
        <f>D320*HLOOKUP($D$3,MASTER_Data_1!$A$3:$F$5,2,0)+E320*HLOOKUP($E$3,MASTER_Data_1!$A$3:$F$5,2,0)+F320*HLOOKUP($F$3,MASTER_Data_1!$A$3:$F$5,2,0)+G320*HLOOKUP($G$3,MASTER_Data_1!$A$3:$F$5,2,0)+H320*HLOOKUP($H$3,MASTER_Data_1!$A$3:$F$5,2,0)</f>
        <v>146.79999999999998</v>
      </c>
      <c r="J320" s="111">
        <f>IF(AND(I320&gt;100,C320=50001),HLOOKUP(C320,MASTER_Data_2!$A$7:$G$17,MATCH(Datset_1!I320,MASTER_Data_2!$B$8:$B$17,1)+2,1),IF(AND(I320&gt;100,C320=50002),HLOOKUP(C320,MASTER_Data_2!$A$7:$G$17,MATCH(Datset_1!I320,MASTER_Data_2!$B$8:$B$17,1)+2,1),IF(AND(I320&gt;100,C320=50003),HLOOKUP(C320,MASTER_Data_2!$A$7:$G$17,MATCH(Datset_1!I320,MASTER_Data_2!$B$8:$B$17,1)+2,1),IF(AND(I320&gt;100,C320=50004),HLOOKUP(C320,MASTER_Data_2!$A$7:$G$17,MATCH(Datset_1!I320,MASTER_Data_2!$B$8:$B$17,1)+2,1),IF(AND(I320&gt;100,C320=50005),HLOOKUP(C320,MASTER_Data_2!$A$7:$G$17,MATCH(Datset_1!I320,MASTER_Data_2!$B$8:$B$17,1)+2,1),HLOOKUP(C320,MASTER_Data_2!$A$7:$G$17,2,1))))))</f>
        <v>0.33</v>
      </c>
      <c r="K320" s="4">
        <f t="shared" si="9"/>
        <v>48.443999999999996</v>
      </c>
      <c r="L320" s="112">
        <f>IF(AND(I316&gt;100,C316=50001),HLOOKUP(C316,MASTER_Data_4!$A$6:$G$16,MATCH(Datset_1!I316,MASTER_Data_4!$B$7:$B$16,1)+2,1),IF(AND(I316&gt;100,C316=50002),HLOOKUP(C316,MASTER_Data_4!$A$6:$G$16,MATCH(Datset_1!I316,MASTER_Data_4!$B$7:$B$16,1)+2,1),IF(AND(I316&gt;100,C316=50003),HLOOKUP(C316,MASTER_Data_4!$A$6:$G$16,MATCH(Datset_1!I316,MASTER_Data_4!$B$7:$B$16,1)+2,1),IF(AND(I316&gt;100,C316=50004),HLOOKUP(C316,MASTER_Data_4!$A$6:$G$16,MATCH(Datset_1!I316,MASTER_Data_4!$B$7:$B$16,1)+2,1),IF(AND(I316&gt;100,C316=50005),HLOOKUP(C316,MASTER_Data_4!$A$6:$G$16,MATCH(Datset_1!I316,MASTER_Data_4!$B$7:$B$16,1)+2,1),HLOOKUP(C316,MASTER_Data_4!$A$6:$G$16,2,1))))))</f>
        <v>0.34100000000000003</v>
      </c>
      <c r="M320" s="4">
        <f t="shared" si="8"/>
        <v>50.058799999999998</v>
      </c>
      <c r="N320" s="112">
        <f>VLOOKUP(C320,MASTER_Data_7!$A$2:$C$7,3,0)</f>
        <v>2</v>
      </c>
      <c r="O320" s="112">
        <f>VLOOKUP(C320,MASTER_Data_7!$K$2:$M$12,3,0)</f>
        <v>1</v>
      </c>
      <c r="P320" s="3">
        <f>VLOOKUP(C320,MASTER_Data_8!$A$2:$C$7,3,0)</f>
        <v>787</v>
      </c>
      <c r="Q320" s="3">
        <f>Datset_1!I320*MASTER_Data_5!$B$9*P320</f>
        <v>6296.4721999999992</v>
      </c>
      <c r="R320" s="3">
        <f>VLOOKUP(C320,MASTER_Data_8!$K$2:$M$12,3,0)</f>
        <v>40</v>
      </c>
      <c r="S320" s="3">
        <f>Datset_1!I320*MASTER_Data_5!$B$9*R320</f>
        <v>320.02399999999994</v>
      </c>
    </row>
    <row r="321" spans="1:19" x14ac:dyDescent="0.25">
      <c r="A321" s="2" t="s">
        <v>320</v>
      </c>
      <c r="B321" s="22">
        <v>39685</v>
      </c>
      <c r="C321" s="2">
        <v>50003</v>
      </c>
      <c r="D321" s="2">
        <v>8</v>
      </c>
      <c r="E321" s="2">
        <v>10</v>
      </c>
      <c r="F321" s="2">
        <v>15</v>
      </c>
      <c r="G321" s="2">
        <v>11</v>
      </c>
      <c r="H321" s="2">
        <v>9</v>
      </c>
      <c r="I321" s="111">
        <f>D321*HLOOKUP($D$3,MASTER_Data_1!$A$3:$F$5,2,0)+E321*HLOOKUP($E$3,MASTER_Data_1!$A$3:$F$5,2,0)+F321*HLOOKUP($F$3,MASTER_Data_1!$A$3:$F$5,2,0)+G321*HLOOKUP($G$3,MASTER_Data_1!$A$3:$F$5,2,0)+H321*HLOOKUP($H$3,MASTER_Data_1!$A$3:$F$5,2,0)</f>
        <v>146.79999999999998</v>
      </c>
      <c r="J321" s="111">
        <f>IF(AND(I321&gt;100,C321=50001),HLOOKUP(C321,MASTER_Data_2!$A$7:$G$17,MATCH(Datset_1!I321,MASTER_Data_2!$B$8:$B$17,1)+2,1),IF(AND(I321&gt;100,C321=50002),HLOOKUP(C321,MASTER_Data_2!$A$7:$G$17,MATCH(Datset_1!I321,MASTER_Data_2!$B$8:$B$17,1)+2,1),IF(AND(I321&gt;100,C321=50003),HLOOKUP(C321,MASTER_Data_2!$A$7:$G$17,MATCH(Datset_1!I321,MASTER_Data_2!$B$8:$B$17,1)+2,1),IF(AND(I321&gt;100,C321=50004),HLOOKUP(C321,MASTER_Data_2!$A$7:$G$17,MATCH(Datset_1!I321,MASTER_Data_2!$B$8:$B$17,1)+2,1),IF(AND(I321&gt;100,C321=50005),HLOOKUP(C321,MASTER_Data_2!$A$7:$G$17,MATCH(Datset_1!I321,MASTER_Data_2!$B$8:$B$17,1)+2,1),HLOOKUP(C321,MASTER_Data_2!$A$7:$G$17,2,1))))))</f>
        <v>0.26</v>
      </c>
      <c r="K321" s="4">
        <f t="shared" si="9"/>
        <v>38.167999999999999</v>
      </c>
      <c r="L321" s="112">
        <f>IF(AND(I317&gt;100,C317=50001),HLOOKUP(C317,MASTER_Data_4!$A$6:$G$16,MATCH(Datset_1!I317,MASTER_Data_4!$B$7:$B$16,1)+2,1),IF(AND(I317&gt;100,C317=50002),HLOOKUP(C317,MASTER_Data_4!$A$6:$G$16,MATCH(Datset_1!I317,MASTER_Data_4!$B$7:$B$16,1)+2,1),IF(AND(I317&gt;100,C317=50003),HLOOKUP(C317,MASTER_Data_4!$A$6:$G$16,MATCH(Datset_1!I317,MASTER_Data_4!$B$7:$B$16,1)+2,1),IF(AND(I317&gt;100,C317=50004),HLOOKUP(C317,MASTER_Data_4!$A$6:$G$16,MATCH(Datset_1!I317,MASTER_Data_4!$B$7:$B$16,1)+2,1),IF(AND(I317&gt;100,C317=50005),HLOOKUP(C317,MASTER_Data_4!$A$6:$G$16,MATCH(Datset_1!I317,MASTER_Data_4!$B$7:$B$16,1)+2,1),HLOOKUP(C317,MASTER_Data_4!$A$6:$G$16,2,1))))))</f>
        <v>0.20399999999999999</v>
      </c>
      <c r="M321" s="4">
        <f t="shared" si="8"/>
        <v>29.947199999999995</v>
      </c>
      <c r="N321" s="112">
        <f>VLOOKUP(C321,MASTER_Data_7!$A$2:$C$7,3,0)</f>
        <v>1</v>
      </c>
      <c r="O321" s="112">
        <f>VLOOKUP(C321,MASTER_Data_7!$K$2:$M$12,3,0)</f>
        <v>2</v>
      </c>
      <c r="P321" s="3">
        <f>VLOOKUP(C321,MASTER_Data_8!$A$2:$C$7,3,0)</f>
        <v>407</v>
      </c>
      <c r="Q321" s="3">
        <f>Datset_1!I321*MASTER_Data_5!$B$9*P321</f>
        <v>3256.2441999999996</v>
      </c>
      <c r="R321" s="3">
        <f>VLOOKUP(C321,MASTER_Data_8!$K$2:$M$12,3,0)</f>
        <v>1048</v>
      </c>
      <c r="S321" s="3">
        <f>Datset_1!I321*MASTER_Data_5!$B$9*R321</f>
        <v>8384.6287999999986</v>
      </c>
    </row>
    <row r="322" spans="1:19" x14ac:dyDescent="0.25">
      <c r="A322" s="2" t="s">
        <v>321</v>
      </c>
      <c r="B322" s="22">
        <v>39685</v>
      </c>
      <c r="C322" s="2">
        <v>50002</v>
      </c>
      <c r="D322" s="2">
        <v>8</v>
      </c>
      <c r="E322" s="2">
        <v>10</v>
      </c>
      <c r="F322" s="2">
        <v>15</v>
      </c>
      <c r="G322" s="2">
        <v>11</v>
      </c>
      <c r="H322" s="2">
        <v>9</v>
      </c>
      <c r="I322" s="111">
        <f>D322*HLOOKUP($D$3,MASTER_Data_1!$A$3:$F$5,2,0)+E322*HLOOKUP($E$3,MASTER_Data_1!$A$3:$F$5,2,0)+F322*HLOOKUP($F$3,MASTER_Data_1!$A$3:$F$5,2,0)+G322*HLOOKUP($G$3,MASTER_Data_1!$A$3:$F$5,2,0)+H322*HLOOKUP($H$3,MASTER_Data_1!$A$3:$F$5,2,0)</f>
        <v>146.79999999999998</v>
      </c>
      <c r="J322" s="111">
        <f>IF(AND(I322&gt;100,C322=50001),HLOOKUP(C322,MASTER_Data_2!$A$7:$G$17,MATCH(Datset_1!I322,MASTER_Data_2!$B$8:$B$17,1)+2,1),IF(AND(I322&gt;100,C322=50002),HLOOKUP(C322,MASTER_Data_2!$A$7:$G$17,MATCH(Datset_1!I322,MASTER_Data_2!$B$8:$B$17,1)+2,1),IF(AND(I322&gt;100,C322=50003),HLOOKUP(C322,MASTER_Data_2!$A$7:$G$17,MATCH(Datset_1!I322,MASTER_Data_2!$B$8:$B$17,1)+2,1),IF(AND(I322&gt;100,C322=50004),HLOOKUP(C322,MASTER_Data_2!$A$7:$G$17,MATCH(Datset_1!I322,MASTER_Data_2!$B$8:$B$17,1)+2,1),IF(AND(I322&gt;100,C322=50005),HLOOKUP(C322,MASTER_Data_2!$A$7:$G$17,MATCH(Datset_1!I322,MASTER_Data_2!$B$8:$B$17,1)+2,1),HLOOKUP(C322,MASTER_Data_2!$A$7:$G$17,2,1))))))</f>
        <v>0.24</v>
      </c>
      <c r="K322" s="4">
        <f t="shared" si="9"/>
        <v>35.231999999999992</v>
      </c>
      <c r="L322" s="112">
        <f>IF(AND(I318&gt;100,C318=50001),HLOOKUP(C318,MASTER_Data_4!$A$6:$G$16,MATCH(Datset_1!I318,MASTER_Data_4!$B$7:$B$16,1)+2,1),IF(AND(I318&gt;100,C318=50002),HLOOKUP(C318,MASTER_Data_4!$A$6:$G$16,MATCH(Datset_1!I318,MASTER_Data_4!$B$7:$B$16,1)+2,1),IF(AND(I318&gt;100,C318=50003),HLOOKUP(C318,MASTER_Data_4!$A$6:$G$16,MATCH(Datset_1!I318,MASTER_Data_4!$B$7:$B$16,1)+2,1),IF(AND(I318&gt;100,C318=50004),HLOOKUP(C318,MASTER_Data_4!$A$6:$G$16,MATCH(Datset_1!I318,MASTER_Data_4!$B$7:$B$16,1)+2,1),IF(AND(I318&gt;100,C318=50005),HLOOKUP(C318,MASTER_Data_4!$A$6:$G$16,MATCH(Datset_1!I318,MASTER_Data_4!$B$7:$B$16,1)+2,1),HLOOKUP(C318,MASTER_Data_4!$A$6:$G$16,2,1))))))</f>
        <v>0.30599999999999999</v>
      </c>
      <c r="M322" s="4">
        <f t="shared" si="8"/>
        <v>44.920799999999993</v>
      </c>
      <c r="N322" s="112">
        <f>VLOOKUP(C322,MASTER_Data_7!$A$2:$C$7,3,0)</f>
        <v>1</v>
      </c>
      <c r="O322" s="112">
        <f>VLOOKUP(C322,MASTER_Data_7!$K$2:$M$12,3,0)</f>
        <v>2</v>
      </c>
      <c r="P322" s="3">
        <f>VLOOKUP(C322,MASTER_Data_8!$A$2:$C$7,3,0)</f>
        <v>122</v>
      </c>
      <c r="Q322" s="3">
        <f>Datset_1!I322*MASTER_Data_5!$B$9*P322</f>
        <v>976.07319999999982</v>
      </c>
      <c r="R322" s="3">
        <f>VLOOKUP(C322,MASTER_Data_8!$K$2:$M$12,3,0)</f>
        <v>901</v>
      </c>
      <c r="S322" s="3">
        <f>Datset_1!I322*MASTER_Data_5!$B$9*R322</f>
        <v>7208.5405999999984</v>
      </c>
    </row>
    <row r="323" spans="1:19" x14ac:dyDescent="0.25">
      <c r="A323" s="2" t="s">
        <v>322</v>
      </c>
      <c r="B323" s="22">
        <v>39686</v>
      </c>
      <c r="C323" s="2">
        <v>50001</v>
      </c>
      <c r="D323" s="2">
        <v>8</v>
      </c>
      <c r="E323" s="2">
        <v>10</v>
      </c>
      <c r="F323" s="2">
        <v>15</v>
      </c>
      <c r="G323" s="2">
        <v>11</v>
      </c>
      <c r="H323" s="2">
        <v>9</v>
      </c>
      <c r="I323" s="111">
        <f>D323*HLOOKUP($D$3,MASTER_Data_1!$A$3:$F$5,2,0)+E323*HLOOKUP($E$3,MASTER_Data_1!$A$3:$F$5,2,0)+F323*HLOOKUP($F$3,MASTER_Data_1!$A$3:$F$5,2,0)+G323*HLOOKUP($G$3,MASTER_Data_1!$A$3:$F$5,2,0)+H323*HLOOKUP($H$3,MASTER_Data_1!$A$3:$F$5,2,0)</f>
        <v>146.79999999999998</v>
      </c>
      <c r="J323" s="111">
        <f>IF(AND(I323&gt;100,C323=50001),HLOOKUP(C323,MASTER_Data_2!$A$7:$G$17,MATCH(Datset_1!I323,MASTER_Data_2!$B$8:$B$17,1)+2,1),IF(AND(I323&gt;100,C323=50002),HLOOKUP(C323,MASTER_Data_2!$A$7:$G$17,MATCH(Datset_1!I323,MASTER_Data_2!$B$8:$B$17,1)+2,1),IF(AND(I323&gt;100,C323=50003),HLOOKUP(C323,MASTER_Data_2!$A$7:$G$17,MATCH(Datset_1!I323,MASTER_Data_2!$B$8:$B$17,1)+2,1),IF(AND(I323&gt;100,C323=50004),HLOOKUP(C323,MASTER_Data_2!$A$7:$G$17,MATCH(Datset_1!I323,MASTER_Data_2!$B$8:$B$17,1)+2,1),IF(AND(I323&gt;100,C323=50005),HLOOKUP(C323,MASTER_Data_2!$A$7:$G$17,MATCH(Datset_1!I323,MASTER_Data_2!$B$8:$B$17,1)+2,1),HLOOKUP(C323,MASTER_Data_2!$A$7:$G$17,2,1))))))</f>
        <v>0.2</v>
      </c>
      <c r="K323" s="4">
        <f t="shared" si="9"/>
        <v>29.36</v>
      </c>
      <c r="L323" s="112">
        <f>IF(AND(I319&gt;100,C319=50001),HLOOKUP(C319,MASTER_Data_4!$A$6:$G$16,MATCH(Datset_1!I319,MASTER_Data_4!$B$7:$B$16,1)+2,1),IF(AND(I319&gt;100,C319=50002),HLOOKUP(C319,MASTER_Data_4!$A$6:$G$16,MATCH(Datset_1!I319,MASTER_Data_4!$B$7:$B$16,1)+2,1),IF(AND(I319&gt;100,C319=50003),HLOOKUP(C319,MASTER_Data_4!$A$6:$G$16,MATCH(Datset_1!I319,MASTER_Data_4!$B$7:$B$16,1)+2,1),IF(AND(I319&gt;100,C319=50004),HLOOKUP(C319,MASTER_Data_4!$A$6:$G$16,MATCH(Datset_1!I319,MASTER_Data_4!$B$7:$B$16,1)+2,1),IF(AND(I319&gt;100,C319=50005),HLOOKUP(C319,MASTER_Data_4!$A$6:$G$16,MATCH(Datset_1!I319,MASTER_Data_4!$B$7:$B$16,1)+2,1),HLOOKUP(C319,MASTER_Data_4!$A$6:$G$16,2,1))))))</f>
        <v>0.20399999999999999</v>
      </c>
      <c r="M323" s="4">
        <f t="shared" si="8"/>
        <v>29.947199999999995</v>
      </c>
      <c r="N323" s="112">
        <f>VLOOKUP(C323,MASTER_Data_7!$A$2:$C$7,3,0)</f>
        <v>1</v>
      </c>
      <c r="O323" s="112">
        <f>VLOOKUP(C323,MASTER_Data_7!$K$2:$M$12,3,0)</f>
        <v>2</v>
      </c>
      <c r="P323" s="3">
        <f>VLOOKUP(C323,MASTER_Data_8!$A$2:$C$7,3,0)</f>
        <v>40</v>
      </c>
      <c r="Q323" s="3">
        <f>Datset_1!I323*MASTER_Data_5!$B$9*P323</f>
        <v>320.02399999999994</v>
      </c>
      <c r="R323" s="3">
        <f>VLOOKUP(C323,MASTER_Data_8!$K$2:$M$12,3,0)</f>
        <v>787</v>
      </c>
      <c r="S323" s="3">
        <f>Datset_1!I323*MASTER_Data_5!$B$9*R323</f>
        <v>6296.4721999999992</v>
      </c>
    </row>
    <row r="324" spans="1:19" x14ac:dyDescent="0.25">
      <c r="A324" s="2" t="s">
        <v>323</v>
      </c>
      <c r="B324" s="22">
        <v>39686</v>
      </c>
      <c r="C324" s="2">
        <v>50003</v>
      </c>
      <c r="D324" s="2">
        <v>8</v>
      </c>
      <c r="E324" s="2">
        <v>10</v>
      </c>
      <c r="F324" s="2">
        <v>15</v>
      </c>
      <c r="G324" s="2">
        <v>11</v>
      </c>
      <c r="H324" s="2">
        <v>9</v>
      </c>
      <c r="I324" s="111">
        <f>D324*HLOOKUP($D$3,MASTER_Data_1!$A$3:$F$5,2,0)+E324*HLOOKUP($E$3,MASTER_Data_1!$A$3:$F$5,2,0)+F324*HLOOKUP($F$3,MASTER_Data_1!$A$3:$F$5,2,0)+G324*HLOOKUP($G$3,MASTER_Data_1!$A$3:$F$5,2,0)+H324*HLOOKUP($H$3,MASTER_Data_1!$A$3:$F$5,2,0)</f>
        <v>146.79999999999998</v>
      </c>
      <c r="J324" s="111">
        <f>IF(AND(I324&gt;100,C324=50001),HLOOKUP(C324,MASTER_Data_2!$A$7:$G$17,MATCH(Datset_1!I324,MASTER_Data_2!$B$8:$B$17,1)+2,1),IF(AND(I324&gt;100,C324=50002),HLOOKUP(C324,MASTER_Data_2!$A$7:$G$17,MATCH(Datset_1!I324,MASTER_Data_2!$B$8:$B$17,1)+2,1),IF(AND(I324&gt;100,C324=50003),HLOOKUP(C324,MASTER_Data_2!$A$7:$G$17,MATCH(Datset_1!I324,MASTER_Data_2!$B$8:$B$17,1)+2,1),IF(AND(I324&gt;100,C324=50004),HLOOKUP(C324,MASTER_Data_2!$A$7:$G$17,MATCH(Datset_1!I324,MASTER_Data_2!$B$8:$B$17,1)+2,1),IF(AND(I324&gt;100,C324=50005),HLOOKUP(C324,MASTER_Data_2!$A$7:$G$17,MATCH(Datset_1!I324,MASTER_Data_2!$B$8:$B$17,1)+2,1),HLOOKUP(C324,MASTER_Data_2!$A$7:$G$17,2,1))))))</f>
        <v>0.26</v>
      </c>
      <c r="K324" s="4">
        <f t="shared" si="9"/>
        <v>38.167999999999999</v>
      </c>
      <c r="L324" s="112">
        <f>IF(AND(I320&gt;100,C320=50001),HLOOKUP(C320,MASTER_Data_4!$A$6:$G$16,MATCH(Datset_1!I320,MASTER_Data_4!$B$7:$B$16,1)+2,1),IF(AND(I320&gt;100,C320=50002),HLOOKUP(C320,MASTER_Data_4!$A$6:$G$16,MATCH(Datset_1!I320,MASTER_Data_4!$B$7:$B$16,1)+2,1),IF(AND(I320&gt;100,C320=50003),HLOOKUP(C320,MASTER_Data_4!$A$6:$G$16,MATCH(Datset_1!I320,MASTER_Data_4!$B$7:$B$16,1)+2,1),IF(AND(I320&gt;100,C320=50004),HLOOKUP(C320,MASTER_Data_4!$A$6:$G$16,MATCH(Datset_1!I320,MASTER_Data_4!$B$7:$B$16,1)+2,1),IF(AND(I320&gt;100,C320=50005),HLOOKUP(C320,MASTER_Data_4!$A$6:$G$16,MATCH(Datset_1!I320,MASTER_Data_4!$B$7:$B$16,1)+2,1),HLOOKUP(C320,MASTER_Data_4!$A$6:$G$16,2,1))))))</f>
        <v>0.20399999999999999</v>
      </c>
      <c r="M324" s="4">
        <f t="shared" si="8"/>
        <v>29.947199999999995</v>
      </c>
      <c r="N324" s="112">
        <f>VLOOKUP(C324,MASTER_Data_7!$A$2:$C$7,3,0)</f>
        <v>1</v>
      </c>
      <c r="O324" s="112">
        <f>VLOOKUP(C324,MASTER_Data_7!$K$2:$M$12,3,0)</f>
        <v>2</v>
      </c>
      <c r="P324" s="3">
        <f>VLOOKUP(C324,MASTER_Data_8!$A$2:$C$7,3,0)</f>
        <v>407</v>
      </c>
      <c r="Q324" s="3">
        <f>Datset_1!I324*MASTER_Data_5!$B$9*P324</f>
        <v>3256.2441999999996</v>
      </c>
      <c r="R324" s="3">
        <f>VLOOKUP(C324,MASTER_Data_8!$K$2:$M$12,3,0)</f>
        <v>1048</v>
      </c>
      <c r="S324" s="3">
        <f>Datset_1!I324*MASTER_Data_5!$B$9*R324</f>
        <v>8384.6287999999986</v>
      </c>
    </row>
    <row r="325" spans="1:19" x14ac:dyDescent="0.25">
      <c r="A325" s="2" t="s">
        <v>324</v>
      </c>
      <c r="B325" s="22">
        <v>39687</v>
      </c>
      <c r="C325" s="2">
        <v>50004</v>
      </c>
      <c r="D325" s="2">
        <v>8</v>
      </c>
      <c r="E325" s="2">
        <v>10</v>
      </c>
      <c r="F325" s="2">
        <v>15</v>
      </c>
      <c r="G325" s="2">
        <v>11</v>
      </c>
      <c r="H325" s="2">
        <v>9</v>
      </c>
      <c r="I325" s="111">
        <f>D325*HLOOKUP($D$3,MASTER_Data_1!$A$3:$F$5,2,0)+E325*HLOOKUP($E$3,MASTER_Data_1!$A$3:$F$5,2,0)+F325*HLOOKUP($F$3,MASTER_Data_1!$A$3:$F$5,2,0)+G325*HLOOKUP($G$3,MASTER_Data_1!$A$3:$F$5,2,0)+H325*HLOOKUP($H$3,MASTER_Data_1!$A$3:$F$5,2,0)</f>
        <v>146.79999999999998</v>
      </c>
      <c r="J325" s="111">
        <f>IF(AND(I325&gt;100,C325=50001),HLOOKUP(C325,MASTER_Data_2!$A$7:$G$17,MATCH(Datset_1!I325,MASTER_Data_2!$B$8:$B$17,1)+2,1),IF(AND(I325&gt;100,C325=50002),HLOOKUP(C325,MASTER_Data_2!$A$7:$G$17,MATCH(Datset_1!I325,MASTER_Data_2!$B$8:$B$17,1)+2,1),IF(AND(I325&gt;100,C325=50003),HLOOKUP(C325,MASTER_Data_2!$A$7:$G$17,MATCH(Datset_1!I325,MASTER_Data_2!$B$8:$B$17,1)+2,1),IF(AND(I325&gt;100,C325=50004),HLOOKUP(C325,MASTER_Data_2!$A$7:$G$17,MATCH(Datset_1!I325,MASTER_Data_2!$B$8:$B$17,1)+2,1),IF(AND(I325&gt;100,C325=50005),HLOOKUP(C325,MASTER_Data_2!$A$7:$G$17,MATCH(Datset_1!I325,MASTER_Data_2!$B$8:$B$17,1)+2,1),HLOOKUP(C325,MASTER_Data_2!$A$7:$G$17,2,1))))))</f>
        <v>0.27</v>
      </c>
      <c r="K325" s="4">
        <f t="shared" si="9"/>
        <v>39.635999999999996</v>
      </c>
      <c r="L325" s="112">
        <f>IF(AND(I321&gt;100,C321=50001),HLOOKUP(C321,MASTER_Data_4!$A$6:$G$16,MATCH(Datset_1!I321,MASTER_Data_4!$B$7:$B$16,1)+2,1),IF(AND(I321&gt;100,C321=50002),HLOOKUP(C321,MASTER_Data_4!$A$6:$G$16,MATCH(Datset_1!I321,MASTER_Data_4!$B$7:$B$16,1)+2,1),IF(AND(I321&gt;100,C321=50003),HLOOKUP(C321,MASTER_Data_4!$A$6:$G$16,MATCH(Datset_1!I321,MASTER_Data_4!$B$7:$B$16,1)+2,1),IF(AND(I321&gt;100,C321=50004),HLOOKUP(C321,MASTER_Data_4!$A$6:$G$16,MATCH(Datset_1!I321,MASTER_Data_4!$B$7:$B$16,1)+2,1),IF(AND(I321&gt;100,C321=50005),HLOOKUP(C321,MASTER_Data_4!$A$6:$G$16,MATCH(Datset_1!I321,MASTER_Data_4!$B$7:$B$16,1)+2,1),HLOOKUP(C321,MASTER_Data_4!$A$6:$G$16,2,1))))))</f>
        <v>0.37</v>
      </c>
      <c r="M325" s="4">
        <f t="shared" ref="M325:M388" si="10">IF(L325&gt;1,L325,L325*I325)</f>
        <v>54.315999999999995</v>
      </c>
      <c r="N325" s="112">
        <f>VLOOKUP(C325,MASTER_Data_7!$A$2:$C$7,3,0)</f>
        <v>1</v>
      </c>
      <c r="O325" s="112">
        <f>VLOOKUP(C325,MASTER_Data_7!$K$2:$M$12,3,0)</f>
        <v>2</v>
      </c>
      <c r="P325" s="3">
        <f>VLOOKUP(C325,MASTER_Data_8!$A$2:$C$7,3,0)</f>
        <v>768</v>
      </c>
      <c r="Q325" s="3">
        <f>Datset_1!I325*MASTER_Data_5!$B$9*P325</f>
        <v>6144.4607999999989</v>
      </c>
      <c r="R325" s="3">
        <f>VLOOKUP(C325,MASTER_Data_8!$K$2:$M$12,3,0)</f>
        <v>841</v>
      </c>
      <c r="S325" s="3">
        <f>Datset_1!I325*MASTER_Data_5!$B$9*R325</f>
        <v>6728.5045999999984</v>
      </c>
    </row>
    <row r="326" spans="1:19" x14ac:dyDescent="0.25">
      <c r="A326" s="2" t="s">
        <v>325</v>
      </c>
      <c r="B326" s="22">
        <v>39687</v>
      </c>
      <c r="C326" s="2">
        <v>50005</v>
      </c>
      <c r="D326" s="2">
        <v>8</v>
      </c>
      <c r="E326" s="2">
        <v>10</v>
      </c>
      <c r="F326" s="2">
        <v>15</v>
      </c>
      <c r="G326" s="2">
        <v>11</v>
      </c>
      <c r="H326" s="2">
        <v>9</v>
      </c>
      <c r="I326" s="111">
        <f>D326*HLOOKUP($D$3,MASTER_Data_1!$A$3:$F$5,2,0)+E326*HLOOKUP($E$3,MASTER_Data_1!$A$3:$F$5,2,0)+F326*HLOOKUP($F$3,MASTER_Data_1!$A$3:$F$5,2,0)+G326*HLOOKUP($G$3,MASTER_Data_1!$A$3:$F$5,2,0)+H326*HLOOKUP($H$3,MASTER_Data_1!$A$3:$F$5,2,0)</f>
        <v>146.79999999999998</v>
      </c>
      <c r="J326" s="111">
        <f>IF(AND(I326&gt;100,C326=50001),HLOOKUP(C326,MASTER_Data_2!$A$7:$G$17,MATCH(Datset_1!I326,MASTER_Data_2!$B$8:$B$17,1)+2,1),IF(AND(I326&gt;100,C326=50002),HLOOKUP(C326,MASTER_Data_2!$A$7:$G$17,MATCH(Datset_1!I326,MASTER_Data_2!$B$8:$B$17,1)+2,1),IF(AND(I326&gt;100,C326=50003),HLOOKUP(C326,MASTER_Data_2!$A$7:$G$17,MATCH(Datset_1!I326,MASTER_Data_2!$B$8:$B$17,1)+2,1),IF(AND(I326&gt;100,C326=50004),HLOOKUP(C326,MASTER_Data_2!$A$7:$G$17,MATCH(Datset_1!I326,MASTER_Data_2!$B$8:$B$17,1)+2,1),IF(AND(I326&gt;100,C326=50005),HLOOKUP(C326,MASTER_Data_2!$A$7:$G$17,MATCH(Datset_1!I326,MASTER_Data_2!$B$8:$B$17,1)+2,1),HLOOKUP(C326,MASTER_Data_2!$A$7:$G$17,2,1))))))</f>
        <v>0.33</v>
      </c>
      <c r="K326" s="4">
        <f t="shared" si="9"/>
        <v>48.443999999999996</v>
      </c>
      <c r="L326" s="112">
        <f>IF(AND(I322&gt;100,C322=50001),HLOOKUP(C322,MASTER_Data_4!$A$6:$G$16,MATCH(Datset_1!I322,MASTER_Data_4!$B$7:$B$16,1)+2,1),IF(AND(I322&gt;100,C322=50002),HLOOKUP(C322,MASTER_Data_4!$A$6:$G$16,MATCH(Datset_1!I322,MASTER_Data_4!$B$7:$B$16,1)+2,1),IF(AND(I322&gt;100,C322=50003),HLOOKUP(C322,MASTER_Data_4!$A$6:$G$16,MATCH(Datset_1!I322,MASTER_Data_4!$B$7:$B$16,1)+2,1),IF(AND(I322&gt;100,C322=50004),HLOOKUP(C322,MASTER_Data_4!$A$6:$G$16,MATCH(Datset_1!I322,MASTER_Data_4!$B$7:$B$16,1)+2,1),IF(AND(I322&gt;100,C322=50005),HLOOKUP(C322,MASTER_Data_4!$A$6:$G$16,MATCH(Datset_1!I322,MASTER_Data_4!$B$7:$B$16,1)+2,1),HLOOKUP(C322,MASTER_Data_4!$A$6:$G$16,2,1))))))</f>
        <v>0.30599999999999999</v>
      </c>
      <c r="M326" s="4">
        <f t="shared" si="10"/>
        <v>44.920799999999993</v>
      </c>
      <c r="N326" s="112">
        <f>VLOOKUP(C326,MASTER_Data_7!$A$2:$C$7,3,0)</f>
        <v>2</v>
      </c>
      <c r="O326" s="112">
        <f>VLOOKUP(C326,MASTER_Data_7!$K$2:$M$12,3,0)</f>
        <v>1</v>
      </c>
      <c r="P326" s="3">
        <f>VLOOKUP(C326,MASTER_Data_8!$A$2:$C$7,3,0)</f>
        <v>787</v>
      </c>
      <c r="Q326" s="3">
        <f>Datset_1!I326*MASTER_Data_5!$B$9*P326</f>
        <v>6296.4721999999992</v>
      </c>
      <c r="R326" s="3">
        <f>VLOOKUP(C326,MASTER_Data_8!$K$2:$M$12,3,0)</f>
        <v>40</v>
      </c>
      <c r="S326" s="3">
        <f>Datset_1!I326*MASTER_Data_5!$B$9*R326</f>
        <v>320.02399999999994</v>
      </c>
    </row>
    <row r="327" spans="1:19" x14ac:dyDescent="0.25">
      <c r="A327" s="2" t="s">
        <v>326</v>
      </c>
      <c r="B327" s="22">
        <v>39688</v>
      </c>
      <c r="C327" s="2">
        <v>50001</v>
      </c>
      <c r="D327" s="2">
        <v>9</v>
      </c>
      <c r="E327" s="2">
        <v>4</v>
      </c>
      <c r="F327" s="2">
        <v>0</v>
      </c>
      <c r="G327" s="2">
        <v>11</v>
      </c>
      <c r="H327" s="2">
        <v>13</v>
      </c>
      <c r="I327" s="111">
        <f>D327*HLOOKUP($D$3,MASTER_Data_1!$A$3:$F$5,2,0)+E327*HLOOKUP($E$3,MASTER_Data_1!$A$3:$F$5,2,0)+F327*HLOOKUP($F$3,MASTER_Data_1!$A$3:$F$5,2,0)+G327*HLOOKUP($G$3,MASTER_Data_1!$A$3:$F$5,2,0)+H327*HLOOKUP($H$3,MASTER_Data_1!$A$3:$F$5,2,0)</f>
        <v>127</v>
      </c>
      <c r="J327" s="111">
        <f>IF(AND(I327&gt;100,C327=50001),HLOOKUP(C327,MASTER_Data_2!$A$7:$G$17,MATCH(Datset_1!I327,MASTER_Data_2!$B$8:$B$17,1)+2,1),IF(AND(I327&gt;100,C327=50002),HLOOKUP(C327,MASTER_Data_2!$A$7:$G$17,MATCH(Datset_1!I327,MASTER_Data_2!$B$8:$B$17,1)+2,1),IF(AND(I327&gt;100,C327=50003),HLOOKUP(C327,MASTER_Data_2!$A$7:$G$17,MATCH(Datset_1!I327,MASTER_Data_2!$B$8:$B$17,1)+2,1),IF(AND(I327&gt;100,C327=50004),HLOOKUP(C327,MASTER_Data_2!$A$7:$G$17,MATCH(Datset_1!I327,MASTER_Data_2!$B$8:$B$17,1)+2,1),IF(AND(I327&gt;100,C327=50005),HLOOKUP(C327,MASTER_Data_2!$A$7:$G$17,MATCH(Datset_1!I327,MASTER_Data_2!$B$8:$B$17,1)+2,1),HLOOKUP(C327,MASTER_Data_2!$A$7:$G$17,2,1))))))</f>
        <v>0.2</v>
      </c>
      <c r="K327" s="4">
        <f t="shared" si="9"/>
        <v>25.400000000000002</v>
      </c>
      <c r="L327" s="112">
        <f>IF(AND(I323&gt;100,C323=50001),HLOOKUP(C323,MASTER_Data_4!$A$6:$G$16,MATCH(Datset_1!I323,MASTER_Data_4!$B$7:$B$16,1)+2,1),IF(AND(I323&gt;100,C323=50002),HLOOKUP(C323,MASTER_Data_4!$A$6:$G$16,MATCH(Datset_1!I323,MASTER_Data_4!$B$7:$B$16,1)+2,1),IF(AND(I323&gt;100,C323=50003),HLOOKUP(C323,MASTER_Data_4!$A$6:$G$16,MATCH(Datset_1!I323,MASTER_Data_4!$B$7:$B$16,1)+2,1),IF(AND(I323&gt;100,C323=50004),HLOOKUP(C323,MASTER_Data_4!$A$6:$G$16,MATCH(Datset_1!I323,MASTER_Data_4!$B$7:$B$16,1)+2,1),IF(AND(I323&gt;100,C323=50005),HLOOKUP(C323,MASTER_Data_4!$A$6:$G$16,MATCH(Datset_1!I323,MASTER_Data_4!$B$7:$B$16,1)+2,1),HLOOKUP(C323,MASTER_Data_4!$A$6:$G$16,2,1))))))</f>
        <v>0.30199999999999999</v>
      </c>
      <c r="M327" s="4">
        <f t="shared" si="10"/>
        <v>38.353999999999999</v>
      </c>
      <c r="N327" s="112">
        <f>VLOOKUP(C327,MASTER_Data_7!$A$2:$C$7,3,0)</f>
        <v>1</v>
      </c>
      <c r="O327" s="112">
        <f>VLOOKUP(C327,MASTER_Data_7!$K$2:$M$12,3,0)</f>
        <v>2</v>
      </c>
      <c r="P327" s="3">
        <f>VLOOKUP(C327,MASTER_Data_8!$A$2:$C$7,3,0)</f>
        <v>40</v>
      </c>
      <c r="Q327" s="3">
        <f>Datset_1!I327*MASTER_Data_5!$B$9*P327</f>
        <v>276.86</v>
      </c>
      <c r="R327" s="3">
        <f>VLOOKUP(C327,MASTER_Data_8!$K$2:$M$12,3,0)</f>
        <v>787</v>
      </c>
      <c r="S327" s="3">
        <f>Datset_1!I327*MASTER_Data_5!$B$9*R327</f>
        <v>5447.2205000000004</v>
      </c>
    </row>
    <row r="328" spans="1:19" x14ac:dyDescent="0.25">
      <c r="A328" s="2" t="s">
        <v>327</v>
      </c>
      <c r="B328" s="22">
        <v>39688</v>
      </c>
      <c r="C328" s="2">
        <v>50002</v>
      </c>
      <c r="D328" s="2">
        <v>15</v>
      </c>
      <c r="E328" s="2">
        <v>8</v>
      </c>
      <c r="F328" s="2">
        <v>19</v>
      </c>
      <c r="G328" s="2">
        <v>11</v>
      </c>
      <c r="H328" s="2">
        <v>9</v>
      </c>
      <c r="I328" s="111">
        <f>D328*HLOOKUP($D$3,MASTER_Data_1!$A$3:$F$5,2,0)+E328*HLOOKUP($E$3,MASTER_Data_1!$A$3:$F$5,2,0)+F328*HLOOKUP($F$3,MASTER_Data_1!$A$3:$F$5,2,0)+G328*HLOOKUP($G$3,MASTER_Data_1!$A$3:$F$5,2,0)+H328*HLOOKUP($H$3,MASTER_Data_1!$A$3:$F$5,2,0)</f>
        <v>165.3</v>
      </c>
      <c r="J328" s="111">
        <f>IF(AND(I328&gt;100,C328=50001),HLOOKUP(C328,MASTER_Data_2!$A$7:$G$17,MATCH(Datset_1!I328,MASTER_Data_2!$B$8:$B$17,1)+2,1),IF(AND(I328&gt;100,C328=50002),HLOOKUP(C328,MASTER_Data_2!$A$7:$G$17,MATCH(Datset_1!I328,MASTER_Data_2!$B$8:$B$17,1)+2,1),IF(AND(I328&gt;100,C328=50003),HLOOKUP(C328,MASTER_Data_2!$A$7:$G$17,MATCH(Datset_1!I328,MASTER_Data_2!$B$8:$B$17,1)+2,1),IF(AND(I328&gt;100,C328=50004),HLOOKUP(C328,MASTER_Data_2!$A$7:$G$17,MATCH(Datset_1!I328,MASTER_Data_2!$B$8:$B$17,1)+2,1),IF(AND(I328&gt;100,C328=50005),HLOOKUP(C328,MASTER_Data_2!$A$7:$G$17,MATCH(Datset_1!I328,MASTER_Data_2!$B$8:$B$17,1)+2,1),HLOOKUP(C328,MASTER_Data_2!$A$7:$G$17,2,1))))))</f>
        <v>0.24</v>
      </c>
      <c r="K328" s="4">
        <f t="shared" si="9"/>
        <v>39.672000000000004</v>
      </c>
      <c r="L328" s="112">
        <f>IF(AND(I324&gt;100,C324=50001),HLOOKUP(C324,MASTER_Data_4!$A$6:$G$16,MATCH(Datset_1!I324,MASTER_Data_4!$B$7:$B$16,1)+2,1),IF(AND(I324&gt;100,C324=50002),HLOOKUP(C324,MASTER_Data_4!$A$6:$G$16,MATCH(Datset_1!I324,MASTER_Data_4!$B$7:$B$16,1)+2,1),IF(AND(I324&gt;100,C324=50003),HLOOKUP(C324,MASTER_Data_4!$A$6:$G$16,MATCH(Datset_1!I324,MASTER_Data_4!$B$7:$B$16,1)+2,1),IF(AND(I324&gt;100,C324=50004),HLOOKUP(C324,MASTER_Data_4!$A$6:$G$16,MATCH(Datset_1!I324,MASTER_Data_4!$B$7:$B$16,1)+2,1),IF(AND(I324&gt;100,C324=50005),HLOOKUP(C324,MASTER_Data_4!$A$6:$G$16,MATCH(Datset_1!I324,MASTER_Data_4!$B$7:$B$16,1)+2,1),HLOOKUP(C324,MASTER_Data_4!$A$6:$G$16,2,1))))))</f>
        <v>0.37</v>
      </c>
      <c r="M328" s="4">
        <f t="shared" si="10"/>
        <v>61.161000000000001</v>
      </c>
      <c r="N328" s="112">
        <f>VLOOKUP(C328,MASTER_Data_7!$A$2:$C$7,3,0)</f>
        <v>1</v>
      </c>
      <c r="O328" s="112">
        <f>VLOOKUP(C328,MASTER_Data_7!$K$2:$M$12,3,0)</f>
        <v>2</v>
      </c>
      <c r="P328" s="3">
        <f>VLOOKUP(C328,MASTER_Data_8!$A$2:$C$7,3,0)</f>
        <v>122</v>
      </c>
      <c r="Q328" s="3">
        <f>Datset_1!I328*MASTER_Data_5!$B$9*P328</f>
        <v>1099.0797</v>
      </c>
      <c r="R328" s="3">
        <f>VLOOKUP(C328,MASTER_Data_8!$K$2:$M$12,3,0)</f>
        <v>901</v>
      </c>
      <c r="S328" s="3">
        <f>Datset_1!I328*MASTER_Data_5!$B$9*R328</f>
        <v>8116.9738500000003</v>
      </c>
    </row>
    <row r="329" spans="1:19" x14ac:dyDescent="0.25">
      <c r="A329" s="2" t="s">
        <v>328</v>
      </c>
      <c r="B329" s="22">
        <v>39690</v>
      </c>
      <c r="C329" s="2">
        <v>50003</v>
      </c>
      <c r="D329" s="2">
        <v>9</v>
      </c>
      <c r="E329" s="2">
        <v>8</v>
      </c>
      <c r="F329" s="2">
        <v>10</v>
      </c>
      <c r="G329" s="2">
        <v>11</v>
      </c>
      <c r="H329" s="2">
        <v>9</v>
      </c>
      <c r="I329" s="111">
        <f>D329*HLOOKUP($D$3,MASTER_Data_1!$A$3:$F$5,2,0)+E329*HLOOKUP($E$3,MASTER_Data_1!$A$3:$F$5,2,0)+F329*HLOOKUP($F$3,MASTER_Data_1!$A$3:$F$5,2,0)+G329*HLOOKUP($G$3,MASTER_Data_1!$A$3:$F$5,2,0)+H329*HLOOKUP($H$3,MASTER_Data_1!$A$3:$F$5,2,0)</f>
        <v>138</v>
      </c>
      <c r="J329" s="111">
        <f>IF(AND(I329&gt;100,C329=50001),HLOOKUP(C329,MASTER_Data_2!$A$7:$G$17,MATCH(Datset_1!I329,MASTER_Data_2!$B$8:$B$17,1)+2,1),IF(AND(I329&gt;100,C329=50002),HLOOKUP(C329,MASTER_Data_2!$A$7:$G$17,MATCH(Datset_1!I329,MASTER_Data_2!$B$8:$B$17,1)+2,1),IF(AND(I329&gt;100,C329=50003),HLOOKUP(C329,MASTER_Data_2!$A$7:$G$17,MATCH(Datset_1!I329,MASTER_Data_2!$B$8:$B$17,1)+2,1),IF(AND(I329&gt;100,C329=50004),HLOOKUP(C329,MASTER_Data_2!$A$7:$G$17,MATCH(Datset_1!I329,MASTER_Data_2!$B$8:$B$17,1)+2,1),IF(AND(I329&gt;100,C329=50005),HLOOKUP(C329,MASTER_Data_2!$A$7:$G$17,MATCH(Datset_1!I329,MASTER_Data_2!$B$8:$B$17,1)+2,1),HLOOKUP(C329,MASTER_Data_2!$A$7:$G$17,2,1))))))</f>
        <v>0.26</v>
      </c>
      <c r="K329" s="4">
        <f t="shared" ref="K329:K392" si="11">IF(J329&gt;1,J329, I329*J329)</f>
        <v>35.880000000000003</v>
      </c>
      <c r="L329" s="112">
        <f>IF(AND(I325&gt;100,C325=50001),HLOOKUP(C325,MASTER_Data_4!$A$6:$G$16,MATCH(Datset_1!I325,MASTER_Data_4!$B$7:$B$16,1)+2,1),IF(AND(I325&gt;100,C325=50002),HLOOKUP(C325,MASTER_Data_4!$A$6:$G$16,MATCH(Datset_1!I325,MASTER_Data_4!$B$7:$B$16,1)+2,1),IF(AND(I325&gt;100,C325=50003),HLOOKUP(C325,MASTER_Data_4!$A$6:$G$16,MATCH(Datset_1!I325,MASTER_Data_4!$B$7:$B$16,1)+2,1),IF(AND(I325&gt;100,C325=50004),HLOOKUP(C325,MASTER_Data_4!$A$6:$G$16,MATCH(Datset_1!I325,MASTER_Data_4!$B$7:$B$16,1)+2,1),IF(AND(I325&gt;100,C325=50005),HLOOKUP(C325,MASTER_Data_4!$A$6:$G$16,MATCH(Datset_1!I325,MASTER_Data_4!$B$7:$B$16,1)+2,1),HLOOKUP(C325,MASTER_Data_4!$A$6:$G$16,2,1))))))</f>
        <v>0.34100000000000003</v>
      </c>
      <c r="M329" s="4">
        <f t="shared" si="10"/>
        <v>47.058000000000007</v>
      </c>
      <c r="N329" s="112">
        <f>VLOOKUP(C329,MASTER_Data_7!$A$2:$C$7,3,0)</f>
        <v>1</v>
      </c>
      <c r="O329" s="112">
        <f>VLOOKUP(C329,MASTER_Data_7!$K$2:$M$12,3,0)</f>
        <v>2</v>
      </c>
      <c r="P329" s="3">
        <f>VLOOKUP(C329,MASTER_Data_8!$A$2:$C$7,3,0)</f>
        <v>407</v>
      </c>
      <c r="Q329" s="3">
        <f>Datset_1!I329*MASTER_Data_5!$B$9*P329</f>
        <v>3061.047</v>
      </c>
      <c r="R329" s="3">
        <f>VLOOKUP(C329,MASTER_Data_8!$K$2:$M$12,3,0)</f>
        <v>1048</v>
      </c>
      <c r="S329" s="3">
        <f>Datset_1!I329*MASTER_Data_5!$B$9*R329</f>
        <v>7882.0079999999998</v>
      </c>
    </row>
    <row r="330" spans="1:19" x14ac:dyDescent="0.25">
      <c r="A330" s="2" t="s">
        <v>329</v>
      </c>
      <c r="B330" s="22">
        <v>39690</v>
      </c>
      <c r="C330" s="2">
        <v>50002</v>
      </c>
      <c r="D330" s="2">
        <v>9</v>
      </c>
      <c r="E330" s="2">
        <v>8</v>
      </c>
      <c r="F330" s="2">
        <v>8</v>
      </c>
      <c r="G330" s="2">
        <v>11</v>
      </c>
      <c r="H330" s="2">
        <v>9</v>
      </c>
      <c r="I330" s="111">
        <f>D330*HLOOKUP($D$3,MASTER_Data_1!$A$3:$F$5,2,0)+E330*HLOOKUP($E$3,MASTER_Data_1!$A$3:$F$5,2,0)+F330*HLOOKUP($F$3,MASTER_Data_1!$A$3:$F$5,2,0)+G330*HLOOKUP($G$3,MASTER_Data_1!$A$3:$F$5,2,0)+H330*HLOOKUP($H$3,MASTER_Data_1!$A$3:$F$5,2,0)</f>
        <v>135</v>
      </c>
      <c r="J330" s="111">
        <f>IF(AND(I330&gt;100,C330=50001),HLOOKUP(C330,MASTER_Data_2!$A$7:$G$17,MATCH(Datset_1!I330,MASTER_Data_2!$B$8:$B$17,1)+2,1),IF(AND(I330&gt;100,C330=50002),HLOOKUP(C330,MASTER_Data_2!$A$7:$G$17,MATCH(Datset_1!I330,MASTER_Data_2!$B$8:$B$17,1)+2,1),IF(AND(I330&gt;100,C330=50003),HLOOKUP(C330,MASTER_Data_2!$A$7:$G$17,MATCH(Datset_1!I330,MASTER_Data_2!$B$8:$B$17,1)+2,1),IF(AND(I330&gt;100,C330=50004),HLOOKUP(C330,MASTER_Data_2!$A$7:$G$17,MATCH(Datset_1!I330,MASTER_Data_2!$B$8:$B$17,1)+2,1),IF(AND(I330&gt;100,C330=50005),HLOOKUP(C330,MASTER_Data_2!$A$7:$G$17,MATCH(Datset_1!I330,MASTER_Data_2!$B$8:$B$17,1)+2,1),HLOOKUP(C330,MASTER_Data_2!$A$7:$G$17,2,1))))))</f>
        <v>0.24</v>
      </c>
      <c r="K330" s="4">
        <f t="shared" si="11"/>
        <v>32.4</v>
      </c>
      <c r="L330" s="112">
        <f>IF(AND(I326&gt;100,C326=50001),HLOOKUP(C326,MASTER_Data_4!$A$6:$G$16,MATCH(Datset_1!I326,MASTER_Data_4!$B$7:$B$16,1)+2,1),IF(AND(I326&gt;100,C326=50002),HLOOKUP(C326,MASTER_Data_4!$A$6:$G$16,MATCH(Datset_1!I326,MASTER_Data_4!$B$7:$B$16,1)+2,1),IF(AND(I326&gt;100,C326=50003),HLOOKUP(C326,MASTER_Data_4!$A$6:$G$16,MATCH(Datset_1!I326,MASTER_Data_4!$B$7:$B$16,1)+2,1),IF(AND(I326&gt;100,C326=50004),HLOOKUP(C326,MASTER_Data_4!$A$6:$G$16,MATCH(Datset_1!I326,MASTER_Data_4!$B$7:$B$16,1)+2,1),IF(AND(I326&gt;100,C326=50005),HLOOKUP(C326,MASTER_Data_4!$A$6:$G$16,MATCH(Datset_1!I326,MASTER_Data_4!$B$7:$B$16,1)+2,1),HLOOKUP(C326,MASTER_Data_4!$A$6:$G$16,2,1))))))</f>
        <v>0.20399999999999999</v>
      </c>
      <c r="M330" s="4">
        <f t="shared" si="10"/>
        <v>27.54</v>
      </c>
      <c r="N330" s="112">
        <f>VLOOKUP(C330,MASTER_Data_7!$A$2:$C$7,3,0)</f>
        <v>1</v>
      </c>
      <c r="O330" s="112">
        <f>VLOOKUP(C330,MASTER_Data_7!$K$2:$M$12,3,0)</f>
        <v>2</v>
      </c>
      <c r="P330" s="3">
        <f>VLOOKUP(C330,MASTER_Data_8!$A$2:$C$7,3,0)</f>
        <v>122</v>
      </c>
      <c r="Q330" s="3">
        <f>Datset_1!I330*MASTER_Data_5!$B$9*P330</f>
        <v>897.61500000000001</v>
      </c>
      <c r="R330" s="3">
        <f>VLOOKUP(C330,MASTER_Data_8!$K$2:$M$12,3,0)</f>
        <v>901</v>
      </c>
      <c r="S330" s="3">
        <f>Datset_1!I330*MASTER_Data_5!$B$9*R330</f>
        <v>6629.1075000000001</v>
      </c>
    </row>
    <row r="331" spans="1:19" x14ac:dyDescent="0.25">
      <c r="A331" s="2" t="s">
        <v>330</v>
      </c>
      <c r="B331" s="22">
        <v>39690</v>
      </c>
      <c r="C331" s="2">
        <v>50001</v>
      </c>
      <c r="D331" s="2">
        <v>19</v>
      </c>
      <c r="E331" s="2">
        <v>8</v>
      </c>
      <c r="F331" s="2">
        <v>12</v>
      </c>
      <c r="G331" s="2">
        <v>11</v>
      </c>
      <c r="H331" s="2">
        <v>9</v>
      </c>
      <c r="I331" s="111">
        <f>D331*HLOOKUP($D$3,MASTER_Data_1!$A$3:$F$5,2,0)+E331*HLOOKUP($E$3,MASTER_Data_1!$A$3:$F$5,2,0)+F331*HLOOKUP($F$3,MASTER_Data_1!$A$3:$F$5,2,0)+G331*HLOOKUP($G$3,MASTER_Data_1!$A$3:$F$5,2,0)+H331*HLOOKUP($H$3,MASTER_Data_1!$A$3:$F$5,2,0)</f>
        <v>164</v>
      </c>
      <c r="J331" s="111">
        <f>IF(AND(I331&gt;100,C331=50001),HLOOKUP(C331,MASTER_Data_2!$A$7:$G$17,MATCH(Datset_1!I331,MASTER_Data_2!$B$8:$B$17,1)+2,1),IF(AND(I331&gt;100,C331=50002),HLOOKUP(C331,MASTER_Data_2!$A$7:$G$17,MATCH(Datset_1!I331,MASTER_Data_2!$B$8:$B$17,1)+2,1),IF(AND(I331&gt;100,C331=50003),HLOOKUP(C331,MASTER_Data_2!$A$7:$G$17,MATCH(Datset_1!I331,MASTER_Data_2!$B$8:$B$17,1)+2,1),IF(AND(I331&gt;100,C331=50004),HLOOKUP(C331,MASTER_Data_2!$A$7:$G$17,MATCH(Datset_1!I331,MASTER_Data_2!$B$8:$B$17,1)+2,1),IF(AND(I331&gt;100,C331=50005),HLOOKUP(C331,MASTER_Data_2!$A$7:$G$17,MATCH(Datset_1!I331,MASTER_Data_2!$B$8:$B$17,1)+2,1),HLOOKUP(C331,MASTER_Data_2!$A$7:$G$17,2,1))))))</f>
        <v>0.2</v>
      </c>
      <c r="K331" s="4">
        <f t="shared" si="11"/>
        <v>32.800000000000004</v>
      </c>
      <c r="L331" s="112">
        <f>IF(AND(I327&gt;100,C327=50001),HLOOKUP(C327,MASTER_Data_4!$A$6:$G$16,MATCH(Datset_1!I327,MASTER_Data_4!$B$7:$B$16,1)+2,1),IF(AND(I327&gt;100,C327=50002),HLOOKUP(C327,MASTER_Data_4!$A$6:$G$16,MATCH(Datset_1!I327,MASTER_Data_4!$B$7:$B$16,1)+2,1),IF(AND(I327&gt;100,C327=50003),HLOOKUP(C327,MASTER_Data_4!$A$6:$G$16,MATCH(Datset_1!I327,MASTER_Data_4!$B$7:$B$16,1)+2,1),IF(AND(I327&gt;100,C327=50004),HLOOKUP(C327,MASTER_Data_4!$A$6:$G$16,MATCH(Datset_1!I327,MASTER_Data_4!$B$7:$B$16,1)+2,1),IF(AND(I327&gt;100,C327=50005),HLOOKUP(C327,MASTER_Data_4!$A$6:$G$16,MATCH(Datset_1!I327,MASTER_Data_4!$B$7:$B$16,1)+2,1),HLOOKUP(C327,MASTER_Data_4!$A$6:$G$16,2,1))))))</f>
        <v>0.30199999999999999</v>
      </c>
      <c r="M331" s="4">
        <f t="shared" si="10"/>
        <v>49.527999999999999</v>
      </c>
      <c r="N331" s="112">
        <f>VLOOKUP(C331,MASTER_Data_7!$A$2:$C$7,3,0)</f>
        <v>1</v>
      </c>
      <c r="O331" s="112">
        <f>VLOOKUP(C331,MASTER_Data_7!$K$2:$M$12,3,0)</f>
        <v>2</v>
      </c>
      <c r="P331" s="3">
        <f>VLOOKUP(C331,MASTER_Data_8!$A$2:$C$7,3,0)</f>
        <v>40</v>
      </c>
      <c r="Q331" s="3">
        <f>Datset_1!I331*MASTER_Data_5!$B$9*P331</f>
        <v>357.52000000000004</v>
      </c>
      <c r="R331" s="3">
        <f>VLOOKUP(C331,MASTER_Data_8!$K$2:$M$12,3,0)</f>
        <v>787</v>
      </c>
      <c r="S331" s="3">
        <f>Datset_1!I331*MASTER_Data_5!$B$9*R331</f>
        <v>7034.2060000000001</v>
      </c>
    </row>
    <row r="332" spans="1:19" x14ac:dyDescent="0.25">
      <c r="A332" s="2" t="s">
        <v>26</v>
      </c>
      <c r="B332" s="22">
        <v>39692</v>
      </c>
      <c r="C332" s="2">
        <v>50002</v>
      </c>
      <c r="D332" s="2">
        <v>12</v>
      </c>
      <c r="E332" s="2">
        <v>8</v>
      </c>
      <c r="F332" s="2">
        <v>12</v>
      </c>
      <c r="G332" s="2">
        <v>11</v>
      </c>
      <c r="H332" s="2">
        <v>9</v>
      </c>
      <c r="I332" s="111">
        <f>D332*HLOOKUP($D$3,MASTER_Data_1!$A$3:$F$5,2,0)+E332*HLOOKUP($E$3,MASTER_Data_1!$A$3:$F$5,2,0)+F332*HLOOKUP($F$3,MASTER_Data_1!$A$3:$F$5,2,0)+G332*HLOOKUP($G$3,MASTER_Data_1!$A$3:$F$5,2,0)+H332*HLOOKUP($H$3,MASTER_Data_1!$A$3:$F$5,2,0)</f>
        <v>147.9</v>
      </c>
      <c r="J332" s="111">
        <f>IF(AND(I332&gt;100,C332=50001),HLOOKUP(C332,MASTER_Data_2!$A$7:$G$17,MATCH(Datset_1!I332,MASTER_Data_2!$B$8:$B$17,1)+2,1),IF(AND(I332&gt;100,C332=50002),HLOOKUP(C332,MASTER_Data_2!$A$7:$G$17,MATCH(Datset_1!I332,MASTER_Data_2!$B$8:$B$17,1)+2,1),IF(AND(I332&gt;100,C332=50003),HLOOKUP(C332,MASTER_Data_2!$A$7:$G$17,MATCH(Datset_1!I332,MASTER_Data_2!$B$8:$B$17,1)+2,1),IF(AND(I332&gt;100,C332=50004),HLOOKUP(C332,MASTER_Data_2!$A$7:$G$17,MATCH(Datset_1!I332,MASTER_Data_2!$B$8:$B$17,1)+2,1),IF(AND(I332&gt;100,C332=50005),HLOOKUP(C332,MASTER_Data_2!$A$7:$G$17,MATCH(Datset_1!I332,MASTER_Data_2!$B$8:$B$17,1)+2,1),HLOOKUP(C332,MASTER_Data_2!$A$7:$G$17,2,1))))))</f>
        <v>0.24</v>
      </c>
      <c r="K332" s="4">
        <f t="shared" si="11"/>
        <v>35.496000000000002</v>
      </c>
      <c r="L332" s="112">
        <f>IF(AND(I328&gt;100,C328=50001),HLOOKUP(C328,MASTER_Data_4!$A$6:$G$16,MATCH(Datset_1!I328,MASTER_Data_4!$B$7:$B$16,1)+2,1),IF(AND(I328&gt;100,C328=50002),HLOOKUP(C328,MASTER_Data_4!$A$6:$G$16,MATCH(Datset_1!I328,MASTER_Data_4!$B$7:$B$16,1)+2,1),IF(AND(I328&gt;100,C328=50003),HLOOKUP(C328,MASTER_Data_4!$A$6:$G$16,MATCH(Datset_1!I328,MASTER_Data_4!$B$7:$B$16,1)+2,1),IF(AND(I328&gt;100,C328=50004),HLOOKUP(C328,MASTER_Data_4!$A$6:$G$16,MATCH(Datset_1!I328,MASTER_Data_4!$B$7:$B$16,1)+2,1),IF(AND(I328&gt;100,C328=50005),HLOOKUP(C328,MASTER_Data_4!$A$6:$G$16,MATCH(Datset_1!I328,MASTER_Data_4!$B$7:$B$16,1)+2,1),HLOOKUP(C328,MASTER_Data_4!$A$6:$G$16,2,1))))))</f>
        <v>0.30599999999999999</v>
      </c>
      <c r="M332" s="4">
        <f t="shared" si="10"/>
        <v>45.257400000000004</v>
      </c>
      <c r="N332" s="112">
        <f>VLOOKUP(C332,MASTER_Data_7!$A$2:$C$7,3,0)</f>
        <v>1</v>
      </c>
      <c r="O332" s="112">
        <f>VLOOKUP(C332,MASTER_Data_7!$K$2:$M$12,3,0)</f>
        <v>2</v>
      </c>
      <c r="P332" s="3">
        <f>VLOOKUP(C332,MASTER_Data_8!$A$2:$C$7,3,0)</f>
        <v>122</v>
      </c>
      <c r="Q332" s="3">
        <f>Datset_1!I332*MASTER_Data_5!$B$9*P332</f>
        <v>983.38710000000015</v>
      </c>
      <c r="R332" s="3">
        <f>VLOOKUP(C332,MASTER_Data_8!$K$2:$M$12,3,0)</f>
        <v>901</v>
      </c>
      <c r="S332" s="3">
        <f>Datset_1!I332*MASTER_Data_5!$B$9*R332</f>
        <v>7262.5555500000009</v>
      </c>
    </row>
    <row r="333" spans="1:19" x14ac:dyDescent="0.25">
      <c r="A333" s="2" t="s">
        <v>61</v>
      </c>
      <c r="B333" s="22">
        <v>39693</v>
      </c>
      <c r="C333" s="2">
        <v>50003</v>
      </c>
      <c r="D333" s="2">
        <v>19</v>
      </c>
      <c r="E333" s="2">
        <v>8</v>
      </c>
      <c r="F333" s="2">
        <v>12</v>
      </c>
      <c r="G333" s="2">
        <v>11</v>
      </c>
      <c r="H333" s="2">
        <v>5</v>
      </c>
      <c r="I333" s="111">
        <f>D333*HLOOKUP($D$3,MASTER_Data_1!$A$3:$F$5,2,0)+E333*HLOOKUP($E$3,MASTER_Data_1!$A$3:$F$5,2,0)+F333*HLOOKUP($F$3,MASTER_Data_1!$A$3:$F$5,2,0)+G333*HLOOKUP($G$3,MASTER_Data_1!$A$3:$F$5,2,0)+H333*HLOOKUP($H$3,MASTER_Data_1!$A$3:$F$5,2,0)</f>
        <v>152.80000000000001</v>
      </c>
      <c r="J333" s="111">
        <f>IF(AND(I333&gt;100,C333=50001),HLOOKUP(C333,MASTER_Data_2!$A$7:$G$17,MATCH(Datset_1!I333,MASTER_Data_2!$B$8:$B$17,1)+2,1),IF(AND(I333&gt;100,C333=50002),HLOOKUP(C333,MASTER_Data_2!$A$7:$G$17,MATCH(Datset_1!I333,MASTER_Data_2!$B$8:$B$17,1)+2,1),IF(AND(I333&gt;100,C333=50003),HLOOKUP(C333,MASTER_Data_2!$A$7:$G$17,MATCH(Datset_1!I333,MASTER_Data_2!$B$8:$B$17,1)+2,1),IF(AND(I333&gt;100,C333=50004),HLOOKUP(C333,MASTER_Data_2!$A$7:$G$17,MATCH(Datset_1!I333,MASTER_Data_2!$B$8:$B$17,1)+2,1),IF(AND(I333&gt;100,C333=50005),HLOOKUP(C333,MASTER_Data_2!$A$7:$G$17,MATCH(Datset_1!I333,MASTER_Data_2!$B$8:$B$17,1)+2,1),HLOOKUP(C333,MASTER_Data_2!$A$7:$G$17,2,1))))))</f>
        <v>0.26</v>
      </c>
      <c r="K333" s="4">
        <f t="shared" si="11"/>
        <v>39.728000000000002</v>
      </c>
      <c r="L333" s="112">
        <f>IF(AND(I329&gt;100,C329=50001),HLOOKUP(C329,MASTER_Data_4!$A$6:$G$16,MATCH(Datset_1!I329,MASTER_Data_4!$B$7:$B$16,1)+2,1),IF(AND(I329&gt;100,C329=50002),HLOOKUP(C329,MASTER_Data_4!$A$6:$G$16,MATCH(Datset_1!I329,MASTER_Data_4!$B$7:$B$16,1)+2,1),IF(AND(I329&gt;100,C329=50003),HLOOKUP(C329,MASTER_Data_4!$A$6:$G$16,MATCH(Datset_1!I329,MASTER_Data_4!$B$7:$B$16,1)+2,1),IF(AND(I329&gt;100,C329=50004),HLOOKUP(C329,MASTER_Data_4!$A$6:$G$16,MATCH(Datset_1!I329,MASTER_Data_4!$B$7:$B$16,1)+2,1),IF(AND(I329&gt;100,C329=50005),HLOOKUP(C329,MASTER_Data_4!$A$6:$G$16,MATCH(Datset_1!I329,MASTER_Data_4!$B$7:$B$16,1)+2,1),HLOOKUP(C329,MASTER_Data_4!$A$6:$G$16,2,1))))))</f>
        <v>0.37</v>
      </c>
      <c r="M333" s="4">
        <f t="shared" si="10"/>
        <v>56.536000000000001</v>
      </c>
      <c r="N333" s="112">
        <f>VLOOKUP(C333,MASTER_Data_7!$A$2:$C$7,3,0)</f>
        <v>1</v>
      </c>
      <c r="O333" s="112">
        <f>VLOOKUP(C333,MASTER_Data_7!$K$2:$M$12,3,0)</f>
        <v>2</v>
      </c>
      <c r="P333" s="3">
        <f>VLOOKUP(C333,MASTER_Data_8!$A$2:$C$7,3,0)</f>
        <v>407</v>
      </c>
      <c r="Q333" s="3">
        <f>Datset_1!I333*MASTER_Data_5!$B$9*P333</f>
        <v>3389.3332</v>
      </c>
      <c r="R333" s="3">
        <f>VLOOKUP(C333,MASTER_Data_8!$K$2:$M$12,3,0)</f>
        <v>1048</v>
      </c>
      <c r="S333" s="3">
        <f>Datset_1!I333*MASTER_Data_5!$B$9*R333</f>
        <v>8727.3248000000003</v>
      </c>
    </row>
    <row r="334" spans="1:19" x14ac:dyDescent="0.25">
      <c r="A334" s="2" t="s">
        <v>62</v>
      </c>
      <c r="B334" s="22">
        <v>39693</v>
      </c>
      <c r="C334" s="2">
        <v>50004</v>
      </c>
      <c r="D334" s="2">
        <v>9</v>
      </c>
      <c r="E334" s="2">
        <v>8</v>
      </c>
      <c r="F334" s="2">
        <v>12</v>
      </c>
      <c r="G334" s="2">
        <v>11</v>
      </c>
      <c r="H334" s="2">
        <v>11</v>
      </c>
      <c r="I334" s="111">
        <f>D334*HLOOKUP($D$3,MASTER_Data_1!$A$3:$F$5,2,0)+E334*HLOOKUP($E$3,MASTER_Data_1!$A$3:$F$5,2,0)+F334*HLOOKUP($F$3,MASTER_Data_1!$A$3:$F$5,2,0)+G334*HLOOKUP($G$3,MASTER_Data_1!$A$3:$F$5,2,0)+H334*HLOOKUP($H$3,MASTER_Data_1!$A$3:$F$5,2,0)</f>
        <v>146.60000000000002</v>
      </c>
      <c r="J334" s="111">
        <f>IF(AND(I334&gt;100,C334=50001),HLOOKUP(C334,MASTER_Data_2!$A$7:$G$17,MATCH(Datset_1!I334,MASTER_Data_2!$B$8:$B$17,1)+2,1),IF(AND(I334&gt;100,C334=50002),HLOOKUP(C334,MASTER_Data_2!$A$7:$G$17,MATCH(Datset_1!I334,MASTER_Data_2!$B$8:$B$17,1)+2,1),IF(AND(I334&gt;100,C334=50003),HLOOKUP(C334,MASTER_Data_2!$A$7:$G$17,MATCH(Datset_1!I334,MASTER_Data_2!$B$8:$B$17,1)+2,1),IF(AND(I334&gt;100,C334=50004),HLOOKUP(C334,MASTER_Data_2!$A$7:$G$17,MATCH(Datset_1!I334,MASTER_Data_2!$B$8:$B$17,1)+2,1),IF(AND(I334&gt;100,C334=50005),HLOOKUP(C334,MASTER_Data_2!$A$7:$G$17,MATCH(Datset_1!I334,MASTER_Data_2!$B$8:$B$17,1)+2,1),HLOOKUP(C334,MASTER_Data_2!$A$7:$G$17,2,1))))))</f>
        <v>0.27</v>
      </c>
      <c r="K334" s="4">
        <f t="shared" si="11"/>
        <v>39.582000000000008</v>
      </c>
      <c r="L334" s="112">
        <f>IF(AND(I330&gt;100,C330=50001),HLOOKUP(C330,MASTER_Data_4!$A$6:$G$16,MATCH(Datset_1!I330,MASTER_Data_4!$B$7:$B$16,1)+2,1),IF(AND(I330&gt;100,C330=50002),HLOOKUP(C330,MASTER_Data_4!$A$6:$G$16,MATCH(Datset_1!I330,MASTER_Data_4!$B$7:$B$16,1)+2,1),IF(AND(I330&gt;100,C330=50003),HLOOKUP(C330,MASTER_Data_4!$A$6:$G$16,MATCH(Datset_1!I330,MASTER_Data_4!$B$7:$B$16,1)+2,1),IF(AND(I330&gt;100,C330=50004),HLOOKUP(C330,MASTER_Data_4!$A$6:$G$16,MATCH(Datset_1!I330,MASTER_Data_4!$B$7:$B$16,1)+2,1),IF(AND(I330&gt;100,C330=50005),HLOOKUP(C330,MASTER_Data_4!$A$6:$G$16,MATCH(Datset_1!I330,MASTER_Data_4!$B$7:$B$16,1)+2,1),HLOOKUP(C330,MASTER_Data_4!$A$6:$G$16,2,1))))))</f>
        <v>0.30599999999999999</v>
      </c>
      <c r="M334" s="4">
        <f t="shared" si="10"/>
        <v>44.859600000000007</v>
      </c>
      <c r="N334" s="112">
        <f>VLOOKUP(C334,MASTER_Data_7!$A$2:$C$7,3,0)</f>
        <v>1</v>
      </c>
      <c r="O334" s="112">
        <f>VLOOKUP(C334,MASTER_Data_7!$K$2:$M$12,3,0)</f>
        <v>2</v>
      </c>
      <c r="P334" s="3">
        <f>VLOOKUP(C334,MASTER_Data_8!$A$2:$C$7,3,0)</f>
        <v>768</v>
      </c>
      <c r="Q334" s="3">
        <f>Datset_1!I334*MASTER_Data_5!$B$9*P334</f>
        <v>6136.0896000000012</v>
      </c>
      <c r="R334" s="3">
        <f>VLOOKUP(C334,MASTER_Data_8!$K$2:$M$12,3,0)</f>
        <v>841</v>
      </c>
      <c r="S334" s="3">
        <f>Datset_1!I334*MASTER_Data_5!$B$9*R334</f>
        <v>6719.337700000001</v>
      </c>
    </row>
    <row r="335" spans="1:19" x14ac:dyDescent="0.25">
      <c r="A335" s="2" t="s">
        <v>101</v>
      </c>
      <c r="B335" s="22">
        <v>39694</v>
      </c>
      <c r="C335" s="2">
        <v>50003</v>
      </c>
      <c r="D335" s="2">
        <v>9</v>
      </c>
      <c r="E335" s="2">
        <v>8</v>
      </c>
      <c r="F335" s="2">
        <v>15</v>
      </c>
      <c r="G335" s="2">
        <v>11</v>
      </c>
      <c r="H335" s="2">
        <v>5</v>
      </c>
      <c r="I335" s="111">
        <f>D335*HLOOKUP($D$3,MASTER_Data_1!$A$3:$F$5,2,0)+E335*HLOOKUP($E$3,MASTER_Data_1!$A$3:$F$5,2,0)+F335*HLOOKUP($F$3,MASTER_Data_1!$A$3:$F$5,2,0)+G335*HLOOKUP($G$3,MASTER_Data_1!$A$3:$F$5,2,0)+H335*HLOOKUP($H$3,MASTER_Data_1!$A$3:$F$5,2,0)</f>
        <v>134.30000000000001</v>
      </c>
      <c r="J335" s="111">
        <f>IF(AND(I335&gt;100,C335=50001),HLOOKUP(C335,MASTER_Data_2!$A$7:$G$17,MATCH(Datset_1!I335,MASTER_Data_2!$B$8:$B$17,1)+2,1),IF(AND(I335&gt;100,C335=50002),HLOOKUP(C335,MASTER_Data_2!$A$7:$G$17,MATCH(Datset_1!I335,MASTER_Data_2!$B$8:$B$17,1)+2,1),IF(AND(I335&gt;100,C335=50003),HLOOKUP(C335,MASTER_Data_2!$A$7:$G$17,MATCH(Datset_1!I335,MASTER_Data_2!$B$8:$B$17,1)+2,1),IF(AND(I335&gt;100,C335=50004),HLOOKUP(C335,MASTER_Data_2!$A$7:$G$17,MATCH(Datset_1!I335,MASTER_Data_2!$B$8:$B$17,1)+2,1),IF(AND(I335&gt;100,C335=50005),HLOOKUP(C335,MASTER_Data_2!$A$7:$G$17,MATCH(Datset_1!I335,MASTER_Data_2!$B$8:$B$17,1)+2,1),HLOOKUP(C335,MASTER_Data_2!$A$7:$G$17,2,1))))))</f>
        <v>0.26</v>
      </c>
      <c r="K335" s="4">
        <f t="shared" si="11"/>
        <v>34.918000000000006</v>
      </c>
      <c r="L335" s="112">
        <f>IF(AND(I331&gt;100,C331=50001),HLOOKUP(C331,MASTER_Data_4!$A$6:$G$16,MATCH(Datset_1!I331,MASTER_Data_4!$B$7:$B$16,1)+2,1),IF(AND(I331&gt;100,C331=50002),HLOOKUP(C331,MASTER_Data_4!$A$6:$G$16,MATCH(Datset_1!I331,MASTER_Data_4!$B$7:$B$16,1)+2,1),IF(AND(I331&gt;100,C331=50003),HLOOKUP(C331,MASTER_Data_4!$A$6:$G$16,MATCH(Datset_1!I331,MASTER_Data_4!$B$7:$B$16,1)+2,1),IF(AND(I331&gt;100,C331=50004),HLOOKUP(C331,MASTER_Data_4!$A$6:$G$16,MATCH(Datset_1!I331,MASTER_Data_4!$B$7:$B$16,1)+2,1),IF(AND(I331&gt;100,C331=50005),HLOOKUP(C331,MASTER_Data_4!$A$6:$G$16,MATCH(Datset_1!I331,MASTER_Data_4!$B$7:$B$16,1)+2,1),HLOOKUP(C331,MASTER_Data_4!$A$6:$G$16,2,1))))))</f>
        <v>0.30199999999999999</v>
      </c>
      <c r="M335" s="4">
        <f t="shared" si="10"/>
        <v>40.558600000000006</v>
      </c>
      <c r="N335" s="112">
        <f>VLOOKUP(C335,MASTER_Data_7!$A$2:$C$7,3,0)</f>
        <v>1</v>
      </c>
      <c r="O335" s="112">
        <f>VLOOKUP(C335,MASTER_Data_7!$K$2:$M$12,3,0)</f>
        <v>2</v>
      </c>
      <c r="P335" s="3">
        <f>VLOOKUP(C335,MASTER_Data_8!$A$2:$C$7,3,0)</f>
        <v>407</v>
      </c>
      <c r="Q335" s="3">
        <f>Datset_1!I335*MASTER_Data_5!$B$9*P335</f>
        <v>2978.9754500000004</v>
      </c>
      <c r="R335" s="3">
        <f>VLOOKUP(C335,MASTER_Data_8!$K$2:$M$12,3,0)</f>
        <v>1048</v>
      </c>
      <c r="S335" s="3">
        <f>Datset_1!I335*MASTER_Data_5!$B$9*R335</f>
        <v>7670.6788000000006</v>
      </c>
    </row>
    <row r="336" spans="1:19" x14ac:dyDescent="0.25">
      <c r="A336" s="2" t="s">
        <v>102</v>
      </c>
      <c r="B336" s="22">
        <v>39694</v>
      </c>
      <c r="C336" s="2">
        <v>50004</v>
      </c>
      <c r="D336" s="2">
        <v>9</v>
      </c>
      <c r="E336" s="2">
        <v>8</v>
      </c>
      <c r="F336" s="2">
        <v>12</v>
      </c>
      <c r="G336" s="2">
        <v>11</v>
      </c>
      <c r="H336" s="2">
        <v>11</v>
      </c>
      <c r="I336" s="111">
        <f>D336*HLOOKUP($D$3,MASTER_Data_1!$A$3:$F$5,2,0)+E336*HLOOKUP($E$3,MASTER_Data_1!$A$3:$F$5,2,0)+F336*HLOOKUP($F$3,MASTER_Data_1!$A$3:$F$5,2,0)+G336*HLOOKUP($G$3,MASTER_Data_1!$A$3:$F$5,2,0)+H336*HLOOKUP($H$3,MASTER_Data_1!$A$3:$F$5,2,0)</f>
        <v>146.60000000000002</v>
      </c>
      <c r="J336" s="111">
        <f>IF(AND(I336&gt;100,C336=50001),HLOOKUP(C336,MASTER_Data_2!$A$7:$G$17,MATCH(Datset_1!I336,MASTER_Data_2!$B$8:$B$17,1)+2,1),IF(AND(I336&gt;100,C336=50002),HLOOKUP(C336,MASTER_Data_2!$A$7:$G$17,MATCH(Datset_1!I336,MASTER_Data_2!$B$8:$B$17,1)+2,1),IF(AND(I336&gt;100,C336=50003),HLOOKUP(C336,MASTER_Data_2!$A$7:$G$17,MATCH(Datset_1!I336,MASTER_Data_2!$B$8:$B$17,1)+2,1),IF(AND(I336&gt;100,C336=50004),HLOOKUP(C336,MASTER_Data_2!$A$7:$G$17,MATCH(Datset_1!I336,MASTER_Data_2!$B$8:$B$17,1)+2,1),IF(AND(I336&gt;100,C336=50005),HLOOKUP(C336,MASTER_Data_2!$A$7:$G$17,MATCH(Datset_1!I336,MASTER_Data_2!$B$8:$B$17,1)+2,1),HLOOKUP(C336,MASTER_Data_2!$A$7:$G$17,2,1))))))</f>
        <v>0.27</v>
      </c>
      <c r="K336" s="4">
        <f t="shared" si="11"/>
        <v>39.582000000000008</v>
      </c>
      <c r="L336" s="112">
        <f>IF(AND(I332&gt;100,C332=50001),HLOOKUP(C332,MASTER_Data_4!$A$6:$G$16,MATCH(Datset_1!I332,MASTER_Data_4!$B$7:$B$16,1)+2,1),IF(AND(I332&gt;100,C332=50002),HLOOKUP(C332,MASTER_Data_4!$A$6:$G$16,MATCH(Datset_1!I332,MASTER_Data_4!$B$7:$B$16,1)+2,1),IF(AND(I332&gt;100,C332=50003),HLOOKUP(C332,MASTER_Data_4!$A$6:$G$16,MATCH(Datset_1!I332,MASTER_Data_4!$B$7:$B$16,1)+2,1),IF(AND(I332&gt;100,C332=50004),HLOOKUP(C332,MASTER_Data_4!$A$6:$G$16,MATCH(Datset_1!I332,MASTER_Data_4!$B$7:$B$16,1)+2,1),IF(AND(I332&gt;100,C332=50005),HLOOKUP(C332,MASTER_Data_4!$A$6:$G$16,MATCH(Datset_1!I332,MASTER_Data_4!$B$7:$B$16,1)+2,1),HLOOKUP(C332,MASTER_Data_4!$A$6:$G$16,2,1))))))</f>
        <v>0.30599999999999999</v>
      </c>
      <c r="M336" s="4">
        <f t="shared" si="10"/>
        <v>44.859600000000007</v>
      </c>
      <c r="N336" s="112">
        <f>VLOOKUP(C336,MASTER_Data_7!$A$2:$C$7,3,0)</f>
        <v>1</v>
      </c>
      <c r="O336" s="112">
        <f>VLOOKUP(C336,MASTER_Data_7!$K$2:$M$12,3,0)</f>
        <v>2</v>
      </c>
      <c r="P336" s="3">
        <f>VLOOKUP(C336,MASTER_Data_8!$A$2:$C$7,3,0)</f>
        <v>768</v>
      </c>
      <c r="Q336" s="3">
        <f>Datset_1!I336*MASTER_Data_5!$B$9*P336</f>
        <v>6136.0896000000012</v>
      </c>
      <c r="R336" s="3">
        <f>VLOOKUP(C336,MASTER_Data_8!$K$2:$M$12,3,0)</f>
        <v>841</v>
      </c>
      <c r="S336" s="3">
        <f>Datset_1!I336*MASTER_Data_5!$B$9*R336</f>
        <v>6719.337700000001</v>
      </c>
    </row>
    <row r="337" spans="1:19" x14ac:dyDescent="0.25">
      <c r="A337" s="2" t="s">
        <v>140</v>
      </c>
      <c r="B337" s="22">
        <v>39695</v>
      </c>
      <c r="C337" s="2">
        <v>50003</v>
      </c>
      <c r="D337" s="2">
        <v>9</v>
      </c>
      <c r="E337" s="2">
        <v>8</v>
      </c>
      <c r="F337" s="2">
        <v>15</v>
      </c>
      <c r="G337" s="2">
        <v>11</v>
      </c>
      <c r="H337" s="2">
        <v>11</v>
      </c>
      <c r="I337" s="111">
        <f>D337*HLOOKUP($D$3,MASTER_Data_1!$A$3:$F$5,2,0)+E337*HLOOKUP($E$3,MASTER_Data_1!$A$3:$F$5,2,0)+F337*HLOOKUP($F$3,MASTER_Data_1!$A$3:$F$5,2,0)+G337*HLOOKUP($G$3,MASTER_Data_1!$A$3:$F$5,2,0)+H337*HLOOKUP($H$3,MASTER_Data_1!$A$3:$F$5,2,0)</f>
        <v>151.10000000000002</v>
      </c>
      <c r="J337" s="111">
        <f>IF(AND(I337&gt;100,C337=50001),HLOOKUP(C337,MASTER_Data_2!$A$7:$G$17,MATCH(Datset_1!I337,MASTER_Data_2!$B$8:$B$17,1)+2,1),IF(AND(I337&gt;100,C337=50002),HLOOKUP(C337,MASTER_Data_2!$A$7:$G$17,MATCH(Datset_1!I337,MASTER_Data_2!$B$8:$B$17,1)+2,1),IF(AND(I337&gt;100,C337=50003),HLOOKUP(C337,MASTER_Data_2!$A$7:$G$17,MATCH(Datset_1!I337,MASTER_Data_2!$B$8:$B$17,1)+2,1),IF(AND(I337&gt;100,C337=50004),HLOOKUP(C337,MASTER_Data_2!$A$7:$G$17,MATCH(Datset_1!I337,MASTER_Data_2!$B$8:$B$17,1)+2,1),IF(AND(I337&gt;100,C337=50005),HLOOKUP(C337,MASTER_Data_2!$A$7:$G$17,MATCH(Datset_1!I337,MASTER_Data_2!$B$8:$B$17,1)+2,1),HLOOKUP(C337,MASTER_Data_2!$A$7:$G$17,2,1))))))</f>
        <v>0.26</v>
      </c>
      <c r="K337" s="4">
        <f t="shared" si="11"/>
        <v>39.286000000000008</v>
      </c>
      <c r="L337" s="112">
        <f>IF(AND(I333&gt;100,C333=50001),HLOOKUP(C333,MASTER_Data_4!$A$6:$G$16,MATCH(Datset_1!I333,MASTER_Data_4!$B$7:$B$16,1)+2,1),IF(AND(I333&gt;100,C333=50002),HLOOKUP(C333,MASTER_Data_4!$A$6:$G$16,MATCH(Datset_1!I333,MASTER_Data_4!$B$7:$B$16,1)+2,1),IF(AND(I333&gt;100,C333=50003),HLOOKUP(C333,MASTER_Data_4!$A$6:$G$16,MATCH(Datset_1!I333,MASTER_Data_4!$B$7:$B$16,1)+2,1),IF(AND(I333&gt;100,C333=50004),HLOOKUP(C333,MASTER_Data_4!$A$6:$G$16,MATCH(Datset_1!I333,MASTER_Data_4!$B$7:$B$16,1)+2,1),IF(AND(I333&gt;100,C333=50005),HLOOKUP(C333,MASTER_Data_4!$A$6:$G$16,MATCH(Datset_1!I333,MASTER_Data_4!$B$7:$B$16,1)+2,1),HLOOKUP(C333,MASTER_Data_4!$A$6:$G$16,2,1))))))</f>
        <v>0.37</v>
      </c>
      <c r="M337" s="4">
        <f t="shared" si="10"/>
        <v>55.907000000000011</v>
      </c>
      <c r="N337" s="112">
        <f>VLOOKUP(C337,MASTER_Data_7!$A$2:$C$7,3,0)</f>
        <v>1</v>
      </c>
      <c r="O337" s="112">
        <f>VLOOKUP(C337,MASTER_Data_7!$K$2:$M$12,3,0)</f>
        <v>2</v>
      </c>
      <c r="P337" s="3">
        <f>VLOOKUP(C337,MASTER_Data_8!$A$2:$C$7,3,0)</f>
        <v>407</v>
      </c>
      <c r="Q337" s="3">
        <f>Datset_1!I337*MASTER_Data_5!$B$9*P337</f>
        <v>3351.6246500000007</v>
      </c>
      <c r="R337" s="3">
        <f>VLOOKUP(C337,MASTER_Data_8!$K$2:$M$12,3,0)</f>
        <v>1048</v>
      </c>
      <c r="S337" s="3">
        <f>Datset_1!I337*MASTER_Data_5!$B$9*R337</f>
        <v>8630.227600000002</v>
      </c>
    </row>
    <row r="338" spans="1:19" x14ac:dyDescent="0.25">
      <c r="A338" s="2" t="s">
        <v>141</v>
      </c>
      <c r="B338" s="22">
        <v>39695</v>
      </c>
      <c r="C338" s="2">
        <v>50004</v>
      </c>
      <c r="D338" s="2">
        <v>15</v>
      </c>
      <c r="E338" s="2">
        <v>8</v>
      </c>
      <c r="F338" s="2">
        <v>12</v>
      </c>
      <c r="G338" s="2">
        <v>11</v>
      </c>
      <c r="H338" s="2">
        <v>13</v>
      </c>
      <c r="I338" s="111">
        <f>D338*HLOOKUP($D$3,MASTER_Data_1!$A$3:$F$5,2,0)+E338*HLOOKUP($E$3,MASTER_Data_1!$A$3:$F$5,2,0)+F338*HLOOKUP($F$3,MASTER_Data_1!$A$3:$F$5,2,0)+G338*HLOOKUP($G$3,MASTER_Data_1!$A$3:$F$5,2,0)+H338*HLOOKUP($H$3,MASTER_Data_1!$A$3:$F$5,2,0)</f>
        <v>166.00000000000003</v>
      </c>
      <c r="J338" s="111">
        <f>IF(AND(I338&gt;100,C338=50001),HLOOKUP(C338,MASTER_Data_2!$A$7:$G$17,MATCH(Datset_1!I338,MASTER_Data_2!$B$8:$B$17,1)+2,1),IF(AND(I338&gt;100,C338=50002),HLOOKUP(C338,MASTER_Data_2!$A$7:$G$17,MATCH(Datset_1!I338,MASTER_Data_2!$B$8:$B$17,1)+2,1),IF(AND(I338&gt;100,C338=50003),HLOOKUP(C338,MASTER_Data_2!$A$7:$G$17,MATCH(Datset_1!I338,MASTER_Data_2!$B$8:$B$17,1)+2,1),IF(AND(I338&gt;100,C338=50004),HLOOKUP(C338,MASTER_Data_2!$A$7:$G$17,MATCH(Datset_1!I338,MASTER_Data_2!$B$8:$B$17,1)+2,1),IF(AND(I338&gt;100,C338=50005),HLOOKUP(C338,MASTER_Data_2!$A$7:$G$17,MATCH(Datset_1!I338,MASTER_Data_2!$B$8:$B$17,1)+2,1),HLOOKUP(C338,MASTER_Data_2!$A$7:$G$17,2,1))))))</f>
        <v>0.27</v>
      </c>
      <c r="K338" s="4">
        <f t="shared" si="11"/>
        <v>44.820000000000007</v>
      </c>
      <c r="L338" s="112">
        <f>IF(AND(I334&gt;100,C334=50001),HLOOKUP(C334,MASTER_Data_4!$A$6:$G$16,MATCH(Datset_1!I334,MASTER_Data_4!$B$7:$B$16,1)+2,1),IF(AND(I334&gt;100,C334=50002),HLOOKUP(C334,MASTER_Data_4!$A$6:$G$16,MATCH(Datset_1!I334,MASTER_Data_4!$B$7:$B$16,1)+2,1),IF(AND(I334&gt;100,C334=50003),HLOOKUP(C334,MASTER_Data_4!$A$6:$G$16,MATCH(Datset_1!I334,MASTER_Data_4!$B$7:$B$16,1)+2,1),IF(AND(I334&gt;100,C334=50004),HLOOKUP(C334,MASTER_Data_4!$A$6:$G$16,MATCH(Datset_1!I334,MASTER_Data_4!$B$7:$B$16,1)+2,1),IF(AND(I334&gt;100,C334=50005),HLOOKUP(C334,MASTER_Data_4!$A$6:$G$16,MATCH(Datset_1!I334,MASTER_Data_4!$B$7:$B$16,1)+2,1),HLOOKUP(C334,MASTER_Data_4!$A$6:$G$16,2,1))))))</f>
        <v>0.34100000000000003</v>
      </c>
      <c r="M338" s="4">
        <f t="shared" si="10"/>
        <v>56.606000000000016</v>
      </c>
      <c r="N338" s="112">
        <f>VLOOKUP(C338,MASTER_Data_7!$A$2:$C$7,3,0)</f>
        <v>1</v>
      </c>
      <c r="O338" s="112">
        <f>VLOOKUP(C338,MASTER_Data_7!$K$2:$M$12,3,0)</f>
        <v>2</v>
      </c>
      <c r="P338" s="3">
        <f>VLOOKUP(C338,MASTER_Data_8!$A$2:$C$7,3,0)</f>
        <v>768</v>
      </c>
      <c r="Q338" s="3">
        <f>Datset_1!I338*MASTER_Data_5!$B$9*P338</f>
        <v>6948.0960000000014</v>
      </c>
      <c r="R338" s="3">
        <f>VLOOKUP(C338,MASTER_Data_8!$K$2:$M$12,3,0)</f>
        <v>841</v>
      </c>
      <c r="S338" s="3">
        <f>Datset_1!I338*MASTER_Data_5!$B$9*R338</f>
        <v>7608.5270000000019</v>
      </c>
    </row>
    <row r="339" spans="1:19" x14ac:dyDescent="0.25">
      <c r="A339" s="2" t="s">
        <v>180</v>
      </c>
      <c r="B339" s="22">
        <v>39696</v>
      </c>
      <c r="C339" s="2">
        <v>50002</v>
      </c>
      <c r="D339" s="2">
        <v>9</v>
      </c>
      <c r="E339" s="2">
        <v>8</v>
      </c>
      <c r="F339" s="2">
        <v>15</v>
      </c>
      <c r="G339" s="2">
        <v>11</v>
      </c>
      <c r="H339" s="2">
        <v>11</v>
      </c>
      <c r="I339" s="111">
        <f>D339*HLOOKUP($D$3,MASTER_Data_1!$A$3:$F$5,2,0)+E339*HLOOKUP($E$3,MASTER_Data_1!$A$3:$F$5,2,0)+F339*HLOOKUP($F$3,MASTER_Data_1!$A$3:$F$5,2,0)+G339*HLOOKUP($G$3,MASTER_Data_1!$A$3:$F$5,2,0)+H339*HLOOKUP($H$3,MASTER_Data_1!$A$3:$F$5,2,0)</f>
        <v>151.10000000000002</v>
      </c>
      <c r="J339" s="111">
        <f>IF(AND(I339&gt;100,C339=50001),HLOOKUP(C339,MASTER_Data_2!$A$7:$G$17,MATCH(Datset_1!I339,MASTER_Data_2!$B$8:$B$17,1)+2,1),IF(AND(I339&gt;100,C339=50002),HLOOKUP(C339,MASTER_Data_2!$A$7:$G$17,MATCH(Datset_1!I339,MASTER_Data_2!$B$8:$B$17,1)+2,1),IF(AND(I339&gt;100,C339=50003),HLOOKUP(C339,MASTER_Data_2!$A$7:$G$17,MATCH(Datset_1!I339,MASTER_Data_2!$B$8:$B$17,1)+2,1),IF(AND(I339&gt;100,C339=50004),HLOOKUP(C339,MASTER_Data_2!$A$7:$G$17,MATCH(Datset_1!I339,MASTER_Data_2!$B$8:$B$17,1)+2,1),IF(AND(I339&gt;100,C339=50005),HLOOKUP(C339,MASTER_Data_2!$A$7:$G$17,MATCH(Datset_1!I339,MASTER_Data_2!$B$8:$B$17,1)+2,1),HLOOKUP(C339,MASTER_Data_2!$A$7:$G$17,2,1))))))</f>
        <v>0.24</v>
      </c>
      <c r="K339" s="4">
        <f t="shared" si="11"/>
        <v>36.264000000000003</v>
      </c>
      <c r="L339" s="112">
        <f>IF(AND(I335&gt;100,C335=50001),HLOOKUP(C335,MASTER_Data_4!$A$6:$G$16,MATCH(Datset_1!I335,MASTER_Data_4!$B$7:$B$16,1)+2,1),IF(AND(I335&gt;100,C335=50002),HLOOKUP(C335,MASTER_Data_4!$A$6:$G$16,MATCH(Datset_1!I335,MASTER_Data_4!$B$7:$B$16,1)+2,1),IF(AND(I335&gt;100,C335=50003),HLOOKUP(C335,MASTER_Data_4!$A$6:$G$16,MATCH(Datset_1!I335,MASTER_Data_4!$B$7:$B$16,1)+2,1),IF(AND(I335&gt;100,C335=50004),HLOOKUP(C335,MASTER_Data_4!$A$6:$G$16,MATCH(Datset_1!I335,MASTER_Data_4!$B$7:$B$16,1)+2,1),IF(AND(I335&gt;100,C335=50005),HLOOKUP(C335,MASTER_Data_4!$A$6:$G$16,MATCH(Datset_1!I335,MASTER_Data_4!$B$7:$B$16,1)+2,1),HLOOKUP(C335,MASTER_Data_4!$A$6:$G$16,2,1))))))</f>
        <v>0.37</v>
      </c>
      <c r="M339" s="4">
        <f t="shared" si="10"/>
        <v>55.907000000000011</v>
      </c>
      <c r="N339" s="112">
        <f>VLOOKUP(C339,MASTER_Data_7!$A$2:$C$7,3,0)</f>
        <v>1</v>
      </c>
      <c r="O339" s="112">
        <f>VLOOKUP(C339,MASTER_Data_7!$K$2:$M$12,3,0)</f>
        <v>2</v>
      </c>
      <c r="P339" s="3">
        <f>VLOOKUP(C339,MASTER_Data_8!$A$2:$C$7,3,0)</f>
        <v>122</v>
      </c>
      <c r="Q339" s="3">
        <f>Datset_1!I339*MASTER_Data_5!$B$9*P339</f>
        <v>1004.6639000000001</v>
      </c>
      <c r="R339" s="3">
        <f>VLOOKUP(C339,MASTER_Data_8!$K$2:$M$12,3,0)</f>
        <v>901</v>
      </c>
      <c r="S339" s="3">
        <f>Datset_1!I339*MASTER_Data_5!$B$9*R339</f>
        <v>7419.6899500000009</v>
      </c>
    </row>
    <row r="340" spans="1:19" x14ac:dyDescent="0.25">
      <c r="A340" s="2" t="s">
        <v>181</v>
      </c>
      <c r="B340" s="22">
        <v>39696</v>
      </c>
      <c r="C340" s="2">
        <v>50005</v>
      </c>
      <c r="D340" s="2">
        <v>9</v>
      </c>
      <c r="E340" s="2">
        <v>8</v>
      </c>
      <c r="F340" s="2">
        <v>12</v>
      </c>
      <c r="G340" s="2">
        <v>11</v>
      </c>
      <c r="H340" s="2">
        <v>13</v>
      </c>
      <c r="I340" s="111">
        <f>D340*HLOOKUP($D$3,MASTER_Data_1!$A$3:$F$5,2,0)+E340*HLOOKUP($E$3,MASTER_Data_1!$A$3:$F$5,2,0)+F340*HLOOKUP($F$3,MASTER_Data_1!$A$3:$F$5,2,0)+G340*HLOOKUP($G$3,MASTER_Data_1!$A$3:$F$5,2,0)+H340*HLOOKUP($H$3,MASTER_Data_1!$A$3:$F$5,2,0)</f>
        <v>152.20000000000002</v>
      </c>
      <c r="J340" s="111">
        <f>IF(AND(I340&gt;100,C340=50001),HLOOKUP(C340,MASTER_Data_2!$A$7:$G$17,MATCH(Datset_1!I340,MASTER_Data_2!$B$8:$B$17,1)+2,1),IF(AND(I340&gt;100,C340=50002),HLOOKUP(C340,MASTER_Data_2!$A$7:$G$17,MATCH(Datset_1!I340,MASTER_Data_2!$B$8:$B$17,1)+2,1),IF(AND(I340&gt;100,C340=50003),HLOOKUP(C340,MASTER_Data_2!$A$7:$G$17,MATCH(Datset_1!I340,MASTER_Data_2!$B$8:$B$17,1)+2,1),IF(AND(I340&gt;100,C340=50004),HLOOKUP(C340,MASTER_Data_2!$A$7:$G$17,MATCH(Datset_1!I340,MASTER_Data_2!$B$8:$B$17,1)+2,1),IF(AND(I340&gt;100,C340=50005),HLOOKUP(C340,MASTER_Data_2!$A$7:$G$17,MATCH(Datset_1!I340,MASTER_Data_2!$B$8:$B$17,1)+2,1),HLOOKUP(C340,MASTER_Data_2!$A$7:$G$17,2,1))))))</f>
        <v>0.33</v>
      </c>
      <c r="K340" s="4">
        <f t="shared" si="11"/>
        <v>50.226000000000006</v>
      </c>
      <c r="L340" s="112">
        <f>IF(AND(I336&gt;100,C336=50001),HLOOKUP(C336,MASTER_Data_4!$A$6:$G$16,MATCH(Datset_1!I336,MASTER_Data_4!$B$7:$B$16,1)+2,1),IF(AND(I336&gt;100,C336=50002),HLOOKUP(C336,MASTER_Data_4!$A$6:$G$16,MATCH(Datset_1!I336,MASTER_Data_4!$B$7:$B$16,1)+2,1),IF(AND(I336&gt;100,C336=50003),HLOOKUP(C336,MASTER_Data_4!$A$6:$G$16,MATCH(Datset_1!I336,MASTER_Data_4!$B$7:$B$16,1)+2,1),IF(AND(I336&gt;100,C336=50004),HLOOKUP(C336,MASTER_Data_4!$A$6:$G$16,MATCH(Datset_1!I336,MASTER_Data_4!$B$7:$B$16,1)+2,1),IF(AND(I336&gt;100,C336=50005),HLOOKUP(C336,MASTER_Data_4!$A$6:$G$16,MATCH(Datset_1!I336,MASTER_Data_4!$B$7:$B$16,1)+2,1),HLOOKUP(C336,MASTER_Data_4!$A$6:$G$16,2,1))))))</f>
        <v>0.34100000000000003</v>
      </c>
      <c r="M340" s="4">
        <f t="shared" si="10"/>
        <v>51.900200000000012</v>
      </c>
      <c r="N340" s="112">
        <f>VLOOKUP(C340,MASTER_Data_7!$A$2:$C$7,3,0)</f>
        <v>2</v>
      </c>
      <c r="O340" s="112">
        <f>VLOOKUP(C340,MASTER_Data_7!$K$2:$M$12,3,0)</f>
        <v>1</v>
      </c>
      <c r="P340" s="3">
        <f>VLOOKUP(C340,MASTER_Data_8!$A$2:$C$7,3,0)</f>
        <v>787</v>
      </c>
      <c r="Q340" s="3">
        <f>Datset_1!I340*MASTER_Data_5!$B$9*P340</f>
        <v>6528.0862999999999</v>
      </c>
      <c r="R340" s="3">
        <f>VLOOKUP(C340,MASTER_Data_8!$K$2:$M$12,3,0)</f>
        <v>40</v>
      </c>
      <c r="S340" s="3">
        <f>Datset_1!I340*MASTER_Data_5!$B$9*R340</f>
        <v>331.79599999999999</v>
      </c>
    </row>
    <row r="341" spans="1:19" x14ac:dyDescent="0.25">
      <c r="A341" s="2" t="s">
        <v>219</v>
      </c>
      <c r="B341" s="22">
        <v>39697</v>
      </c>
      <c r="C341" s="2">
        <v>50002</v>
      </c>
      <c r="D341" s="72">
        <v>20</v>
      </c>
      <c r="E341" s="72">
        <v>20</v>
      </c>
      <c r="F341" s="72">
        <v>20</v>
      </c>
      <c r="G341" s="72">
        <v>20</v>
      </c>
      <c r="H341" s="72">
        <v>20</v>
      </c>
      <c r="I341" s="111">
        <f>D341*HLOOKUP($D$3,MASTER_Data_1!$A$3:$F$5,2,0)+E341*HLOOKUP($E$3,MASTER_Data_1!$A$3:$F$5,2,0)+F341*HLOOKUP($F$3,MASTER_Data_1!$A$3:$F$5,2,0)+G341*HLOOKUP($G$3,MASTER_Data_1!$A$3:$F$5,2,0)+H341*HLOOKUP($H$3,MASTER_Data_1!$A$3:$F$5,2,0)</f>
        <v>282</v>
      </c>
      <c r="J341" s="111">
        <f>IF(AND(I341&gt;100,C341=50001),HLOOKUP(C341,MASTER_Data_2!$A$7:$G$17,MATCH(Datset_1!I341,MASTER_Data_2!$B$8:$B$17,1)+2,1),IF(AND(I341&gt;100,C341=50002),HLOOKUP(C341,MASTER_Data_2!$A$7:$G$17,MATCH(Datset_1!I341,MASTER_Data_2!$B$8:$B$17,1)+2,1),IF(AND(I341&gt;100,C341=50003),HLOOKUP(C341,MASTER_Data_2!$A$7:$G$17,MATCH(Datset_1!I341,MASTER_Data_2!$B$8:$B$17,1)+2,1),IF(AND(I341&gt;100,C341=50004),HLOOKUP(C341,MASTER_Data_2!$A$7:$G$17,MATCH(Datset_1!I341,MASTER_Data_2!$B$8:$B$17,1)+2,1),IF(AND(I341&gt;100,C341=50005),HLOOKUP(C341,MASTER_Data_2!$A$7:$G$17,MATCH(Datset_1!I341,MASTER_Data_2!$B$8:$B$17,1)+2,1),HLOOKUP(C341,MASTER_Data_2!$A$7:$G$17,2,1))))))</f>
        <v>0.24</v>
      </c>
      <c r="K341" s="4">
        <f t="shared" si="11"/>
        <v>67.679999999999993</v>
      </c>
      <c r="L341" s="112">
        <f>IF(AND(I337&gt;100,C337=50001),HLOOKUP(C337,MASTER_Data_4!$A$6:$G$16,MATCH(Datset_1!I337,MASTER_Data_4!$B$7:$B$16,1)+2,1),IF(AND(I337&gt;100,C337=50002),HLOOKUP(C337,MASTER_Data_4!$A$6:$G$16,MATCH(Datset_1!I337,MASTER_Data_4!$B$7:$B$16,1)+2,1),IF(AND(I337&gt;100,C337=50003),HLOOKUP(C337,MASTER_Data_4!$A$6:$G$16,MATCH(Datset_1!I337,MASTER_Data_4!$B$7:$B$16,1)+2,1),IF(AND(I337&gt;100,C337=50004),HLOOKUP(C337,MASTER_Data_4!$A$6:$G$16,MATCH(Datset_1!I337,MASTER_Data_4!$B$7:$B$16,1)+2,1),IF(AND(I337&gt;100,C337=50005),HLOOKUP(C337,MASTER_Data_4!$A$6:$G$16,MATCH(Datset_1!I337,MASTER_Data_4!$B$7:$B$16,1)+2,1),HLOOKUP(C337,MASTER_Data_4!$A$6:$G$16,2,1))))))</f>
        <v>0.37</v>
      </c>
      <c r="M341" s="4">
        <f t="shared" si="10"/>
        <v>104.34</v>
      </c>
      <c r="N341" s="112">
        <f>VLOOKUP(C341,MASTER_Data_7!$A$2:$C$7,3,0)</f>
        <v>1</v>
      </c>
      <c r="O341" s="112">
        <f>VLOOKUP(C341,MASTER_Data_7!$K$2:$M$12,3,0)</f>
        <v>2</v>
      </c>
      <c r="P341" s="3">
        <f>VLOOKUP(C341,MASTER_Data_8!$A$2:$C$7,3,0)</f>
        <v>122</v>
      </c>
      <c r="Q341" s="3">
        <f>Datset_1!I341*MASTER_Data_5!$B$9*P341</f>
        <v>1875.018</v>
      </c>
      <c r="R341" s="3">
        <f>VLOOKUP(C341,MASTER_Data_8!$K$2:$M$12,3,0)</f>
        <v>901</v>
      </c>
      <c r="S341" s="3">
        <f>Datset_1!I341*MASTER_Data_5!$B$9*R341</f>
        <v>13847.468999999999</v>
      </c>
    </row>
    <row r="342" spans="1:19" x14ac:dyDescent="0.25">
      <c r="A342" s="2" t="s">
        <v>220</v>
      </c>
      <c r="B342" s="22">
        <v>39697</v>
      </c>
      <c r="C342" s="2">
        <v>50005</v>
      </c>
      <c r="D342" s="2">
        <v>12</v>
      </c>
      <c r="E342" s="2">
        <v>8</v>
      </c>
      <c r="F342" s="2">
        <v>12</v>
      </c>
      <c r="G342" s="2">
        <v>11</v>
      </c>
      <c r="H342" s="2">
        <v>11</v>
      </c>
      <c r="I342" s="111">
        <f>D342*HLOOKUP($D$3,MASTER_Data_1!$A$3:$F$5,2,0)+E342*HLOOKUP($E$3,MASTER_Data_1!$A$3:$F$5,2,0)+F342*HLOOKUP($F$3,MASTER_Data_1!$A$3:$F$5,2,0)+G342*HLOOKUP($G$3,MASTER_Data_1!$A$3:$F$5,2,0)+H342*HLOOKUP($H$3,MASTER_Data_1!$A$3:$F$5,2,0)</f>
        <v>153.5</v>
      </c>
      <c r="J342" s="111">
        <f>IF(AND(I342&gt;100,C342=50001),HLOOKUP(C342,MASTER_Data_2!$A$7:$G$17,MATCH(Datset_1!I342,MASTER_Data_2!$B$8:$B$17,1)+2,1),IF(AND(I342&gt;100,C342=50002),HLOOKUP(C342,MASTER_Data_2!$A$7:$G$17,MATCH(Datset_1!I342,MASTER_Data_2!$B$8:$B$17,1)+2,1),IF(AND(I342&gt;100,C342=50003),HLOOKUP(C342,MASTER_Data_2!$A$7:$G$17,MATCH(Datset_1!I342,MASTER_Data_2!$B$8:$B$17,1)+2,1),IF(AND(I342&gt;100,C342=50004),HLOOKUP(C342,MASTER_Data_2!$A$7:$G$17,MATCH(Datset_1!I342,MASTER_Data_2!$B$8:$B$17,1)+2,1),IF(AND(I342&gt;100,C342=50005),HLOOKUP(C342,MASTER_Data_2!$A$7:$G$17,MATCH(Datset_1!I342,MASTER_Data_2!$B$8:$B$17,1)+2,1),HLOOKUP(C342,MASTER_Data_2!$A$7:$G$17,2,1))))))</f>
        <v>0.33</v>
      </c>
      <c r="K342" s="4">
        <f t="shared" si="11"/>
        <v>50.655000000000001</v>
      </c>
      <c r="L342" s="112">
        <f>IF(AND(I338&gt;100,C338=50001),HLOOKUP(C338,MASTER_Data_4!$A$6:$G$16,MATCH(Datset_1!I338,MASTER_Data_4!$B$7:$B$16,1)+2,1),IF(AND(I338&gt;100,C338=50002),HLOOKUP(C338,MASTER_Data_4!$A$6:$G$16,MATCH(Datset_1!I338,MASTER_Data_4!$B$7:$B$16,1)+2,1),IF(AND(I338&gt;100,C338=50003),HLOOKUP(C338,MASTER_Data_4!$A$6:$G$16,MATCH(Datset_1!I338,MASTER_Data_4!$B$7:$B$16,1)+2,1),IF(AND(I338&gt;100,C338=50004),HLOOKUP(C338,MASTER_Data_4!$A$6:$G$16,MATCH(Datset_1!I338,MASTER_Data_4!$B$7:$B$16,1)+2,1),IF(AND(I338&gt;100,C338=50005),HLOOKUP(C338,MASTER_Data_4!$A$6:$G$16,MATCH(Datset_1!I338,MASTER_Data_4!$B$7:$B$16,1)+2,1),HLOOKUP(C338,MASTER_Data_4!$A$6:$G$16,2,1))))))</f>
        <v>0.34100000000000003</v>
      </c>
      <c r="M342" s="4">
        <f t="shared" si="10"/>
        <v>52.343500000000006</v>
      </c>
      <c r="N342" s="112">
        <f>VLOOKUP(C342,MASTER_Data_7!$A$2:$C$7,3,0)</f>
        <v>2</v>
      </c>
      <c r="O342" s="112">
        <f>VLOOKUP(C342,MASTER_Data_7!$K$2:$M$12,3,0)</f>
        <v>1</v>
      </c>
      <c r="P342" s="3">
        <f>VLOOKUP(C342,MASTER_Data_8!$A$2:$C$7,3,0)</f>
        <v>787</v>
      </c>
      <c r="Q342" s="3">
        <f>Datset_1!I342*MASTER_Data_5!$B$9*P342</f>
        <v>6583.8452500000003</v>
      </c>
      <c r="R342" s="3">
        <f>VLOOKUP(C342,MASTER_Data_8!$K$2:$M$12,3,0)</f>
        <v>40</v>
      </c>
      <c r="S342" s="3">
        <f>Datset_1!I342*MASTER_Data_5!$B$9*R342</f>
        <v>334.63</v>
      </c>
    </row>
    <row r="343" spans="1:19" x14ac:dyDescent="0.25">
      <c r="A343" s="2" t="s">
        <v>262</v>
      </c>
      <c r="B343" s="22">
        <v>39698</v>
      </c>
      <c r="C343" s="2">
        <v>50005</v>
      </c>
      <c r="D343" s="2">
        <v>12</v>
      </c>
      <c r="E343" s="2">
        <v>8</v>
      </c>
      <c r="F343" s="2">
        <v>12</v>
      </c>
      <c r="G343" s="2">
        <v>11</v>
      </c>
      <c r="H343" s="2">
        <v>14</v>
      </c>
      <c r="I343" s="111">
        <f>D343*HLOOKUP($D$3,MASTER_Data_1!$A$3:$F$5,2,0)+E343*HLOOKUP($E$3,MASTER_Data_1!$A$3:$F$5,2,0)+F343*HLOOKUP($F$3,MASTER_Data_1!$A$3:$F$5,2,0)+G343*HLOOKUP($G$3,MASTER_Data_1!$A$3:$F$5,2,0)+H343*HLOOKUP($H$3,MASTER_Data_1!$A$3:$F$5,2,0)</f>
        <v>161.9</v>
      </c>
      <c r="J343" s="111">
        <f>IF(AND(I343&gt;100,C343=50001),HLOOKUP(C343,MASTER_Data_2!$A$7:$G$17,MATCH(Datset_1!I343,MASTER_Data_2!$B$8:$B$17,1)+2,1),IF(AND(I343&gt;100,C343=50002),HLOOKUP(C343,MASTER_Data_2!$A$7:$G$17,MATCH(Datset_1!I343,MASTER_Data_2!$B$8:$B$17,1)+2,1),IF(AND(I343&gt;100,C343=50003),HLOOKUP(C343,MASTER_Data_2!$A$7:$G$17,MATCH(Datset_1!I343,MASTER_Data_2!$B$8:$B$17,1)+2,1),IF(AND(I343&gt;100,C343=50004),HLOOKUP(C343,MASTER_Data_2!$A$7:$G$17,MATCH(Datset_1!I343,MASTER_Data_2!$B$8:$B$17,1)+2,1),IF(AND(I343&gt;100,C343=50005),HLOOKUP(C343,MASTER_Data_2!$A$7:$G$17,MATCH(Datset_1!I343,MASTER_Data_2!$B$8:$B$17,1)+2,1),HLOOKUP(C343,MASTER_Data_2!$A$7:$G$17,2,1))))))</f>
        <v>0.33</v>
      </c>
      <c r="K343" s="4">
        <f t="shared" si="11"/>
        <v>53.427000000000007</v>
      </c>
      <c r="L343" s="112">
        <f>IF(AND(I339&gt;100,C339=50001),HLOOKUP(C339,MASTER_Data_4!$A$6:$G$16,MATCH(Datset_1!I339,MASTER_Data_4!$B$7:$B$16,1)+2,1),IF(AND(I339&gt;100,C339=50002),HLOOKUP(C339,MASTER_Data_4!$A$6:$G$16,MATCH(Datset_1!I339,MASTER_Data_4!$B$7:$B$16,1)+2,1),IF(AND(I339&gt;100,C339=50003),HLOOKUP(C339,MASTER_Data_4!$A$6:$G$16,MATCH(Datset_1!I339,MASTER_Data_4!$B$7:$B$16,1)+2,1),IF(AND(I339&gt;100,C339=50004),HLOOKUP(C339,MASTER_Data_4!$A$6:$G$16,MATCH(Datset_1!I339,MASTER_Data_4!$B$7:$B$16,1)+2,1),IF(AND(I339&gt;100,C339=50005),HLOOKUP(C339,MASTER_Data_4!$A$6:$G$16,MATCH(Datset_1!I339,MASTER_Data_4!$B$7:$B$16,1)+2,1),HLOOKUP(C339,MASTER_Data_4!$A$6:$G$16,2,1))))))</f>
        <v>0.30599999999999999</v>
      </c>
      <c r="M343" s="4">
        <f t="shared" si="10"/>
        <v>49.541400000000003</v>
      </c>
      <c r="N343" s="112">
        <f>VLOOKUP(C343,MASTER_Data_7!$A$2:$C$7,3,0)</f>
        <v>2</v>
      </c>
      <c r="O343" s="112">
        <f>VLOOKUP(C343,MASTER_Data_7!$K$2:$M$12,3,0)</f>
        <v>1</v>
      </c>
      <c r="P343" s="3">
        <f>VLOOKUP(C343,MASTER_Data_8!$A$2:$C$7,3,0)</f>
        <v>787</v>
      </c>
      <c r="Q343" s="3">
        <f>Datset_1!I343*MASTER_Data_5!$B$9*P343</f>
        <v>6944.1338500000011</v>
      </c>
      <c r="R343" s="3">
        <f>VLOOKUP(C343,MASTER_Data_8!$K$2:$M$12,3,0)</f>
        <v>40</v>
      </c>
      <c r="S343" s="3">
        <f>Datset_1!I343*MASTER_Data_5!$B$9*R343</f>
        <v>352.94200000000001</v>
      </c>
    </row>
    <row r="344" spans="1:19" x14ac:dyDescent="0.25">
      <c r="A344" s="2" t="s">
        <v>263</v>
      </c>
      <c r="B344" s="22">
        <v>39698</v>
      </c>
      <c r="C344" s="2">
        <v>50003</v>
      </c>
      <c r="D344" s="2">
        <v>9</v>
      </c>
      <c r="E344" s="2">
        <v>8</v>
      </c>
      <c r="F344" s="2">
        <v>0</v>
      </c>
      <c r="G344" s="2">
        <v>11</v>
      </c>
      <c r="H344" s="2">
        <v>15</v>
      </c>
      <c r="I344" s="111">
        <f>D344*HLOOKUP($D$3,MASTER_Data_1!$A$3:$F$5,2,0)+E344*HLOOKUP($E$3,MASTER_Data_1!$A$3:$F$5,2,0)+F344*HLOOKUP($F$3,MASTER_Data_1!$A$3:$F$5,2,0)+G344*HLOOKUP($G$3,MASTER_Data_1!$A$3:$F$5,2,0)+H344*HLOOKUP($H$3,MASTER_Data_1!$A$3:$F$5,2,0)</f>
        <v>139.80000000000001</v>
      </c>
      <c r="J344" s="111">
        <f>IF(AND(I344&gt;100,C344=50001),HLOOKUP(C344,MASTER_Data_2!$A$7:$G$17,MATCH(Datset_1!I344,MASTER_Data_2!$B$8:$B$17,1)+2,1),IF(AND(I344&gt;100,C344=50002),HLOOKUP(C344,MASTER_Data_2!$A$7:$G$17,MATCH(Datset_1!I344,MASTER_Data_2!$B$8:$B$17,1)+2,1),IF(AND(I344&gt;100,C344=50003),HLOOKUP(C344,MASTER_Data_2!$A$7:$G$17,MATCH(Datset_1!I344,MASTER_Data_2!$B$8:$B$17,1)+2,1),IF(AND(I344&gt;100,C344=50004),HLOOKUP(C344,MASTER_Data_2!$A$7:$G$17,MATCH(Datset_1!I344,MASTER_Data_2!$B$8:$B$17,1)+2,1),IF(AND(I344&gt;100,C344=50005),HLOOKUP(C344,MASTER_Data_2!$A$7:$G$17,MATCH(Datset_1!I344,MASTER_Data_2!$B$8:$B$17,1)+2,1),HLOOKUP(C344,MASTER_Data_2!$A$7:$G$17,2,1))))))</f>
        <v>0.26</v>
      </c>
      <c r="K344" s="4">
        <f t="shared" si="11"/>
        <v>36.348000000000006</v>
      </c>
      <c r="L344" s="112">
        <f>IF(AND(I340&gt;100,C340=50001),HLOOKUP(C340,MASTER_Data_4!$A$6:$G$16,MATCH(Datset_1!I340,MASTER_Data_4!$B$7:$B$16,1)+2,1),IF(AND(I340&gt;100,C340=50002),HLOOKUP(C340,MASTER_Data_4!$A$6:$G$16,MATCH(Datset_1!I340,MASTER_Data_4!$B$7:$B$16,1)+2,1),IF(AND(I340&gt;100,C340=50003),HLOOKUP(C340,MASTER_Data_4!$A$6:$G$16,MATCH(Datset_1!I340,MASTER_Data_4!$B$7:$B$16,1)+2,1),IF(AND(I340&gt;100,C340=50004),HLOOKUP(C340,MASTER_Data_4!$A$6:$G$16,MATCH(Datset_1!I340,MASTER_Data_4!$B$7:$B$16,1)+2,1),IF(AND(I340&gt;100,C340=50005),HLOOKUP(C340,MASTER_Data_4!$A$6:$G$16,MATCH(Datset_1!I340,MASTER_Data_4!$B$7:$B$16,1)+2,1),HLOOKUP(C340,MASTER_Data_4!$A$6:$G$16,2,1))))))</f>
        <v>0.20399999999999999</v>
      </c>
      <c r="M344" s="4">
        <f t="shared" si="10"/>
        <v>28.519200000000001</v>
      </c>
      <c r="N344" s="112">
        <f>VLOOKUP(C344,MASTER_Data_7!$A$2:$C$7,3,0)</f>
        <v>1</v>
      </c>
      <c r="O344" s="112">
        <f>VLOOKUP(C344,MASTER_Data_7!$K$2:$M$12,3,0)</f>
        <v>2</v>
      </c>
      <c r="P344" s="3">
        <f>VLOOKUP(C344,MASTER_Data_8!$A$2:$C$7,3,0)</f>
        <v>407</v>
      </c>
      <c r="Q344" s="3">
        <f>Datset_1!I344*MASTER_Data_5!$B$9*P344</f>
        <v>3100.9737</v>
      </c>
      <c r="R344" s="3">
        <f>VLOOKUP(C344,MASTER_Data_8!$K$2:$M$12,3,0)</f>
        <v>1048</v>
      </c>
      <c r="S344" s="3">
        <f>Datset_1!I344*MASTER_Data_5!$B$9*R344</f>
        <v>7984.8168000000005</v>
      </c>
    </row>
    <row r="345" spans="1:19" x14ac:dyDescent="0.25">
      <c r="A345" s="2" t="s">
        <v>302</v>
      </c>
      <c r="B345" s="22">
        <v>39699</v>
      </c>
      <c r="C345" s="2">
        <v>50002</v>
      </c>
      <c r="D345" s="2">
        <v>9</v>
      </c>
      <c r="E345" s="2">
        <v>8</v>
      </c>
      <c r="F345" s="2">
        <v>19</v>
      </c>
      <c r="G345" s="2">
        <v>11</v>
      </c>
      <c r="H345" s="2">
        <v>6</v>
      </c>
      <c r="I345" s="111">
        <f>D345*HLOOKUP($D$3,MASTER_Data_1!$A$3:$F$5,2,0)+E345*HLOOKUP($E$3,MASTER_Data_1!$A$3:$F$5,2,0)+F345*HLOOKUP($F$3,MASTER_Data_1!$A$3:$F$5,2,0)+G345*HLOOKUP($G$3,MASTER_Data_1!$A$3:$F$5,2,0)+H345*HLOOKUP($H$3,MASTER_Data_1!$A$3:$F$5,2,0)</f>
        <v>143.10000000000002</v>
      </c>
      <c r="J345" s="111">
        <f>IF(AND(I345&gt;100,C345=50001),HLOOKUP(C345,MASTER_Data_2!$A$7:$G$17,MATCH(Datset_1!I345,MASTER_Data_2!$B$8:$B$17,1)+2,1),IF(AND(I345&gt;100,C345=50002),HLOOKUP(C345,MASTER_Data_2!$A$7:$G$17,MATCH(Datset_1!I345,MASTER_Data_2!$B$8:$B$17,1)+2,1),IF(AND(I345&gt;100,C345=50003),HLOOKUP(C345,MASTER_Data_2!$A$7:$G$17,MATCH(Datset_1!I345,MASTER_Data_2!$B$8:$B$17,1)+2,1),IF(AND(I345&gt;100,C345=50004),HLOOKUP(C345,MASTER_Data_2!$A$7:$G$17,MATCH(Datset_1!I345,MASTER_Data_2!$B$8:$B$17,1)+2,1),IF(AND(I345&gt;100,C345=50005),HLOOKUP(C345,MASTER_Data_2!$A$7:$G$17,MATCH(Datset_1!I345,MASTER_Data_2!$B$8:$B$17,1)+2,1),HLOOKUP(C345,MASTER_Data_2!$A$7:$G$17,2,1))))))</f>
        <v>0.24</v>
      </c>
      <c r="K345" s="4">
        <f t="shared" si="11"/>
        <v>34.344000000000001</v>
      </c>
      <c r="L345" s="112">
        <f>IF(AND(I341&gt;100,C341=50001),HLOOKUP(C341,MASTER_Data_4!$A$6:$G$16,MATCH(Datset_1!I341,MASTER_Data_4!$B$7:$B$16,1)+2,1),IF(AND(I341&gt;100,C341=50002),HLOOKUP(C341,MASTER_Data_4!$A$6:$G$16,MATCH(Datset_1!I341,MASTER_Data_4!$B$7:$B$16,1)+2,1),IF(AND(I341&gt;100,C341=50003),HLOOKUP(C341,MASTER_Data_4!$A$6:$G$16,MATCH(Datset_1!I341,MASTER_Data_4!$B$7:$B$16,1)+2,1),IF(AND(I341&gt;100,C341=50004),HLOOKUP(C341,MASTER_Data_4!$A$6:$G$16,MATCH(Datset_1!I341,MASTER_Data_4!$B$7:$B$16,1)+2,1),IF(AND(I341&gt;100,C341=50005),HLOOKUP(C341,MASTER_Data_4!$A$6:$G$16,MATCH(Datset_1!I341,MASTER_Data_4!$B$7:$B$16,1)+2,1),HLOOKUP(C341,MASTER_Data_4!$A$6:$G$16,2,1))))))</f>
        <v>0.30599999999999999</v>
      </c>
      <c r="M345" s="4">
        <f t="shared" si="10"/>
        <v>43.78860000000001</v>
      </c>
      <c r="N345" s="112">
        <f>VLOOKUP(C345,MASTER_Data_7!$A$2:$C$7,3,0)</f>
        <v>1</v>
      </c>
      <c r="O345" s="112">
        <f>VLOOKUP(C345,MASTER_Data_7!$K$2:$M$12,3,0)</f>
        <v>2</v>
      </c>
      <c r="P345" s="3">
        <f>VLOOKUP(C345,MASTER_Data_8!$A$2:$C$7,3,0)</f>
        <v>122</v>
      </c>
      <c r="Q345" s="3">
        <f>Datset_1!I345*MASTER_Data_5!$B$9*P345</f>
        <v>951.47190000000012</v>
      </c>
      <c r="R345" s="3">
        <f>VLOOKUP(C345,MASTER_Data_8!$K$2:$M$12,3,0)</f>
        <v>901</v>
      </c>
      <c r="S345" s="3">
        <f>Datset_1!I345*MASTER_Data_5!$B$9*R345</f>
        <v>7026.8539500000015</v>
      </c>
    </row>
    <row r="346" spans="1:19" x14ac:dyDescent="0.25">
      <c r="A346" s="2" t="s">
        <v>303</v>
      </c>
      <c r="B346" s="22">
        <v>39699</v>
      </c>
      <c r="C346" s="2">
        <v>50005</v>
      </c>
      <c r="D346" s="2">
        <v>9</v>
      </c>
      <c r="E346" s="2">
        <v>8</v>
      </c>
      <c r="F346" s="2">
        <v>10</v>
      </c>
      <c r="G346" s="2">
        <v>11</v>
      </c>
      <c r="H346" s="2">
        <v>11</v>
      </c>
      <c r="I346" s="111">
        <f>D346*HLOOKUP($D$3,MASTER_Data_1!$A$3:$F$5,2,0)+E346*HLOOKUP($E$3,MASTER_Data_1!$A$3:$F$5,2,0)+F346*HLOOKUP($F$3,MASTER_Data_1!$A$3:$F$5,2,0)+G346*HLOOKUP($G$3,MASTER_Data_1!$A$3:$F$5,2,0)+H346*HLOOKUP($H$3,MASTER_Data_1!$A$3:$F$5,2,0)</f>
        <v>143.60000000000002</v>
      </c>
      <c r="J346" s="111">
        <f>IF(AND(I346&gt;100,C346=50001),HLOOKUP(C346,MASTER_Data_2!$A$7:$G$17,MATCH(Datset_1!I346,MASTER_Data_2!$B$8:$B$17,1)+2,1),IF(AND(I346&gt;100,C346=50002),HLOOKUP(C346,MASTER_Data_2!$A$7:$G$17,MATCH(Datset_1!I346,MASTER_Data_2!$B$8:$B$17,1)+2,1),IF(AND(I346&gt;100,C346=50003),HLOOKUP(C346,MASTER_Data_2!$A$7:$G$17,MATCH(Datset_1!I346,MASTER_Data_2!$B$8:$B$17,1)+2,1),IF(AND(I346&gt;100,C346=50004),HLOOKUP(C346,MASTER_Data_2!$A$7:$G$17,MATCH(Datset_1!I346,MASTER_Data_2!$B$8:$B$17,1)+2,1),IF(AND(I346&gt;100,C346=50005),HLOOKUP(C346,MASTER_Data_2!$A$7:$G$17,MATCH(Datset_1!I346,MASTER_Data_2!$B$8:$B$17,1)+2,1),HLOOKUP(C346,MASTER_Data_2!$A$7:$G$17,2,1))))))</f>
        <v>0.33</v>
      </c>
      <c r="K346" s="4">
        <f t="shared" si="11"/>
        <v>47.388000000000012</v>
      </c>
      <c r="L346" s="112">
        <f>IF(AND(I342&gt;100,C342=50001),HLOOKUP(C342,MASTER_Data_4!$A$6:$G$16,MATCH(Datset_1!I342,MASTER_Data_4!$B$7:$B$16,1)+2,1),IF(AND(I342&gt;100,C342=50002),HLOOKUP(C342,MASTER_Data_4!$A$6:$G$16,MATCH(Datset_1!I342,MASTER_Data_4!$B$7:$B$16,1)+2,1),IF(AND(I342&gt;100,C342=50003),HLOOKUP(C342,MASTER_Data_4!$A$6:$G$16,MATCH(Datset_1!I342,MASTER_Data_4!$B$7:$B$16,1)+2,1),IF(AND(I342&gt;100,C342=50004),HLOOKUP(C342,MASTER_Data_4!$A$6:$G$16,MATCH(Datset_1!I342,MASTER_Data_4!$B$7:$B$16,1)+2,1),IF(AND(I342&gt;100,C342=50005),HLOOKUP(C342,MASTER_Data_4!$A$6:$G$16,MATCH(Datset_1!I342,MASTER_Data_4!$B$7:$B$16,1)+2,1),HLOOKUP(C342,MASTER_Data_4!$A$6:$G$16,2,1))))))</f>
        <v>0.20399999999999999</v>
      </c>
      <c r="M346" s="4">
        <f t="shared" si="10"/>
        <v>29.294400000000003</v>
      </c>
      <c r="N346" s="112">
        <f>VLOOKUP(C346,MASTER_Data_7!$A$2:$C$7,3,0)</f>
        <v>2</v>
      </c>
      <c r="O346" s="112">
        <f>VLOOKUP(C346,MASTER_Data_7!$K$2:$M$12,3,0)</f>
        <v>1</v>
      </c>
      <c r="P346" s="3">
        <f>VLOOKUP(C346,MASTER_Data_8!$A$2:$C$7,3,0)</f>
        <v>787</v>
      </c>
      <c r="Q346" s="3">
        <f>Datset_1!I346*MASTER_Data_5!$B$9*P346</f>
        <v>6159.2194000000009</v>
      </c>
      <c r="R346" s="3">
        <f>VLOOKUP(C346,MASTER_Data_8!$K$2:$M$12,3,0)</f>
        <v>40</v>
      </c>
      <c r="S346" s="3">
        <f>Datset_1!I346*MASTER_Data_5!$B$9*R346</f>
        <v>313.04800000000006</v>
      </c>
    </row>
    <row r="347" spans="1:19" x14ac:dyDescent="0.25">
      <c r="A347" s="2" t="s">
        <v>350</v>
      </c>
      <c r="B347" s="22">
        <v>39704</v>
      </c>
      <c r="C347" s="2">
        <v>50003</v>
      </c>
      <c r="D347" s="2">
        <v>15</v>
      </c>
      <c r="E347" s="2">
        <v>8</v>
      </c>
      <c r="F347" s="2">
        <v>8</v>
      </c>
      <c r="G347" s="2">
        <v>11</v>
      </c>
      <c r="H347" s="2">
        <v>5</v>
      </c>
      <c r="I347" s="111">
        <f>D347*HLOOKUP($D$3,MASTER_Data_1!$A$3:$F$5,2,0)+E347*HLOOKUP($E$3,MASTER_Data_1!$A$3:$F$5,2,0)+F347*HLOOKUP($F$3,MASTER_Data_1!$A$3:$F$5,2,0)+G347*HLOOKUP($G$3,MASTER_Data_1!$A$3:$F$5,2,0)+H347*HLOOKUP($H$3,MASTER_Data_1!$A$3:$F$5,2,0)</f>
        <v>137.6</v>
      </c>
      <c r="J347" s="111">
        <f>IF(AND(I347&gt;100,C347=50001),HLOOKUP(C347,MASTER_Data_2!$A$7:$G$17,MATCH(Datset_1!I347,MASTER_Data_2!$B$8:$B$17,1)+2,1),IF(AND(I347&gt;100,C347=50002),HLOOKUP(C347,MASTER_Data_2!$A$7:$G$17,MATCH(Datset_1!I347,MASTER_Data_2!$B$8:$B$17,1)+2,1),IF(AND(I347&gt;100,C347=50003),HLOOKUP(C347,MASTER_Data_2!$A$7:$G$17,MATCH(Datset_1!I347,MASTER_Data_2!$B$8:$B$17,1)+2,1),IF(AND(I347&gt;100,C347=50004),HLOOKUP(C347,MASTER_Data_2!$A$7:$G$17,MATCH(Datset_1!I347,MASTER_Data_2!$B$8:$B$17,1)+2,1),IF(AND(I347&gt;100,C347=50005),HLOOKUP(C347,MASTER_Data_2!$A$7:$G$17,MATCH(Datset_1!I347,MASTER_Data_2!$B$8:$B$17,1)+2,1),HLOOKUP(C347,MASTER_Data_2!$A$7:$G$17,2,1))))))</f>
        <v>0.26</v>
      </c>
      <c r="K347" s="4">
        <f t="shared" si="11"/>
        <v>35.775999999999996</v>
      </c>
      <c r="L347" s="112">
        <f>IF(AND(I343&gt;100,C343=50001),HLOOKUP(C343,MASTER_Data_4!$A$6:$G$16,MATCH(Datset_1!I343,MASTER_Data_4!$B$7:$B$16,1)+2,1),IF(AND(I343&gt;100,C343=50002),HLOOKUP(C343,MASTER_Data_4!$A$6:$G$16,MATCH(Datset_1!I343,MASTER_Data_4!$B$7:$B$16,1)+2,1),IF(AND(I343&gt;100,C343=50003),HLOOKUP(C343,MASTER_Data_4!$A$6:$G$16,MATCH(Datset_1!I343,MASTER_Data_4!$B$7:$B$16,1)+2,1),IF(AND(I343&gt;100,C343=50004),HLOOKUP(C343,MASTER_Data_4!$A$6:$G$16,MATCH(Datset_1!I343,MASTER_Data_4!$B$7:$B$16,1)+2,1),IF(AND(I343&gt;100,C343=50005),HLOOKUP(C343,MASTER_Data_4!$A$6:$G$16,MATCH(Datset_1!I343,MASTER_Data_4!$B$7:$B$16,1)+2,1),HLOOKUP(C343,MASTER_Data_4!$A$6:$G$16,2,1))))))</f>
        <v>0.20399999999999999</v>
      </c>
      <c r="M347" s="4">
        <f t="shared" si="10"/>
        <v>28.070399999999996</v>
      </c>
      <c r="N347" s="112">
        <f>VLOOKUP(C347,MASTER_Data_7!$A$2:$C$7,3,0)</f>
        <v>1</v>
      </c>
      <c r="O347" s="112">
        <f>VLOOKUP(C347,MASTER_Data_7!$K$2:$M$12,3,0)</f>
        <v>2</v>
      </c>
      <c r="P347" s="3">
        <f>VLOOKUP(C347,MASTER_Data_8!$A$2:$C$7,3,0)</f>
        <v>407</v>
      </c>
      <c r="Q347" s="3">
        <f>Datset_1!I347*MASTER_Data_5!$B$9*P347</f>
        <v>3052.1743999999999</v>
      </c>
      <c r="R347" s="3">
        <f>VLOOKUP(C347,MASTER_Data_8!$K$2:$M$12,3,0)</f>
        <v>1048</v>
      </c>
      <c r="S347" s="3">
        <f>Datset_1!I347*MASTER_Data_5!$B$9*R347</f>
        <v>7859.1616000000004</v>
      </c>
    </row>
    <row r="348" spans="1:19" x14ac:dyDescent="0.25">
      <c r="A348" s="2" t="s">
        <v>351</v>
      </c>
      <c r="B348" s="22">
        <v>39704</v>
      </c>
      <c r="C348" s="2">
        <v>50004</v>
      </c>
      <c r="D348" s="2">
        <v>9</v>
      </c>
      <c r="E348" s="2">
        <v>8</v>
      </c>
      <c r="F348" s="2">
        <v>12</v>
      </c>
      <c r="G348" s="2">
        <v>11</v>
      </c>
      <c r="H348" s="2">
        <v>11</v>
      </c>
      <c r="I348" s="111">
        <f>D348*HLOOKUP($D$3,MASTER_Data_1!$A$3:$F$5,2,0)+E348*HLOOKUP($E$3,MASTER_Data_1!$A$3:$F$5,2,0)+F348*HLOOKUP($F$3,MASTER_Data_1!$A$3:$F$5,2,0)+G348*HLOOKUP($G$3,MASTER_Data_1!$A$3:$F$5,2,0)+H348*HLOOKUP($H$3,MASTER_Data_1!$A$3:$F$5,2,0)</f>
        <v>146.60000000000002</v>
      </c>
      <c r="J348" s="111">
        <f>IF(AND(I348&gt;100,C348=50001),HLOOKUP(C348,MASTER_Data_2!$A$7:$G$17,MATCH(Datset_1!I348,MASTER_Data_2!$B$8:$B$17,1)+2,1),IF(AND(I348&gt;100,C348=50002),HLOOKUP(C348,MASTER_Data_2!$A$7:$G$17,MATCH(Datset_1!I348,MASTER_Data_2!$B$8:$B$17,1)+2,1),IF(AND(I348&gt;100,C348=50003),HLOOKUP(C348,MASTER_Data_2!$A$7:$G$17,MATCH(Datset_1!I348,MASTER_Data_2!$B$8:$B$17,1)+2,1),IF(AND(I348&gt;100,C348=50004),HLOOKUP(C348,MASTER_Data_2!$A$7:$G$17,MATCH(Datset_1!I348,MASTER_Data_2!$B$8:$B$17,1)+2,1),IF(AND(I348&gt;100,C348=50005),HLOOKUP(C348,MASTER_Data_2!$A$7:$G$17,MATCH(Datset_1!I348,MASTER_Data_2!$B$8:$B$17,1)+2,1),HLOOKUP(C348,MASTER_Data_2!$A$7:$G$17,2,1))))))</f>
        <v>0.27</v>
      </c>
      <c r="K348" s="4">
        <f t="shared" si="11"/>
        <v>39.582000000000008</v>
      </c>
      <c r="L348" s="112">
        <f>IF(AND(I344&gt;100,C344=50001),HLOOKUP(C344,MASTER_Data_4!$A$6:$G$16,MATCH(Datset_1!I344,MASTER_Data_4!$B$7:$B$16,1)+2,1),IF(AND(I344&gt;100,C344=50002),HLOOKUP(C344,MASTER_Data_4!$A$6:$G$16,MATCH(Datset_1!I344,MASTER_Data_4!$B$7:$B$16,1)+2,1),IF(AND(I344&gt;100,C344=50003),HLOOKUP(C344,MASTER_Data_4!$A$6:$G$16,MATCH(Datset_1!I344,MASTER_Data_4!$B$7:$B$16,1)+2,1),IF(AND(I344&gt;100,C344=50004),HLOOKUP(C344,MASTER_Data_4!$A$6:$G$16,MATCH(Datset_1!I344,MASTER_Data_4!$B$7:$B$16,1)+2,1),IF(AND(I344&gt;100,C344=50005),HLOOKUP(C344,MASTER_Data_4!$A$6:$G$16,MATCH(Datset_1!I344,MASTER_Data_4!$B$7:$B$16,1)+2,1),HLOOKUP(C344,MASTER_Data_4!$A$6:$G$16,2,1))))))</f>
        <v>0.37</v>
      </c>
      <c r="M348" s="4">
        <f t="shared" si="10"/>
        <v>54.242000000000004</v>
      </c>
      <c r="N348" s="112">
        <f>VLOOKUP(C348,MASTER_Data_7!$A$2:$C$7,3,0)</f>
        <v>1</v>
      </c>
      <c r="O348" s="112">
        <f>VLOOKUP(C348,MASTER_Data_7!$K$2:$M$12,3,0)</f>
        <v>2</v>
      </c>
      <c r="P348" s="3">
        <f>VLOOKUP(C348,MASTER_Data_8!$A$2:$C$7,3,0)</f>
        <v>768</v>
      </c>
      <c r="Q348" s="3">
        <f>Datset_1!I348*MASTER_Data_5!$B$9*P348</f>
        <v>6136.0896000000012</v>
      </c>
      <c r="R348" s="3">
        <f>VLOOKUP(C348,MASTER_Data_8!$K$2:$M$12,3,0)</f>
        <v>841</v>
      </c>
      <c r="S348" s="3">
        <f>Datset_1!I348*MASTER_Data_5!$B$9*R348</f>
        <v>6719.337700000001</v>
      </c>
    </row>
    <row r="349" spans="1:19" x14ac:dyDescent="0.25">
      <c r="A349" s="2" t="s">
        <v>352</v>
      </c>
      <c r="B349" s="22">
        <v>39706</v>
      </c>
      <c r="C349" s="2">
        <v>50005</v>
      </c>
      <c r="D349" s="2">
        <v>9</v>
      </c>
      <c r="E349" s="2">
        <v>8</v>
      </c>
      <c r="F349" s="2">
        <v>12</v>
      </c>
      <c r="G349" s="2">
        <v>11</v>
      </c>
      <c r="H349" s="2">
        <v>9</v>
      </c>
      <c r="I349" s="111">
        <f>D349*HLOOKUP($D$3,MASTER_Data_1!$A$3:$F$5,2,0)+E349*HLOOKUP($E$3,MASTER_Data_1!$A$3:$F$5,2,0)+F349*HLOOKUP($F$3,MASTER_Data_1!$A$3:$F$5,2,0)+G349*HLOOKUP($G$3,MASTER_Data_1!$A$3:$F$5,2,0)+H349*HLOOKUP($H$3,MASTER_Data_1!$A$3:$F$5,2,0)</f>
        <v>141</v>
      </c>
      <c r="J349" s="111">
        <f>IF(AND(I349&gt;100,C349=50001),HLOOKUP(C349,MASTER_Data_2!$A$7:$G$17,MATCH(Datset_1!I349,MASTER_Data_2!$B$8:$B$17,1)+2,1),IF(AND(I349&gt;100,C349=50002),HLOOKUP(C349,MASTER_Data_2!$A$7:$G$17,MATCH(Datset_1!I349,MASTER_Data_2!$B$8:$B$17,1)+2,1),IF(AND(I349&gt;100,C349=50003),HLOOKUP(C349,MASTER_Data_2!$A$7:$G$17,MATCH(Datset_1!I349,MASTER_Data_2!$B$8:$B$17,1)+2,1),IF(AND(I349&gt;100,C349=50004),HLOOKUP(C349,MASTER_Data_2!$A$7:$G$17,MATCH(Datset_1!I349,MASTER_Data_2!$B$8:$B$17,1)+2,1),IF(AND(I349&gt;100,C349=50005),HLOOKUP(C349,MASTER_Data_2!$A$7:$G$17,MATCH(Datset_1!I349,MASTER_Data_2!$B$8:$B$17,1)+2,1),HLOOKUP(C349,MASTER_Data_2!$A$7:$G$17,2,1))))))</f>
        <v>0.33</v>
      </c>
      <c r="K349" s="4">
        <f t="shared" si="11"/>
        <v>46.53</v>
      </c>
      <c r="L349" s="112">
        <f>IF(AND(I345&gt;100,C345=50001),HLOOKUP(C345,MASTER_Data_4!$A$6:$G$16,MATCH(Datset_1!I345,MASTER_Data_4!$B$7:$B$16,1)+2,1),IF(AND(I345&gt;100,C345=50002),HLOOKUP(C345,MASTER_Data_4!$A$6:$G$16,MATCH(Datset_1!I345,MASTER_Data_4!$B$7:$B$16,1)+2,1),IF(AND(I345&gt;100,C345=50003),HLOOKUP(C345,MASTER_Data_4!$A$6:$G$16,MATCH(Datset_1!I345,MASTER_Data_4!$B$7:$B$16,1)+2,1),IF(AND(I345&gt;100,C345=50004),HLOOKUP(C345,MASTER_Data_4!$A$6:$G$16,MATCH(Datset_1!I345,MASTER_Data_4!$B$7:$B$16,1)+2,1),IF(AND(I345&gt;100,C345=50005),HLOOKUP(C345,MASTER_Data_4!$A$6:$G$16,MATCH(Datset_1!I345,MASTER_Data_4!$B$7:$B$16,1)+2,1),HLOOKUP(C345,MASTER_Data_4!$A$6:$G$16,2,1))))))</f>
        <v>0.30599999999999999</v>
      </c>
      <c r="M349" s="4">
        <f t="shared" si="10"/>
        <v>43.146000000000001</v>
      </c>
      <c r="N349" s="112">
        <f>VLOOKUP(C349,MASTER_Data_7!$A$2:$C$7,3,0)</f>
        <v>2</v>
      </c>
      <c r="O349" s="112">
        <f>VLOOKUP(C349,MASTER_Data_7!$K$2:$M$12,3,0)</f>
        <v>1</v>
      </c>
      <c r="P349" s="3">
        <f>VLOOKUP(C349,MASTER_Data_8!$A$2:$C$7,3,0)</f>
        <v>787</v>
      </c>
      <c r="Q349" s="3">
        <f>Datset_1!I349*MASTER_Data_5!$B$9*P349</f>
        <v>6047.7015000000001</v>
      </c>
      <c r="R349" s="3">
        <f>VLOOKUP(C349,MASTER_Data_8!$K$2:$M$12,3,0)</f>
        <v>40</v>
      </c>
      <c r="S349" s="3">
        <f>Datset_1!I349*MASTER_Data_5!$B$9*R349</f>
        <v>307.38</v>
      </c>
    </row>
    <row r="350" spans="1:19" x14ac:dyDescent="0.25">
      <c r="A350" s="2" t="s">
        <v>353</v>
      </c>
      <c r="B350" s="22">
        <v>39706</v>
      </c>
      <c r="C350" s="2">
        <v>50002</v>
      </c>
      <c r="D350" s="2">
        <v>11</v>
      </c>
      <c r="E350" s="2">
        <v>8</v>
      </c>
      <c r="F350" s="2">
        <v>12</v>
      </c>
      <c r="G350" s="2">
        <v>11</v>
      </c>
      <c r="H350" s="2">
        <v>9</v>
      </c>
      <c r="I350" s="111">
        <f>D350*HLOOKUP($D$3,MASTER_Data_1!$A$3:$F$5,2,0)+E350*HLOOKUP($E$3,MASTER_Data_1!$A$3:$F$5,2,0)+F350*HLOOKUP($F$3,MASTER_Data_1!$A$3:$F$5,2,0)+G350*HLOOKUP($G$3,MASTER_Data_1!$A$3:$F$5,2,0)+H350*HLOOKUP($H$3,MASTER_Data_1!$A$3:$F$5,2,0)</f>
        <v>145.6</v>
      </c>
      <c r="J350" s="111">
        <f>IF(AND(I350&gt;100,C350=50001),HLOOKUP(C350,MASTER_Data_2!$A$7:$G$17,MATCH(Datset_1!I350,MASTER_Data_2!$B$8:$B$17,1)+2,1),IF(AND(I350&gt;100,C350=50002),HLOOKUP(C350,MASTER_Data_2!$A$7:$G$17,MATCH(Datset_1!I350,MASTER_Data_2!$B$8:$B$17,1)+2,1),IF(AND(I350&gt;100,C350=50003),HLOOKUP(C350,MASTER_Data_2!$A$7:$G$17,MATCH(Datset_1!I350,MASTER_Data_2!$B$8:$B$17,1)+2,1),IF(AND(I350&gt;100,C350=50004),HLOOKUP(C350,MASTER_Data_2!$A$7:$G$17,MATCH(Datset_1!I350,MASTER_Data_2!$B$8:$B$17,1)+2,1),IF(AND(I350&gt;100,C350=50005),HLOOKUP(C350,MASTER_Data_2!$A$7:$G$17,MATCH(Datset_1!I350,MASTER_Data_2!$B$8:$B$17,1)+2,1),HLOOKUP(C350,MASTER_Data_2!$A$7:$G$17,2,1))))))</f>
        <v>0.24</v>
      </c>
      <c r="K350" s="4">
        <f t="shared" si="11"/>
        <v>34.943999999999996</v>
      </c>
      <c r="L350" s="112">
        <f>IF(AND(I346&gt;100,C346=50001),HLOOKUP(C346,MASTER_Data_4!$A$6:$G$16,MATCH(Datset_1!I346,MASTER_Data_4!$B$7:$B$16,1)+2,1),IF(AND(I346&gt;100,C346=50002),HLOOKUP(C346,MASTER_Data_4!$A$6:$G$16,MATCH(Datset_1!I346,MASTER_Data_4!$B$7:$B$16,1)+2,1),IF(AND(I346&gt;100,C346=50003),HLOOKUP(C346,MASTER_Data_4!$A$6:$G$16,MATCH(Datset_1!I346,MASTER_Data_4!$B$7:$B$16,1)+2,1),IF(AND(I346&gt;100,C346=50004),HLOOKUP(C346,MASTER_Data_4!$A$6:$G$16,MATCH(Datset_1!I346,MASTER_Data_4!$B$7:$B$16,1)+2,1),IF(AND(I346&gt;100,C346=50005),HLOOKUP(C346,MASTER_Data_4!$A$6:$G$16,MATCH(Datset_1!I346,MASTER_Data_4!$B$7:$B$16,1)+2,1),HLOOKUP(C346,MASTER_Data_4!$A$6:$G$16,2,1))))))</f>
        <v>0.20399999999999999</v>
      </c>
      <c r="M350" s="4">
        <f t="shared" si="10"/>
        <v>29.702399999999997</v>
      </c>
      <c r="N350" s="112">
        <f>VLOOKUP(C350,MASTER_Data_7!$A$2:$C$7,3,0)</f>
        <v>1</v>
      </c>
      <c r="O350" s="112">
        <f>VLOOKUP(C350,MASTER_Data_7!$K$2:$M$12,3,0)</f>
        <v>2</v>
      </c>
      <c r="P350" s="3">
        <f>VLOOKUP(C350,MASTER_Data_8!$A$2:$C$7,3,0)</f>
        <v>122</v>
      </c>
      <c r="Q350" s="3">
        <f>Datset_1!I350*MASTER_Data_5!$B$9*P350</f>
        <v>968.09439999999995</v>
      </c>
      <c r="R350" s="3">
        <f>VLOOKUP(C350,MASTER_Data_8!$K$2:$M$12,3,0)</f>
        <v>901</v>
      </c>
      <c r="S350" s="3">
        <f>Datset_1!I350*MASTER_Data_5!$B$9*R350</f>
        <v>7149.6152000000002</v>
      </c>
    </row>
    <row r="351" spans="1:19" x14ac:dyDescent="0.25">
      <c r="A351" s="2" t="s">
        <v>354</v>
      </c>
      <c r="B351" s="22">
        <v>39707</v>
      </c>
      <c r="C351" s="2">
        <v>50002</v>
      </c>
      <c r="D351" s="2">
        <v>12</v>
      </c>
      <c r="E351" s="2">
        <v>8</v>
      </c>
      <c r="F351" s="2">
        <v>12</v>
      </c>
      <c r="G351" s="2">
        <v>15</v>
      </c>
      <c r="H351" s="2">
        <v>9</v>
      </c>
      <c r="I351" s="111">
        <f>D351*HLOOKUP($D$3,MASTER_Data_1!$A$3:$F$5,2,0)+E351*HLOOKUP($E$3,MASTER_Data_1!$A$3:$F$5,2,0)+F351*HLOOKUP($F$3,MASTER_Data_1!$A$3:$F$5,2,0)+G351*HLOOKUP($G$3,MASTER_Data_1!$A$3:$F$5,2,0)+H351*HLOOKUP($H$3,MASTER_Data_1!$A$3:$F$5,2,0)</f>
        <v>170.7</v>
      </c>
      <c r="J351" s="111">
        <f>IF(AND(I351&gt;100,C351=50001),HLOOKUP(C351,MASTER_Data_2!$A$7:$G$17,MATCH(Datset_1!I351,MASTER_Data_2!$B$8:$B$17,1)+2,1),IF(AND(I351&gt;100,C351=50002),HLOOKUP(C351,MASTER_Data_2!$A$7:$G$17,MATCH(Datset_1!I351,MASTER_Data_2!$B$8:$B$17,1)+2,1),IF(AND(I351&gt;100,C351=50003),HLOOKUP(C351,MASTER_Data_2!$A$7:$G$17,MATCH(Datset_1!I351,MASTER_Data_2!$B$8:$B$17,1)+2,1),IF(AND(I351&gt;100,C351=50004),HLOOKUP(C351,MASTER_Data_2!$A$7:$G$17,MATCH(Datset_1!I351,MASTER_Data_2!$B$8:$B$17,1)+2,1),IF(AND(I351&gt;100,C351=50005),HLOOKUP(C351,MASTER_Data_2!$A$7:$G$17,MATCH(Datset_1!I351,MASTER_Data_2!$B$8:$B$17,1)+2,1),HLOOKUP(C351,MASTER_Data_2!$A$7:$G$17,2,1))))))</f>
        <v>0.24</v>
      </c>
      <c r="K351" s="4">
        <f t="shared" si="11"/>
        <v>40.967999999999996</v>
      </c>
      <c r="L351" s="112">
        <f>IF(AND(I347&gt;100,C347=50001),HLOOKUP(C347,MASTER_Data_4!$A$6:$G$16,MATCH(Datset_1!I347,MASTER_Data_4!$B$7:$B$16,1)+2,1),IF(AND(I347&gt;100,C347=50002),HLOOKUP(C347,MASTER_Data_4!$A$6:$G$16,MATCH(Datset_1!I347,MASTER_Data_4!$B$7:$B$16,1)+2,1),IF(AND(I347&gt;100,C347=50003),HLOOKUP(C347,MASTER_Data_4!$A$6:$G$16,MATCH(Datset_1!I347,MASTER_Data_4!$B$7:$B$16,1)+2,1),IF(AND(I347&gt;100,C347=50004),HLOOKUP(C347,MASTER_Data_4!$A$6:$G$16,MATCH(Datset_1!I347,MASTER_Data_4!$B$7:$B$16,1)+2,1),IF(AND(I347&gt;100,C347=50005),HLOOKUP(C347,MASTER_Data_4!$A$6:$G$16,MATCH(Datset_1!I347,MASTER_Data_4!$B$7:$B$16,1)+2,1),HLOOKUP(C347,MASTER_Data_4!$A$6:$G$16,2,1))))))</f>
        <v>0.37</v>
      </c>
      <c r="M351" s="4">
        <f t="shared" si="10"/>
        <v>63.158999999999992</v>
      </c>
      <c r="N351" s="112">
        <f>VLOOKUP(C351,MASTER_Data_7!$A$2:$C$7,3,0)</f>
        <v>1</v>
      </c>
      <c r="O351" s="112">
        <f>VLOOKUP(C351,MASTER_Data_7!$K$2:$M$12,3,0)</f>
        <v>2</v>
      </c>
      <c r="P351" s="3">
        <f>VLOOKUP(C351,MASTER_Data_8!$A$2:$C$7,3,0)</f>
        <v>122</v>
      </c>
      <c r="Q351" s="3">
        <f>Datset_1!I351*MASTER_Data_5!$B$9*P351</f>
        <v>1134.9842999999998</v>
      </c>
      <c r="R351" s="3">
        <f>VLOOKUP(C351,MASTER_Data_8!$K$2:$M$12,3,0)</f>
        <v>901</v>
      </c>
      <c r="S351" s="3">
        <f>Datset_1!I351*MASTER_Data_5!$B$9*R351</f>
        <v>8382.1381499999989</v>
      </c>
    </row>
    <row r="352" spans="1:19" x14ac:dyDescent="0.25">
      <c r="A352" s="2" t="s">
        <v>355</v>
      </c>
      <c r="B352" s="22">
        <v>39708</v>
      </c>
      <c r="C352" s="2">
        <v>50002</v>
      </c>
      <c r="D352" s="2">
        <v>12</v>
      </c>
      <c r="E352" s="2">
        <v>8</v>
      </c>
      <c r="F352" s="2">
        <v>12</v>
      </c>
      <c r="G352" s="2">
        <v>6</v>
      </c>
      <c r="H352" s="2">
        <v>9</v>
      </c>
      <c r="I352" s="111">
        <f>D352*HLOOKUP($D$3,MASTER_Data_1!$A$3:$F$5,2,0)+E352*HLOOKUP($E$3,MASTER_Data_1!$A$3:$F$5,2,0)+F352*HLOOKUP($F$3,MASTER_Data_1!$A$3:$F$5,2,0)+G352*HLOOKUP($G$3,MASTER_Data_1!$A$3:$F$5,2,0)+H352*HLOOKUP($H$3,MASTER_Data_1!$A$3:$F$5,2,0)</f>
        <v>119.4</v>
      </c>
      <c r="J352" s="111">
        <f>IF(AND(I352&gt;100,C352=50001),HLOOKUP(C352,MASTER_Data_2!$A$7:$G$17,MATCH(Datset_1!I352,MASTER_Data_2!$B$8:$B$17,1)+2,1),IF(AND(I352&gt;100,C352=50002),HLOOKUP(C352,MASTER_Data_2!$A$7:$G$17,MATCH(Datset_1!I352,MASTER_Data_2!$B$8:$B$17,1)+2,1),IF(AND(I352&gt;100,C352=50003),HLOOKUP(C352,MASTER_Data_2!$A$7:$G$17,MATCH(Datset_1!I352,MASTER_Data_2!$B$8:$B$17,1)+2,1),IF(AND(I352&gt;100,C352=50004),HLOOKUP(C352,MASTER_Data_2!$A$7:$G$17,MATCH(Datset_1!I352,MASTER_Data_2!$B$8:$B$17,1)+2,1),IF(AND(I352&gt;100,C352=50005),HLOOKUP(C352,MASTER_Data_2!$A$7:$G$17,MATCH(Datset_1!I352,MASTER_Data_2!$B$8:$B$17,1)+2,1),HLOOKUP(C352,MASTER_Data_2!$A$7:$G$17,2,1))))))</f>
        <v>0.24</v>
      </c>
      <c r="K352" s="4">
        <f t="shared" si="11"/>
        <v>28.655999999999999</v>
      </c>
      <c r="L352" s="112">
        <f>IF(AND(I348&gt;100,C348=50001),HLOOKUP(C348,MASTER_Data_4!$A$6:$G$16,MATCH(Datset_1!I348,MASTER_Data_4!$B$7:$B$16,1)+2,1),IF(AND(I348&gt;100,C348=50002),HLOOKUP(C348,MASTER_Data_4!$A$6:$G$16,MATCH(Datset_1!I348,MASTER_Data_4!$B$7:$B$16,1)+2,1),IF(AND(I348&gt;100,C348=50003),HLOOKUP(C348,MASTER_Data_4!$A$6:$G$16,MATCH(Datset_1!I348,MASTER_Data_4!$B$7:$B$16,1)+2,1),IF(AND(I348&gt;100,C348=50004),HLOOKUP(C348,MASTER_Data_4!$A$6:$G$16,MATCH(Datset_1!I348,MASTER_Data_4!$B$7:$B$16,1)+2,1),IF(AND(I348&gt;100,C348=50005),HLOOKUP(C348,MASTER_Data_4!$A$6:$G$16,MATCH(Datset_1!I348,MASTER_Data_4!$B$7:$B$16,1)+2,1),HLOOKUP(C348,MASTER_Data_4!$A$6:$G$16,2,1))))))</f>
        <v>0.34100000000000003</v>
      </c>
      <c r="M352" s="4">
        <f t="shared" si="10"/>
        <v>40.715400000000002</v>
      </c>
      <c r="N352" s="112">
        <f>VLOOKUP(C352,MASTER_Data_7!$A$2:$C$7,3,0)</f>
        <v>1</v>
      </c>
      <c r="O352" s="112">
        <f>VLOOKUP(C352,MASTER_Data_7!$K$2:$M$12,3,0)</f>
        <v>2</v>
      </c>
      <c r="P352" s="3">
        <f>VLOOKUP(C352,MASTER_Data_8!$A$2:$C$7,3,0)</f>
        <v>122</v>
      </c>
      <c r="Q352" s="3">
        <f>Datset_1!I352*MASTER_Data_5!$B$9*P352</f>
        <v>793.89059999999995</v>
      </c>
      <c r="R352" s="3">
        <f>VLOOKUP(C352,MASTER_Data_8!$K$2:$M$12,3,0)</f>
        <v>901</v>
      </c>
      <c r="S352" s="3">
        <f>Datset_1!I352*MASTER_Data_5!$B$9*R352</f>
        <v>5863.0772999999999</v>
      </c>
    </row>
    <row r="353" spans="1:19" x14ac:dyDescent="0.25">
      <c r="A353" s="2" t="s">
        <v>356</v>
      </c>
      <c r="B353" s="22">
        <v>39709</v>
      </c>
      <c r="C353" s="2">
        <v>50003</v>
      </c>
      <c r="D353" s="2">
        <v>9</v>
      </c>
      <c r="E353" s="2">
        <v>8</v>
      </c>
      <c r="F353" s="2">
        <v>12</v>
      </c>
      <c r="G353" s="2">
        <v>11</v>
      </c>
      <c r="H353" s="2">
        <v>9</v>
      </c>
      <c r="I353" s="111">
        <f>D353*HLOOKUP($D$3,MASTER_Data_1!$A$3:$F$5,2,0)+E353*HLOOKUP($E$3,MASTER_Data_1!$A$3:$F$5,2,0)+F353*HLOOKUP($F$3,MASTER_Data_1!$A$3:$F$5,2,0)+G353*HLOOKUP($G$3,MASTER_Data_1!$A$3:$F$5,2,0)+H353*HLOOKUP($H$3,MASTER_Data_1!$A$3:$F$5,2,0)</f>
        <v>141</v>
      </c>
      <c r="J353" s="111">
        <f>IF(AND(I353&gt;100,C353=50001),HLOOKUP(C353,MASTER_Data_2!$A$7:$G$17,MATCH(Datset_1!I353,MASTER_Data_2!$B$8:$B$17,1)+2,1),IF(AND(I353&gt;100,C353=50002),HLOOKUP(C353,MASTER_Data_2!$A$7:$G$17,MATCH(Datset_1!I353,MASTER_Data_2!$B$8:$B$17,1)+2,1),IF(AND(I353&gt;100,C353=50003),HLOOKUP(C353,MASTER_Data_2!$A$7:$G$17,MATCH(Datset_1!I353,MASTER_Data_2!$B$8:$B$17,1)+2,1),IF(AND(I353&gt;100,C353=50004),HLOOKUP(C353,MASTER_Data_2!$A$7:$G$17,MATCH(Datset_1!I353,MASTER_Data_2!$B$8:$B$17,1)+2,1),IF(AND(I353&gt;100,C353=50005),HLOOKUP(C353,MASTER_Data_2!$A$7:$G$17,MATCH(Datset_1!I353,MASTER_Data_2!$B$8:$B$17,1)+2,1),HLOOKUP(C353,MASTER_Data_2!$A$7:$G$17,2,1))))))</f>
        <v>0.26</v>
      </c>
      <c r="K353" s="4">
        <f t="shared" si="11"/>
        <v>36.660000000000004</v>
      </c>
      <c r="L353" s="112">
        <f>IF(AND(I349&gt;100,C349=50001),HLOOKUP(C349,MASTER_Data_4!$A$6:$G$16,MATCH(Datset_1!I349,MASTER_Data_4!$B$7:$B$16,1)+2,1),IF(AND(I349&gt;100,C349=50002),HLOOKUP(C349,MASTER_Data_4!$A$6:$G$16,MATCH(Datset_1!I349,MASTER_Data_4!$B$7:$B$16,1)+2,1),IF(AND(I349&gt;100,C349=50003),HLOOKUP(C349,MASTER_Data_4!$A$6:$G$16,MATCH(Datset_1!I349,MASTER_Data_4!$B$7:$B$16,1)+2,1),IF(AND(I349&gt;100,C349=50004),HLOOKUP(C349,MASTER_Data_4!$A$6:$G$16,MATCH(Datset_1!I349,MASTER_Data_4!$B$7:$B$16,1)+2,1),IF(AND(I349&gt;100,C349=50005),HLOOKUP(C349,MASTER_Data_4!$A$6:$G$16,MATCH(Datset_1!I349,MASTER_Data_4!$B$7:$B$16,1)+2,1),HLOOKUP(C349,MASTER_Data_4!$A$6:$G$16,2,1))))))</f>
        <v>0.20399999999999999</v>
      </c>
      <c r="M353" s="4">
        <f t="shared" si="10"/>
        <v>28.763999999999999</v>
      </c>
      <c r="N353" s="112">
        <f>VLOOKUP(C353,MASTER_Data_7!$A$2:$C$7,3,0)</f>
        <v>1</v>
      </c>
      <c r="O353" s="112">
        <f>VLOOKUP(C353,MASTER_Data_7!$K$2:$M$12,3,0)</f>
        <v>2</v>
      </c>
      <c r="P353" s="3">
        <f>VLOOKUP(C353,MASTER_Data_8!$A$2:$C$7,3,0)</f>
        <v>407</v>
      </c>
      <c r="Q353" s="3">
        <f>Datset_1!I353*MASTER_Data_5!$B$9*P353</f>
        <v>3127.5915</v>
      </c>
      <c r="R353" s="3">
        <f>VLOOKUP(C353,MASTER_Data_8!$K$2:$M$12,3,0)</f>
        <v>1048</v>
      </c>
      <c r="S353" s="3">
        <f>Datset_1!I353*MASTER_Data_5!$B$9*R353</f>
        <v>8053.3559999999998</v>
      </c>
    </row>
    <row r="354" spans="1:19" x14ac:dyDescent="0.25">
      <c r="A354" s="2" t="s">
        <v>357</v>
      </c>
      <c r="B354" s="22">
        <v>39710</v>
      </c>
      <c r="C354" s="2">
        <v>50003</v>
      </c>
      <c r="D354" s="2">
        <v>21</v>
      </c>
      <c r="E354" s="2">
        <v>8</v>
      </c>
      <c r="F354" s="2">
        <v>12</v>
      </c>
      <c r="G354" s="2">
        <v>11</v>
      </c>
      <c r="H354" s="2">
        <v>5</v>
      </c>
      <c r="I354" s="111">
        <f>D354*HLOOKUP($D$3,MASTER_Data_1!$A$3:$F$5,2,0)+E354*HLOOKUP($E$3,MASTER_Data_1!$A$3:$F$5,2,0)+F354*HLOOKUP($F$3,MASTER_Data_1!$A$3:$F$5,2,0)+G354*HLOOKUP($G$3,MASTER_Data_1!$A$3:$F$5,2,0)+H354*HLOOKUP($H$3,MASTER_Data_1!$A$3:$F$5,2,0)</f>
        <v>157.39999999999998</v>
      </c>
      <c r="J354" s="111">
        <f>IF(AND(I354&gt;100,C354=50001),HLOOKUP(C354,MASTER_Data_2!$A$7:$G$17,MATCH(Datset_1!I354,MASTER_Data_2!$B$8:$B$17,1)+2,1),IF(AND(I354&gt;100,C354=50002),HLOOKUP(C354,MASTER_Data_2!$A$7:$G$17,MATCH(Datset_1!I354,MASTER_Data_2!$B$8:$B$17,1)+2,1),IF(AND(I354&gt;100,C354=50003),HLOOKUP(C354,MASTER_Data_2!$A$7:$G$17,MATCH(Datset_1!I354,MASTER_Data_2!$B$8:$B$17,1)+2,1),IF(AND(I354&gt;100,C354=50004),HLOOKUP(C354,MASTER_Data_2!$A$7:$G$17,MATCH(Datset_1!I354,MASTER_Data_2!$B$8:$B$17,1)+2,1),IF(AND(I354&gt;100,C354=50005),HLOOKUP(C354,MASTER_Data_2!$A$7:$G$17,MATCH(Datset_1!I354,MASTER_Data_2!$B$8:$B$17,1)+2,1),HLOOKUP(C354,MASTER_Data_2!$A$7:$G$17,2,1))))))</f>
        <v>0.26</v>
      </c>
      <c r="K354" s="4">
        <f t="shared" si="11"/>
        <v>40.923999999999992</v>
      </c>
      <c r="L354" s="112">
        <f>IF(AND(I350&gt;100,C350=50001),HLOOKUP(C350,MASTER_Data_4!$A$6:$G$16,MATCH(Datset_1!I350,MASTER_Data_4!$B$7:$B$16,1)+2,1),IF(AND(I350&gt;100,C350=50002),HLOOKUP(C350,MASTER_Data_4!$A$6:$G$16,MATCH(Datset_1!I350,MASTER_Data_4!$B$7:$B$16,1)+2,1),IF(AND(I350&gt;100,C350=50003),HLOOKUP(C350,MASTER_Data_4!$A$6:$G$16,MATCH(Datset_1!I350,MASTER_Data_4!$B$7:$B$16,1)+2,1),IF(AND(I350&gt;100,C350=50004),HLOOKUP(C350,MASTER_Data_4!$A$6:$G$16,MATCH(Datset_1!I350,MASTER_Data_4!$B$7:$B$16,1)+2,1),IF(AND(I350&gt;100,C350=50005),HLOOKUP(C350,MASTER_Data_4!$A$6:$G$16,MATCH(Datset_1!I350,MASTER_Data_4!$B$7:$B$16,1)+2,1),HLOOKUP(C350,MASTER_Data_4!$A$6:$G$16,2,1))))))</f>
        <v>0.30599999999999999</v>
      </c>
      <c r="M354" s="4">
        <f t="shared" si="10"/>
        <v>48.164399999999993</v>
      </c>
      <c r="N354" s="112">
        <f>VLOOKUP(C354,MASTER_Data_7!$A$2:$C$7,3,0)</f>
        <v>1</v>
      </c>
      <c r="O354" s="112">
        <f>VLOOKUP(C354,MASTER_Data_7!$K$2:$M$12,3,0)</f>
        <v>2</v>
      </c>
      <c r="P354" s="3">
        <f>VLOOKUP(C354,MASTER_Data_8!$A$2:$C$7,3,0)</f>
        <v>407</v>
      </c>
      <c r="Q354" s="3">
        <f>Datset_1!I354*MASTER_Data_5!$B$9*P354</f>
        <v>3491.3680999999997</v>
      </c>
      <c r="R354" s="3">
        <f>VLOOKUP(C354,MASTER_Data_8!$K$2:$M$12,3,0)</f>
        <v>1048</v>
      </c>
      <c r="S354" s="3">
        <f>Datset_1!I354*MASTER_Data_5!$B$9*R354</f>
        <v>8990.0583999999981</v>
      </c>
    </row>
    <row r="355" spans="1:19" x14ac:dyDescent="0.25">
      <c r="A355" s="2" t="s">
        <v>358</v>
      </c>
      <c r="B355" s="22">
        <v>39711</v>
      </c>
      <c r="C355" s="2">
        <v>50004</v>
      </c>
      <c r="D355" s="2">
        <v>9</v>
      </c>
      <c r="E355" s="2">
        <v>8</v>
      </c>
      <c r="F355" s="2">
        <v>12</v>
      </c>
      <c r="G355" s="2">
        <v>11</v>
      </c>
      <c r="H355" s="2">
        <v>11</v>
      </c>
      <c r="I355" s="111">
        <f>D355*HLOOKUP($D$3,MASTER_Data_1!$A$3:$F$5,2,0)+E355*HLOOKUP($E$3,MASTER_Data_1!$A$3:$F$5,2,0)+F355*HLOOKUP($F$3,MASTER_Data_1!$A$3:$F$5,2,0)+G355*HLOOKUP($G$3,MASTER_Data_1!$A$3:$F$5,2,0)+H355*HLOOKUP($H$3,MASTER_Data_1!$A$3:$F$5,2,0)</f>
        <v>146.60000000000002</v>
      </c>
      <c r="J355" s="111">
        <f>IF(AND(I355&gt;100,C355=50001),HLOOKUP(C355,MASTER_Data_2!$A$7:$G$17,MATCH(Datset_1!I355,MASTER_Data_2!$B$8:$B$17,1)+2,1),IF(AND(I355&gt;100,C355=50002),HLOOKUP(C355,MASTER_Data_2!$A$7:$G$17,MATCH(Datset_1!I355,MASTER_Data_2!$B$8:$B$17,1)+2,1),IF(AND(I355&gt;100,C355=50003),HLOOKUP(C355,MASTER_Data_2!$A$7:$G$17,MATCH(Datset_1!I355,MASTER_Data_2!$B$8:$B$17,1)+2,1),IF(AND(I355&gt;100,C355=50004),HLOOKUP(C355,MASTER_Data_2!$A$7:$G$17,MATCH(Datset_1!I355,MASTER_Data_2!$B$8:$B$17,1)+2,1),IF(AND(I355&gt;100,C355=50005),HLOOKUP(C355,MASTER_Data_2!$A$7:$G$17,MATCH(Datset_1!I355,MASTER_Data_2!$B$8:$B$17,1)+2,1),HLOOKUP(C355,MASTER_Data_2!$A$7:$G$17,2,1))))))</f>
        <v>0.27</v>
      </c>
      <c r="K355" s="4">
        <f t="shared" si="11"/>
        <v>39.582000000000008</v>
      </c>
      <c r="L355" s="112">
        <f>IF(AND(I351&gt;100,C351=50001),HLOOKUP(C351,MASTER_Data_4!$A$6:$G$16,MATCH(Datset_1!I351,MASTER_Data_4!$B$7:$B$16,1)+2,1),IF(AND(I351&gt;100,C351=50002),HLOOKUP(C351,MASTER_Data_4!$A$6:$G$16,MATCH(Datset_1!I351,MASTER_Data_4!$B$7:$B$16,1)+2,1),IF(AND(I351&gt;100,C351=50003),HLOOKUP(C351,MASTER_Data_4!$A$6:$G$16,MATCH(Datset_1!I351,MASTER_Data_4!$B$7:$B$16,1)+2,1),IF(AND(I351&gt;100,C351=50004),HLOOKUP(C351,MASTER_Data_4!$A$6:$G$16,MATCH(Datset_1!I351,MASTER_Data_4!$B$7:$B$16,1)+2,1),IF(AND(I351&gt;100,C351=50005),HLOOKUP(C351,MASTER_Data_4!$A$6:$G$16,MATCH(Datset_1!I351,MASTER_Data_4!$B$7:$B$16,1)+2,1),HLOOKUP(C351,MASTER_Data_4!$A$6:$G$16,2,1))))))</f>
        <v>0.30599999999999999</v>
      </c>
      <c r="M355" s="4">
        <f t="shared" si="10"/>
        <v>44.859600000000007</v>
      </c>
      <c r="N355" s="112">
        <f>VLOOKUP(C355,MASTER_Data_7!$A$2:$C$7,3,0)</f>
        <v>1</v>
      </c>
      <c r="O355" s="112">
        <f>VLOOKUP(C355,MASTER_Data_7!$K$2:$M$12,3,0)</f>
        <v>2</v>
      </c>
      <c r="P355" s="3">
        <f>VLOOKUP(C355,MASTER_Data_8!$A$2:$C$7,3,0)</f>
        <v>768</v>
      </c>
      <c r="Q355" s="3">
        <f>Datset_1!I355*MASTER_Data_5!$B$9*P355</f>
        <v>6136.0896000000012</v>
      </c>
      <c r="R355" s="3">
        <f>VLOOKUP(C355,MASTER_Data_8!$K$2:$M$12,3,0)</f>
        <v>841</v>
      </c>
      <c r="S355" s="3">
        <f>Datset_1!I355*MASTER_Data_5!$B$9*R355</f>
        <v>6719.337700000001</v>
      </c>
    </row>
    <row r="356" spans="1:19" x14ac:dyDescent="0.25">
      <c r="A356" s="2" t="s">
        <v>359</v>
      </c>
      <c r="B356" s="22">
        <v>39712</v>
      </c>
      <c r="C356" s="2">
        <v>50005</v>
      </c>
      <c r="D356" s="2">
        <v>13</v>
      </c>
      <c r="E356" s="2">
        <v>8</v>
      </c>
      <c r="F356" s="2">
        <v>12</v>
      </c>
      <c r="G356" s="2">
        <v>9</v>
      </c>
      <c r="H356" s="2">
        <v>11</v>
      </c>
      <c r="I356" s="111">
        <f>D356*HLOOKUP($D$3,MASTER_Data_1!$A$3:$F$5,2,0)+E356*HLOOKUP($E$3,MASTER_Data_1!$A$3:$F$5,2,0)+F356*HLOOKUP($F$3,MASTER_Data_1!$A$3:$F$5,2,0)+G356*HLOOKUP($G$3,MASTER_Data_1!$A$3:$F$5,2,0)+H356*HLOOKUP($H$3,MASTER_Data_1!$A$3:$F$5,2,0)</f>
        <v>144.39999999999998</v>
      </c>
      <c r="J356" s="111">
        <f>IF(AND(I356&gt;100,C356=50001),HLOOKUP(C356,MASTER_Data_2!$A$7:$G$17,MATCH(Datset_1!I356,MASTER_Data_2!$B$8:$B$17,1)+2,1),IF(AND(I356&gt;100,C356=50002),HLOOKUP(C356,MASTER_Data_2!$A$7:$G$17,MATCH(Datset_1!I356,MASTER_Data_2!$B$8:$B$17,1)+2,1),IF(AND(I356&gt;100,C356=50003),HLOOKUP(C356,MASTER_Data_2!$A$7:$G$17,MATCH(Datset_1!I356,MASTER_Data_2!$B$8:$B$17,1)+2,1),IF(AND(I356&gt;100,C356=50004),HLOOKUP(C356,MASTER_Data_2!$A$7:$G$17,MATCH(Datset_1!I356,MASTER_Data_2!$B$8:$B$17,1)+2,1),IF(AND(I356&gt;100,C356=50005),HLOOKUP(C356,MASTER_Data_2!$A$7:$G$17,MATCH(Datset_1!I356,MASTER_Data_2!$B$8:$B$17,1)+2,1),HLOOKUP(C356,MASTER_Data_2!$A$7:$G$17,2,1))))))</f>
        <v>0.33</v>
      </c>
      <c r="K356" s="4">
        <f t="shared" si="11"/>
        <v>47.651999999999994</v>
      </c>
      <c r="L356" s="112">
        <f>IF(AND(I352&gt;100,C352=50001),HLOOKUP(C352,MASTER_Data_4!$A$6:$G$16,MATCH(Datset_1!I352,MASTER_Data_4!$B$7:$B$16,1)+2,1),IF(AND(I352&gt;100,C352=50002),HLOOKUP(C352,MASTER_Data_4!$A$6:$G$16,MATCH(Datset_1!I352,MASTER_Data_4!$B$7:$B$16,1)+2,1),IF(AND(I352&gt;100,C352=50003),HLOOKUP(C352,MASTER_Data_4!$A$6:$G$16,MATCH(Datset_1!I352,MASTER_Data_4!$B$7:$B$16,1)+2,1),IF(AND(I352&gt;100,C352=50004),HLOOKUP(C352,MASTER_Data_4!$A$6:$G$16,MATCH(Datset_1!I352,MASTER_Data_4!$B$7:$B$16,1)+2,1),IF(AND(I352&gt;100,C352=50005),HLOOKUP(C352,MASTER_Data_4!$A$6:$G$16,MATCH(Datset_1!I352,MASTER_Data_4!$B$7:$B$16,1)+2,1),HLOOKUP(C352,MASTER_Data_4!$A$6:$G$16,2,1))))))</f>
        <v>0.30599999999999999</v>
      </c>
      <c r="M356" s="4">
        <f t="shared" si="10"/>
        <v>44.186399999999992</v>
      </c>
      <c r="N356" s="112">
        <f>VLOOKUP(C356,MASTER_Data_7!$A$2:$C$7,3,0)</f>
        <v>2</v>
      </c>
      <c r="O356" s="112">
        <f>VLOOKUP(C356,MASTER_Data_7!$K$2:$M$12,3,0)</f>
        <v>1</v>
      </c>
      <c r="P356" s="3">
        <f>VLOOKUP(C356,MASTER_Data_8!$A$2:$C$7,3,0)</f>
        <v>787</v>
      </c>
      <c r="Q356" s="3">
        <f>Datset_1!I356*MASTER_Data_5!$B$9*P356</f>
        <v>6193.5325999999986</v>
      </c>
      <c r="R356" s="3">
        <f>VLOOKUP(C356,MASTER_Data_8!$K$2:$M$12,3,0)</f>
        <v>40</v>
      </c>
      <c r="S356" s="3">
        <f>Datset_1!I356*MASTER_Data_5!$B$9*R356</f>
        <v>314.79199999999997</v>
      </c>
    </row>
    <row r="357" spans="1:19" x14ac:dyDescent="0.25">
      <c r="A357" s="2" t="s">
        <v>360</v>
      </c>
      <c r="B357" s="22">
        <v>39713</v>
      </c>
      <c r="C357" s="2">
        <v>50002</v>
      </c>
      <c r="D357" s="2">
        <v>9</v>
      </c>
      <c r="E357" s="2">
        <v>8</v>
      </c>
      <c r="F357" s="2">
        <v>12</v>
      </c>
      <c r="G357" s="2">
        <v>9</v>
      </c>
      <c r="H357" s="2">
        <v>13</v>
      </c>
      <c r="I357" s="111">
        <f>D357*HLOOKUP($D$3,MASTER_Data_1!$A$3:$F$5,2,0)+E357*HLOOKUP($E$3,MASTER_Data_1!$A$3:$F$5,2,0)+F357*HLOOKUP($F$3,MASTER_Data_1!$A$3:$F$5,2,0)+G357*HLOOKUP($G$3,MASTER_Data_1!$A$3:$F$5,2,0)+H357*HLOOKUP($H$3,MASTER_Data_1!$A$3:$F$5,2,0)</f>
        <v>140.80000000000001</v>
      </c>
      <c r="J357" s="111">
        <f>IF(AND(I357&gt;100,C357=50001),HLOOKUP(C357,MASTER_Data_2!$A$7:$G$17,MATCH(Datset_1!I357,MASTER_Data_2!$B$8:$B$17,1)+2,1),IF(AND(I357&gt;100,C357=50002),HLOOKUP(C357,MASTER_Data_2!$A$7:$G$17,MATCH(Datset_1!I357,MASTER_Data_2!$B$8:$B$17,1)+2,1),IF(AND(I357&gt;100,C357=50003),HLOOKUP(C357,MASTER_Data_2!$A$7:$G$17,MATCH(Datset_1!I357,MASTER_Data_2!$B$8:$B$17,1)+2,1),IF(AND(I357&gt;100,C357=50004),HLOOKUP(C357,MASTER_Data_2!$A$7:$G$17,MATCH(Datset_1!I357,MASTER_Data_2!$B$8:$B$17,1)+2,1),IF(AND(I357&gt;100,C357=50005),HLOOKUP(C357,MASTER_Data_2!$A$7:$G$17,MATCH(Datset_1!I357,MASTER_Data_2!$B$8:$B$17,1)+2,1),HLOOKUP(C357,MASTER_Data_2!$A$7:$G$17,2,1))))))</f>
        <v>0.24</v>
      </c>
      <c r="K357" s="4">
        <f t="shared" si="11"/>
        <v>33.792000000000002</v>
      </c>
      <c r="L357" s="112">
        <f>IF(AND(I353&gt;100,C353=50001),HLOOKUP(C353,MASTER_Data_4!$A$6:$G$16,MATCH(Datset_1!I353,MASTER_Data_4!$B$7:$B$16,1)+2,1),IF(AND(I353&gt;100,C353=50002),HLOOKUP(C353,MASTER_Data_4!$A$6:$G$16,MATCH(Datset_1!I353,MASTER_Data_4!$B$7:$B$16,1)+2,1),IF(AND(I353&gt;100,C353=50003),HLOOKUP(C353,MASTER_Data_4!$A$6:$G$16,MATCH(Datset_1!I353,MASTER_Data_4!$B$7:$B$16,1)+2,1),IF(AND(I353&gt;100,C353=50004),HLOOKUP(C353,MASTER_Data_4!$A$6:$G$16,MATCH(Datset_1!I353,MASTER_Data_4!$B$7:$B$16,1)+2,1),IF(AND(I353&gt;100,C353=50005),HLOOKUP(C353,MASTER_Data_4!$A$6:$G$16,MATCH(Datset_1!I353,MASTER_Data_4!$B$7:$B$16,1)+2,1),HLOOKUP(C353,MASTER_Data_4!$A$6:$G$16,2,1))))))</f>
        <v>0.37</v>
      </c>
      <c r="M357" s="4">
        <f t="shared" si="10"/>
        <v>52.096000000000004</v>
      </c>
      <c r="N357" s="112">
        <f>VLOOKUP(C357,MASTER_Data_7!$A$2:$C$7,3,0)</f>
        <v>1</v>
      </c>
      <c r="O357" s="112">
        <f>VLOOKUP(C357,MASTER_Data_7!$K$2:$M$12,3,0)</f>
        <v>2</v>
      </c>
      <c r="P357" s="3">
        <f>VLOOKUP(C357,MASTER_Data_8!$A$2:$C$7,3,0)</f>
        <v>122</v>
      </c>
      <c r="Q357" s="3">
        <f>Datset_1!I357*MASTER_Data_5!$B$9*P357</f>
        <v>936.17920000000004</v>
      </c>
      <c r="R357" s="3">
        <f>VLOOKUP(C357,MASTER_Data_8!$K$2:$M$12,3,0)</f>
        <v>901</v>
      </c>
      <c r="S357" s="3">
        <f>Datset_1!I357*MASTER_Data_5!$B$9*R357</f>
        <v>6913.9136000000008</v>
      </c>
    </row>
    <row r="358" spans="1:19" x14ac:dyDescent="0.25">
      <c r="A358" s="2" t="s">
        <v>361</v>
      </c>
      <c r="B358" s="22">
        <v>39714</v>
      </c>
      <c r="C358" s="2">
        <v>50001</v>
      </c>
      <c r="D358" s="2">
        <v>9</v>
      </c>
      <c r="E358" s="2">
        <v>8</v>
      </c>
      <c r="F358" s="2">
        <v>12</v>
      </c>
      <c r="G358" s="2">
        <v>12</v>
      </c>
      <c r="H358" s="2">
        <v>11</v>
      </c>
      <c r="I358" s="111">
        <f>D358*HLOOKUP($D$3,MASTER_Data_1!$A$3:$F$5,2,0)+E358*HLOOKUP($E$3,MASTER_Data_1!$A$3:$F$5,2,0)+F358*HLOOKUP($F$3,MASTER_Data_1!$A$3:$F$5,2,0)+G358*HLOOKUP($G$3,MASTER_Data_1!$A$3:$F$5,2,0)+H358*HLOOKUP($H$3,MASTER_Data_1!$A$3:$F$5,2,0)</f>
        <v>152.30000000000001</v>
      </c>
      <c r="J358" s="111">
        <f>IF(AND(I358&gt;100,C358=50001),HLOOKUP(C358,MASTER_Data_2!$A$7:$G$17,MATCH(Datset_1!I358,MASTER_Data_2!$B$8:$B$17,1)+2,1),IF(AND(I358&gt;100,C358=50002),HLOOKUP(C358,MASTER_Data_2!$A$7:$G$17,MATCH(Datset_1!I358,MASTER_Data_2!$B$8:$B$17,1)+2,1),IF(AND(I358&gt;100,C358=50003),HLOOKUP(C358,MASTER_Data_2!$A$7:$G$17,MATCH(Datset_1!I358,MASTER_Data_2!$B$8:$B$17,1)+2,1),IF(AND(I358&gt;100,C358=50004),HLOOKUP(C358,MASTER_Data_2!$A$7:$G$17,MATCH(Datset_1!I358,MASTER_Data_2!$B$8:$B$17,1)+2,1),IF(AND(I358&gt;100,C358=50005),HLOOKUP(C358,MASTER_Data_2!$A$7:$G$17,MATCH(Datset_1!I358,MASTER_Data_2!$B$8:$B$17,1)+2,1),HLOOKUP(C358,MASTER_Data_2!$A$7:$G$17,2,1))))))</f>
        <v>0.2</v>
      </c>
      <c r="K358" s="4">
        <f t="shared" si="11"/>
        <v>30.460000000000004</v>
      </c>
      <c r="L358" s="112">
        <f>IF(AND(I354&gt;100,C354=50001),HLOOKUP(C354,MASTER_Data_4!$A$6:$G$16,MATCH(Datset_1!I354,MASTER_Data_4!$B$7:$B$16,1)+2,1),IF(AND(I354&gt;100,C354=50002),HLOOKUP(C354,MASTER_Data_4!$A$6:$G$16,MATCH(Datset_1!I354,MASTER_Data_4!$B$7:$B$16,1)+2,1),IF(AND(I354&gt;100,C354=50003),HLOOKUP(C354,MASTER_Data_4!$A$6:$G$16,MATCH(Datset_1!I354,MASTER_Data_4!$B$7:$B$16,1)+2,1),IF(AND(I354&gt;100,C354=50004),HLOOKUP(C354,MASTER_Data_4!$A$6:$G$16,MATCH(Datset_1!I354,MASTER_Data_4!$B$7:$B$16,1)+2,1),IF(AND(I354&gt;100,C354=50005),HLOOKUP(C354,MASTER_Data_4!$A$6:$G$16,MATCH(Datset_1!I354,MASTER_Data_4!$B$7:$B$16,1)+2,1),HLOOKUP(C354,MASTER_Data_4!$A$6:$G$16,2,1))))))</f>
        <v>0.37</v>
      </c>
      <c r="M358" s="4">
        <f t="shared" si="10"/>
        <v>56.351000000000006</v>
      </c>
      <c r="N358" s="112">
        <f>VLOOKUP(C358,MASTER_Data_7!$A$2:$C$7,3,0)</f>
        <v>1</v>
      </c>
      <c r="O358" s="112">
        <f>VLOOKUP(C358,MASTER_Data_7!$K$2:$M$12,3,0)</f>
        <v>2</v>
      </c>
      <c r="P358" s="3">
        <f>VLOOKUP(C358,MASTER_Data_8!$A$2:$C$7,3,0)</f>
        <v>40</v>
      </c>
      <c r="Q358" s="3">
        <f>Datset_1!I358*MASTER_Data_5!$B$9*P358</f>
        <v>332.01400000000001</v>
      </c>
      <c r="R358" s="3">
        <f>VLOOKUP(C358,MASTER_Data_8!$K$2:$M$12,3,0)</f>
        <v>787</v>
      </c>
      <c r="S358" s="3">
        <f>Datset_1!I358*MASTER_Data_5!$B$9*R358</f>
        <v>6532.3754499999995</v>
      </c>
    </row>
    <row r="359" spans="1:19" x14ac:dyDescent="0.25">
      <c r="A359" s="2" t="s">
        <v>362</v>
      </c>
      <c r="B359" s="22">
        <v>39715</v>
      </c>
      <c r="C359" s="2">
        <v>50005</v>
      </c>
      <c r="D359" s="2">
        <v>22</v>
      </c>
      <c r="E359" s="2">
        <v>8</v>
      </c>
      <c r="F359" s="2">
        <v>12</v>
      </c>
      <c r="G359" s="2">
        <v>15</v>
      </c>
      <c r="H359" s="2">
        <v>13</v>
      </c>
      <c r="I359" s="111">
        <f>D359*HLOOKUP($D$3,MASTER_Data_1!$A$3:$F$5,2,0)+E359*HLOOKUP($E$3,MASTER_Data_1!$A$3:$F$5,2,0)+F359*HLOOKUP($F$3,MASTER_Data_1!$A$3:$F$5,2,0)+G359*HLOOKUP($G$3,MASTER_Data_1!$A$3:$F$5,2,0)+H359*HLOOKUP($H$3,MASTER_Data_1!$A$3:$F$5,2,0)</f>
        <v>204.9</v>
      </c>
      <c r="J359" s="111">
        <f>IF(AND(I359&gt;100,C359=50001),HLOOKUP(C359,MASTER_Data_2!$A$7:$G$17,MATCH(Datset_1!I359,MASTER_Data_2!$B$8:$B$17,1)+2,1),IF(AND(I359&gt;100,C359=50002),HLOOKUP(C359,MASTER_Data_2!$A$7:$G$17,MATCH(Datset_1!I359,MASTER_Data_2!$B$8:$B$17,1)+2,1),IF(AND(I359&gt;100,C359=50003),HLOOKUP(C359,MASTER_Data_2!$A$7:$G$17,MATCH(Datset_1!I359,MASTER_Data_2!$B$8:$B$17,1)+2,1),IF(AND(I359&gt;100,C359=50004),HLOOKUP(C359,MASTER_Data_2!$A$7:$G$17,MATCH(Datset_1!I359,MASTER_Data_2!$B$8:$B$17,1)+2,1),IF(AND(I359&gt;100,C359=50005),HLOOKUP(C359,MASTER_Data_2!$A$7:$G$17,MATCH(Datset_1!I359,MASTER_Data_2!$B$8:$B$17,1)+2,1),HLOOKUP(C359,MASTER_Data_2!$A$7:$G$17,2,1))))))</f>
        <v>0.33</v>
      </c>
      <c r="K359" s="4">
        <f t="shared" si="11"/>
        <v>67.617000000000004</v>
      </c>
      <c r="L359" s="112">
        <f>IF(AND(I355&gt;100,C355=50001),HLOOKUP(C355,MASTER_Data_4!$A$6:$G$16,MATCH(Datset_1!I355,MASTER_Data_4!$B$7:$B$16,1)+2,1),IF(AND(I355&gt;100,C355=50002),HLOOKUP(C355,MASTER_Data_4!$A$6:$G$16,MATCH(Datset_1!I355,MASTER_Data_4!$B$7:$B$16,1)+2,1),IF(AND(I355&gt;100,C355=50003),HLOOKUP(C355,MASTER_Data_4!$A$6:$G$16,MATCH(Datset_1!I355,MASTER_Data_4!$B$7:$B$16,1)+2,1),IF(AND(I355&gt;100,C355=50004),HLOOKUP(C355,MASTER_Data_4!$A$6:$G$16,MATCH(Datset_1!I355,MASTER_Data_4!$B$7:$B$16,1)+2,1),IF(AND(I355&gt;100,C355=50005),HLOOKUP(C355,MASTER_Data_4!$A$6:$G$16,MATCH(Datset_1!I355,MASTER_Data_4!$B$7:$B$16,1)+2,1),HLOOKUP(C355,MASTER_Data_4!$A$6:$G$16,2,1))))))</f>
        <v>0.34100000000000003</v>
      </c>
      <c r="M359" s="4">
        <f t="shared" si="10"/>
        <v>69.870900000000006</v>
      </c>
      <c r="N359" s="112">
        <f>VLOOKUP(C359,MASTER_Data_7!$A$2:$C$7,3,0)</f>
        <v>2</v>
      </c>
      <c r="O359" s="112">
        <f>VLOOKUP(C359,MASTER_Data_7!$K$2:$M$12,3,0)</f>
        <v>1</v>
      </c>
      <c r="P359" s="3">
        <f>VLOOKUP(C359,MASTER_Data_8!$A$2:$C$7,3,0)</f>
        <v>787</v>
      </c>
      <c r="Q359" s="3">
        <f>Datset_1!I359*MASTER_Data_5!$B$9*P359</f>
        <v>8788.4683499999992</v>
      </c>
      <c r="R359" s="3">
        <f>VLOOKUP(C359,MASTER_Data_8!$K$2:$M$12,3,0)</f>
        <v>40</v>
      </c>
      <c r="S359" s="3">
        <f>Datset_1!I359*MASTER_Data_5!$B$9*R359</f>
        <v>446.68200000000002</v>
      </c>
    </row>
    <row r="360" spans="1:19" x14ac:dyDescent="0.25">
      <c r="A360" s="2" t="s">
        <v>363</v>
      </c>
      <c r="B360" s="22">
        <v>39716</v>
      </c>
      <c r="C360" s="2">
        <v>50002</v>
      </c>
      <c r="D360" s="2">
        <v>15</v>
      </c>
      <c r="E360" s="2">
        <v>8</v>
      </c>
      <c r="F360" s="2">
        <v>12</v>
      </c>
      <c r="G360" s="2">
        <v>12</v>
      </c>
      <c r="H360" s="2">
        <v>11</v>
      </c>
      <c r="I360" s="111">
        <f>D360*HLOOKUP($D$3,MASTER_Data_1!$A$3:$F$5,2,0)+E360*HLOOKUP($E$3,MASTER_Data_1!$A$3:$F$5,2,0)+F360*HLOOKUP($F$3,MASTER_Data_1!$A$3:$F$5,2,0)+G360*HLOOKUP($G$3,MASTER_Data_1!$A$3:$F$5,2,0)+H360*HLOOKUP($H$3,MASTER_Data_1!$A$3:$F$5,2,0)</f>
        <v>166.10000000000002</v>
      </c>
      <c r="J360" s="111">
        <f>IF(AND(I360&gt;100,C360=50001),HLOOKUP(C360,MASTER_Data_2!$A$7:$G$17,MATCH(Datset_1!I360,MASTER_Data_2!$B$8:$B$17,1)+2,1),IF(AND(I360&gt;100,C360=50002),HLOOKUP(C360,MASTER_Data_2!$A$7:$G$17,MATCH(Datset_1!I360,MASTER_Data_2!$B$8:$B$17,1)+2,1),IF(AND(I360&gt;100,C360=50003),HLOOKUP(C360,MASTER_Data_2!$A$7:$G$17,MATCH(Datset_1!I360,MASTER_Data_2!$B$8:$B$17,1)+2,1),IF(AND(I360&gt;100,C360=50004),HLOOKUP(C360,MASTER_Data_2!$A$7:$G$17,MATCH(Datset_1!I360,MASTER_Data_2!$B$8:$B$17,1)+2,1),IF(AND(I360&gt;100,C360=50005),HLOOKUP(C360,MASTER_Data_2!$A$7:$G$17,MATCH(Datset_1!I360,MASTER_Data_2!$B$8:$B$17,1)+2,1),HLOOKUP(C360,MASTER_Data_2!$A$7:$G$17,2,1))))))</f>
        <v>0.24</v>
      </c>
      <c r="K360" s="4">
        <f t="shared" si="11"/>
        <v>39.864000000000004</v>
      </c>
      <c r="L360" s="112">
        <f>IF(AND(I356&gt;100,C356=50001),HLOOKUP(C356,MASTER_Data_4!$A$6:$G$16,MATCH(Datset_1!I356,MASTER_Data_4!$B$7:$B$16,1)+2,1),IF(AND(I356&gt;100,C356=50002),HLOOKUP(C356,MASTER_Data_4!$A$6:$G$16,MATCH(Datset_1!I356,MASTER_Data_4!$B$7:$B$16,1)+2,1),IF(AND(I356&gt;100,C356=50003),HLOOKUP(C356,MASTER_Data_4!$A$6:$G$16,MATCH(Datset_1!I356,MASTER_Data_4!$B$7:$B$16,1)+2,1),IF(AND(I356&gt;100,C356=50004),HLOOKUP(C356,MASTER_Data_4!$A$6:$G$16,MATCH(Datset_1!I356,MASTER_Data_4!$B$7:$B$16,1)+2,1),IF(AND(I356&gt;100,C356=50005),HLOOKUP(C356,MASTER_Data_4!$A$6:$G$16,MATCH(Datset_1!I356,MASTER_Data_4!$B$7:$B$16,1)+2,1),HLOOKUP(C356,MASTER_Data_4!$A$6:$G$16,2,1))))))</f>
        <v>0.20399999999999999</v>
      </c>
      <c r="M360" s="4">
        <f t="shared" si="10"/>
        <v>33.884399999999999</v>
      </c>
      <c r="N360" s="112">
        <f>VLOOKUP(C360,MASTER_Data_7!$A$2:$C$7,3,0)</f>
        <v>1</v>
      </c>
      <c r="O360" s="112">
        <f>VLOOKUP(C360,MASTER_Data_7!$K$2:$M$12,3,0)</f>
        <v>2</v>
      </c>
      <c r="P360" s="3">
        <f>VLOOKUP(C360,MASTER_Data_8!$A$2:$C$7,3,0)</f>
        <v>122</v>
      </c>
      <c r="Q360" s="3">
        <f>Datset_1!I360*MASTER_Data_5!$B$9*P360</f>
        <v>1104.3989000000001</v>
      </c>
      <c r="R360" s="3">
        <f>VLOOKUP(C360,MASTER_Data_8!$K$2:$M$12,3,0)</f>
        <v>901</v>
      </c>
      <c r="S360" s="3">
        <f>Datset_1!I360*MASTER_Data_5!$B$9*R360</f>
        <v>8156.2574500000001</v>
      </c>
    </row>
    <row r="361" spans="1:19" x14ac:dyDescent="0.25">
      <c r="A361" s="2" t="s">
        <v>364</v>
      </c>
      <c r="B361" s="22">
        <v>39716</v>
      </c>
      <c r="C361" s="2">
        <v>50003</v>
      </c>
      <c r="D361" s="2">
        <v>15</v>
      </c>
      <c r="E361" s="2">
        <v>8</v>
      </c>
      <c r="F361" s="2">
        <v>12</v>
      </c>
      <c r="G361" s="2">
        <v>12</v>
      </c>
      <c r="H361" s="2">
        <v>11</v>
      </c>
      <c r="I361" s="111">
        <f>D361*HLOOKUP($D$3,MASTER_Data_1!$A$3:$F$5,2,0)+E361*HLOOKUP($E$3,MASTER_Data_1!$A$3:$F$5,2,0)+F361*HLOOKUP($F$3,MASTER_Data_1!$A$3:$F$5,2,0)+G361*HLOOKUP($G$3,MASTER_Data_1!$A$3:$F$5,2,0)+H361*HLOOKUP($H$3,MASTER_Data_1!$A$3:$F$5,2,0)</f>
        <v>166.10000000000002</v>
      </c>
      <c r="J361" s="111">
        <f>IF(AND(I361&gt;100,C361=50001),HLOOKUP(C361,MASTER_Data_2!$A$7:$G$17,MATCH(Datset_1!I361,MASTER_Data_2!$B$8:$B$17,1)+2,1),IF(AND(I361&gt;100,C361=50002),HLOOKUP(C361,MASTER_Data_2!$A$7:$G$17,MATCH(Datset_1!I361,MASTER_Data_2!$B$8:$B$17,1)+2,1),IF(AND(I361&gt;100,C361=50003),HLOOKUP(C361,MASTER_Data_2!$A$7:$G$17,MATCH(Datset_1!I361,MASTER_Data_2!$B$8:$B$17,1)+2,1),IF(AND(I361&gt;100,C361=50004),HLOOKUP(C361,MASTER_Data_2!$A$7:$G$17,MATCH(Datset_1!I361,MASTER_Data_2!$B$8:$B$17,1)+2,1),IF(AND(I361&gt;100,C361=50005),HLOOKUP(C361,MASTER_Data_2!$A$7:$G$17,MATCH(Datset_1!I361,MASTER_Data_2!$B$8:$B$17,1)+2,1),HLOOKUP(C361,MASTER_Data_2!$A$7:$G$17,2,1))))))</f>
        <v>0.26</v>
      </c>
      <c r="K361" s="4">
        <f t="shared" si="11"/>
        <v>43.186000000000007</v>
      </c>
      <c r="L361" s="112">
        <f>IF(AND(I357&gt;100,C357=50001),HLOOKUP(C357,MASTER_Data_4!$A$6:$G$16,MATCH(Datset_1!I357,MASTER_Data_4!$B$7:$B$16,1)+2,1),IF(AND(I357&gt;100,C357=50002),HLOOKUP(C357,MASTER_Data_4!$A$6:$G$16,MATCH(Datset_1!I357,MASTER_Data_4!$B$7:$B$16,1)+2,1),IF(AND(I357&gt;100,C357=50003),HLOOKUP(C357,MASTER_Data_4!$A$6:$G$16,MATCH(Datset_1!I357,MASTER_Data_4!$B$7:$B$16,1)+2,1),IF(AND(I357&gt;100,C357=50004),HLOOKUP(C357,MASTER_Data_4!$A$6:$G$16,MATCH(Datset_1!I357,MASTER_Data_4!$B$7:$B$16,1)+2,1),IF(AND(I357&gt;100,C357=50005),HLOOKUP(C357,MASTER_Data_4!$A$6:$G$16,MATCH(Datset_1!I357,MASTER_Data_4!$B$7:$B$16,1)+2,1),HLOOKUP(C357,MASTER_Data_4!$A$6:$G$16,2,1))))))</f>
        <v>0.30599999999999999</v>
      </c>
      <c r="M361" s="4">
        <f t="shared" si="10"/>
        <v>50.826600000000006</v>
      </c>
      <c r="N361" s="112">
        <f>VLOOKUP(C361,MASTER_Data_7!$A$2:$C$7,3,0)</f>
        <v>1</v>
      </c>
      <c r="O361" s="112">
        <f>VLOOKUP(C361,MASTER_Data_7!$K$2:$M$12,3,0)</f>
        <v>2</v>
      </c>
      <c r="P361" s="3">
        <f>VLOOKUP(C361,MASTER_Data_8!$A$2:$C$7,3,0)</f>
        <v>407</v>
      </c>
      <c r="Q361" s="3">
        <f>Datset_1!I361*MASTER_Data_5!$B$9*P361</f>
        <v>3684.3471500000001</v>
      </c>
      <c r="R361" s="3">
        <f>VLOOKUP(C361,MASTER_Data_8!$K$2:$M$12,3,0)</f>
        <v>1048</v>
      </c>
      <c r="S361" s="3">
        <f>Datset_1!I361*MASTER_Data_5!$B$9*R361</f>
        <v>9486.9675999999999</v>
      </c>
    </row>
    <row r="362" spans="1:19" x14ac:dyDescent="0.25">
      <c r="A362" s="2" t="s">
        <v>365</v>
      </c>
      <c r="B362" s="22">
        <v>39717</v>
      </c>
      <c r="C362" s="2">
        <v>50003</v>
      </c>
      <c r="D362" s="2">
        <v>20</v>
      </c>
      <c r="E362" s="2">
        <v>8</v>
      </c>
      <c r="F362" s="2">
        <v>12</v>
      </c>
      <c r="G362" s="2">
        <v>12</v>
      </c>
      <c r="H362" s="2">
        <v>9</v>
      </c>
      <c r="I362" s="111">
        <f>D362*HLOOKUP($D$3,MASTER_Data_1!$A$3:$F$5,2,0)+E362*HLOOKUP($E$3,MASTER_Data_1!$A$3:$F$5,2,0)+F362*HLOOKUP($F$3,MASTER_Data_1!$A$3:$F$5,2,0)+G362*HLOOKUP($G$3,MASTER_Data_1!$A$3:$F$5,2,0)+H362*HLOOKUP($H$3,MASTER_Data_1!$A$3:$F$5,2,0)</f>
        <v>172</v>
      </c>
      <c r="J362" s="111">
        <f>IF(AND(I362&gt;100,C362=50001),HLOOKUP(C362,MASTER_Data_2!$A$7:$G$17,MATCH(Datset_1!I362,MASTER_Data_2!$B$8:$B$17,1)+2,1),IF(AND(I362&gt;100,C362=50002),HLOOKUP(C362,MASTER_Data_2!$A$7:$G$17,MATCH(Datset_1!I362,MASTER_Data_2!$B$8:$B$17,1)+2,1),IF(AND(I362&gt;100,C362=50003),HLOOKUP(C362,MASTER_Data_2!$A$7:$G$17,MATCH(Datset_1!I362,MASTER_Data_2!$B$8:$B$17,1)+2,1),IF(AND(I362&gt;100,C362=50004),HLOOKUP(C362,MASTER_Data_2!$A$7:$G$17,MATCH(Datset_1!I362,MASTER_Data_2!$B$8:$B$17,1)+2,1),IF(AND(I362&gt;100,C362=50005),HLOOKUP(C362,MASTER_Data_2!$A$7:$G$17,MATCH(Datset_1!I362,MASTER_Data_2!$B$8:$B$17,1)+2,1),HLOOKUP(C362,MASTER_Data_2!$A$7:$G$17,2,1))))))</f>
        <v>0.26</v>
      </c>
      <c r="K362" s="4">
        <f t="shared" si="11"/>
        <v>44.72</v>
      </c>
      <c r="L362" s="112">
        <f>IF(AND(I358&gt;100,C358=50001),HLOOKUP(C358,MASTER_Data_4!$A$6:$G$16,MATCH(Datset_1!I358,MASTER_Data_4!$B$7:$B$16,1)+2,1),IF(AND(I358&gt;100,C358=50002),HLOOKUP(C358,MASTER_Data_4!$A$6:$G$16,MATCH(Datset_1!I358,MASTER_Data_4!$B$7:$B$16,1)+2,1),IF(AND(I358&gt;100,C358=50003),HLOOKUP(C358,MASTER_Data_4!$A$6:$G$16,MATCH(Datset_1!I358,MASTER_Data_4!$B$7:$B$16,1)+2,1),IF(AND(I358&gt;100,C358=50004),HLOOKUP(C358,MASTER_Data_4!$A$6:$G$16,MATCH(Datset_1!I358,MASTER_Data_4!$B$7:$B$16,1)+2,1),IF(AND(I358&gt;100,C358=50005),HLOOKUP(C358,MASTER_Data_4!$A$6:$G$16,MATCH(Datset_1!I358,MASTER_Data_4!$B$7:$B$16,1)+2,1),HLOOKUP(C358,MASTER_Data_4!$A$6:$G$16,2,1))))))</f>
        <v>0.30199999999999999</v>
      </c>
      <c r="M362" s="4">
        <f t="shared" si="10"/>
        <v>51.943999999999996</v>
      </c>
      <c r="N362" s="112">
        <f>VLOOKUP(C362,MASTER_Data_7!$A$2:$C$7,3,0)</f>
        <v>1</v>
      </c>
      <c r="O362" s="112">
        <f>VLOOKUP(C362,MASTER_Data_7!$K$2:$M$12,3,0)</f>
        <v>2</v>
      </c>
      <c r="P362" s="3">
        <f>VLOOKUP(C362,MASTER_Data_8!$A$2:$C$7,3,0)</f>
        <v>407</v>
      </c>
      <c r="Q362" s="3">
        <f>Datset_1!I362*MASTER_Data_5!$B$9*P362</f>
        <v>3815.2180000000003</v>
      </c>
      <c r="R362" s="3">
        <f>VLOOKUP(C362,MASTER_Data_8!$K$2:$M$12,3,0)</f>
        <v>1048</v>
      </c>
      <c r="S362" s="3">
        <f>Datset_1!I362*MASTER_Data_5!$B$9*R362</f>
        <v>9823.9520000000011</v>
      </c>
    </row>
    <row r="363" spans="1:19" x14ac:dyDescent="0.25">
      <c r="A363" s="2" t="s">
        <v>366</v>
      </c>
      <c r="B363" s="22">
        <v>39717</v>
      </c>
      <c r="C363" s="2">
        <v>50004</v>
      </c>
      <c r="D363" s="2">
        <v>9</v>
      </c>
      <c r="E363" s="2">
        <v>8</v>
      </c>
      <c r="F363" s="2">
        <v>12</v>
      </c>
      <c r="G363" s="2">
        <v>12</v>
      </c>
      <c r="H363" s="2">
        <v>9</v>
      </c>
      <c r="I363" s="111">
        <f>D363*HLOOKUP($D$3,MASTER_Data_1!$A$3:$F$5,2,0)+E363*HLOOKUP($E$3,MASTER_Data_1!$A$3:$F$5,2,0)+F363*HLOOKUP($F$3,MASTER_Data_1!$A$3:$F$5,2,0)+G363*HLOOKUP($G$3,MASTER_Data_1!$A$3:$F$5,2,0)+H363*HLOOKUP($H$3,MASTER_Data_1!$A$3:$F$5,2,0)</f>
        <v>146.69999999999999</v>
      </c>
      <c r="J363" s="111">
        <f>IF(AND(I363&gt;100,C363=50001),HLOOKUP(C363,MASTER_Data_2!$A$7:$G$17,MATCH(Datset_1!I363,MASTER_Data_2!$B$8:$B$17,1)+2,1),IF(AND(I363&gt;100,C363=50002),HLOOKUP(C363,MASTER_Data_2!$A$7:$G$17,MATCH(Datset_1!I363,MASTER_Data_2!$B$8:$B$17,1)+2,1),IF(AND(I363&gt;100,C363=50003),HLOOKUP(C363,MASTER_Data_2!$A$7:$G$17,MATCH(Datset_1!I363,MASTER_Data_2!$B$8:$B$17,1)+2,1),IF(AND(I363&gt;100,C363=50004),HLOOKUP(C363,MASTER_Data_2!$A$7:$G$17,MATCH(Datset_1!I363,MASTER_Data_2!$B$8:$B$17,1)+2,1),IF(AND(I363&gt;100,C363=50005),HLOOKUP(C363,MASTER_Data_2!$A$7:$G$17,MATCH(Datset_1!I363,MASTER_Data_2!$B$8:$B$17,1)+2,1),HLOOKUP(C363,MASTER_Data_2!$A$7:$G$17,2,1))))))</f>
        <v>0.27</v>
      </c>
      <c r="K363" s="4">
        <f t="shared" si="11"/>
        <v>39.609000000000002</v>
      </c>
      <c r="L363" s="112">
        <f>IF(AND(I359&gt;100,C359=50001),HLOOKUP(C359,MASTER_Data_4!$A$6:$G$16,MATCH(Datset_1!I359,MASTER_Data_4!$B$7:$B$16,1)+2,1),IF(AND(I359&gt;100,C359=50002),HLOOKUP(C359,MASTER_Data_4!$A$6:$G$16,MATCH(Datset_1!I359,MASTER_Data_4!$B$7:$B$16,1)+2,1),IF(AND(I359&gt;100,C359=50003),HLOOKUP(C359,MASTER_Data_4!$A$6:$G$16,MATCH(Datset_1!I359,MASTER_Data_4!$B$7:$B$16,1)+2,1),IF(AND(I359&gt;100,C359=50004),HLOOKUP(C359,MASTER_Data_4!$A$6:$G$16,MATCH(Datset_1!I359,MASTER_Data_4!$B$7:$B$16,1)+2,1),IF(AND(I359&gt;100,C359=50005),HLOOKUP(C359,MASTER_Data_4!$A$6:$G$16,MATCH(Datset_1!I359,MASTER_Data_4!$B$7:$B$16,1)+2,1),HLOOKUP(C359,MASTER_Data_4!$A$6:$G$16,2,1))))))</f>
        <v>0.20399999999999999</v>
      </c>
      <c r="M363" s="4">
        <f t="shared" si="10"/>
        <v>29.926799999999997</v>
      </c>
      <c r="N363" s="112">
        <f>VLOOKUP(C363,MASTER_Data_7!$A$2:$C$7,3,0)</f>
        <v>1</v>
      </c>
      <c r="O363" s="112">
        <f>VLOOKUP(C363,MASTER_Data_7!$K$2:$M$12,3,0)</f>
        <v>2</v>
      </c>
      <c r="P363" s="3">
        <f>VLOOKUP(C363,MASTER_Data_8!$A$2:$C$7,3,0)</f>
        <v>768</v>
      </c>
      <c r="Q363" s="3">
        <f>Datset_1!I363*MASTER_Data_5!$B$9*P363</f>
        <v>6140.2752</v>
      </c>
      <c r="R363" s="3">
        <f>VLOOKUP(C363,MASTER_Data_8!$K$2:$M$12,3,0)</f>
        <v>841</v>
      </c>
      <c r="S363" s="3">
        <f>Datset_1!I363*MASTER_Data_5!$B$9*R363</f>
        <v>6723.9211500000001</v>
      </c>
    </row>
    <row r="364" spans="1:19" x14ac:dyDescent="0.25">
      <c r="A364" s="2" t="s">
        <v>367</v>
      </c>
      <c r="B364" s="22">
        <v>39718</v>
      </c>
      <c r="C364" s="2">
        <v>50001</v>
      </c>
      <c r="D364" s="2">
        <v>9</v>
      </c>
      <c r="E364" s="2">
        <v>8</v>
      </c>
      <c r="F364" s="2">
        <v>12</v>
      </c>
      <c r="G364" s="2">
        <v>12</v>
      </c>
      <c r="H364" s="2">
        <v>9</v>
      </c>
      <c r="I364" s="111">
        <f>D364*HLOOKUP($D$3,MASTER_Data_1!$A$3:$F$5,2,0)+E364*HLOOKUP($E$3,MASTER_Data_1!$A$3:$F$5,2,0)+F364*HLOOKUP($F$3,MASTER_Data_1!$A$3:$F$5,2,0)+G364*HLOOKUP($G$3,MASTER_Data_1!$A$3:$F$5,2,0)+H364*HLOOKUP($H$3,MASTER_Data_1!$A$3:$F$5,2,0)</f>
        <v>146.69999999999999</v>
      </c>
      <c r="J364" s="111">
        <f>IF(AND(I364&gt;100,C364=50001),HLOOKUP(C364,MASTER_Data_2!$A$7:$G$17,MATCH(Datset_1!I364,MASTER_Data_2!$B$8:$B$17,1)+2,1),IF(AND(I364&gt;100,C364=50002),HLOOKUP(C364,MASTER_Data_2!$A$7:$G$17,MATCH(Datset_1!I364,MASTER_Data_2!$B$8:$B$17,1)+2,1),IF(AND(I364&gt;100,C364=50003),HLOOKUP(C364,MASTER_Data_2!$A$7:$G$17,MATCH(Datset_1!I364,MASTER_Data_2!$B$8:$B$17,1)+2,1),IF(AND(I364&gt;100,C364=50004),HLOOKUP(C364,MASTER_Data_2!$A$7:$G$17,MATCH(Datset_1!I364,MASTER_Data_2!$B$8:$B$17,1)+2,1),IF(AND(I364&gt;100,C364=50005),HLOOKUP(C364,MASTER_Data_2!$A$7:$G$17,MATCH(Datset_1!I364,MASTER_Data_2!$B$8:$B$17,1)+2,1),HLOOKUP(C364,MASTER_Data_2!$A$7:$G$17,2,1))))))</f>
        <v>0.2</v>
      </c>
      <c r="K364" s="4">
        <f t="shared" si="11"/>
        <v>29.34</v>
      </c>
      <c r="L364" s="112">
        <f>IF(AND(I360&gt;100,C360=50001),HLOOKUP(C360,MASTER_Data_4!$A$6:$G$16,MATCH(Datset_1!I360,MASTER_Data_4!$B$7:$B$16,1)+2,1),IF(AND(I360&gt;100,C360=50002),HLOOKUP(C360,MASTER_Data_4!$A$6:$G$16,MATCH(Datset_1!I360,MASTER_Data_4!$B$7:$B$16,1)+2,1),IF(AND(I360&gt;100,C360=50003),HLOOKUP(C360,MASTER_Data_4!$A$6:$G$16,MATCH(Datset_1!I360,MASTER_Data_4!$B$7:$B$16,1)+2,1),IF(AND(I360&gt;100,C360=50004),HLOOKUP(C360,MASTER_Data_4!$A$6:$G$16,MATCH(Datset_1!I360,MASTER_Data_4!$B$7:$B$16,1)+2,1),IF(AND(I360&gt;100,C360=50005),HLOOKUP(C360,MASTER_Data_4!$A$6:$G$16,MATCH(Datset_1!I360,MASTER_Data_4!$B$7:$B$16,1)+2,1),HLOOKUP(C360,MASTER_Data_4!$A$6:$G$16,2,1))))))</f>
        <v>0.30599999999999999</v>
      </c>
      <c r="M364" s="4">
        <f t="shared" si="10"/>
        <v>44.890199999999993</v>
      </c>
      <c r="N364" s="112">
        <f>VLOOKUP(C364,MASTER_Data_7!$A$2:$C$7,3,0)</f>
        <v>1</v>
      </c>
      <c r="O364" s="112">
        <f>VLOOKUP(C364,MASTER_Data_7!$K$2:$M$12,3,0)</f>
        <v>2</v>
      </c>
      <c r="P364" s="3">
        <f>VLOOKUP(C364,MASTER_Data_8!$A$2:$C$7,3,0)</f>
        <v>40</v>
      </c>
      <c r="Q364" s="3">
        <f>Datset_1!I364*MASTER_Data_5!$B$9*P364</f>
        <v>319.80599999999998</v>
      </c>
      <c r="R364" s="3">
        <f>VLOOKUP(C364,MASTER_Data_8!$K$2:$M$12,3,0)</f>
        <v>787</v>
      </c>
      <c r="S364" s="3">
        <f>Datset_1!I364*MASTER_Data_5!$B$9*R364</f>
        <v>6292.1830499999996</v>
      </c>
    </row>
    <row r="365" spans="1:19" x14ac:dyDescent="0.25">
      <c r="A365" s="2" t="s">
        <v>368</v>
      </c>
      <c r="B365" s="22">
        <v>39718</v>
      </c>
      <c r="C365" s="2">
        <v>50002</v>
      </c>
      <c r="D365" s="2">
        <v>17</v>
      </c>
      <c r="E365" s="2">
        <v>8</v>
      </c>
      <c r="F365" s="2">
        <v>12</v>
      </c>
      <c r="G365" s="2">
        <v>11</v>
      </c>
      <c r="H365" s="2">
        <v>9</v>
      </c>
      <c r="I365" s="111">
        <f>D365*HLOOKUP($D$3,MASTER_Data_1!$A$3:$F$5,2,0)+E365*HLOOKUP($E$3,MASTER_Data_1!$A$3:$F$5,2,0)+F365*HLOOKUP($F$3,MASTER_Data_1!$A$3:$F$5,2,0)+G365*HLOOKUP($G$3,MASTER_Data_1!$A$3:$F$5,2,0)+H365*HLOOKUP($H$3,MASTER_Data_1!$A$3:$F$5,2,0)</f>
        <v>159.39999999999998</v>
      </c>
      <c r="J365" s="111">
        <f>IF(AND(I365&gt;100,C365=50001),HLOOKUP(C365,MASTER_Data_2!$A$7:$G$17,MATCH(Datset_1!I365,MASTER_Data_2!$B$8:$B$17,1)+2,1),IF(AND(I365&gt;100,C365=50002),HLOOKUP(C365,MASTER_Data_2!$A$7:$G$17,MATCH(Datset_1!I365,MASTER_Data_2!$B$8:$B$17,1)+2,1),IF(AND(I365&gt;100,C365=50003),HLOOKUP(C365,MASTER_Data_2!$A$7:$G$17,MATCH(Datset_1!I365,MASTER_Data_2!$B$8:$B$17,1)+2,1),IF(AND(I365&gt;100,C365=50004),HLOOKUP(C365,MASTER_Data_2!$A$7:$G$17,MATCH(Datset_1!I365,MASTER_Data_2!$B$8:$B$17,1)+2,1),IF(AND(I365&gt;100,C365=50005),HLOOKUP(C365,MASTER_Data_2!$A$7:$G$17,MATCH(Datset_1!I365,MASTER_Data_2!$B$8:$B$17,1)+2,1),HLOOKUP(C365,MASTER_Data_2!$A$7:$G$17,2,1))))))</f>
        <v>0.24</v>
      </c>
      <c r="K365" s="4">
        <f t="shared" si="11"/>
        <v>38.255999999999993</v>
      </c>
      <c r="L365" s="112">
        <f>IF(AND(I361&gt;100,C361=50001),HLOOKUP(C361,MASTER_Data_4!$A$6:$G$16,MATCH(Datset_1!I361,MASTER_Data_4!$B$7:$B$16,1)+2,1),IF(AND(I361&gt;100,C361=50002),HLOOKUP(C361,MASTER_Data_4!$A$6:$G$16,MATCH(Datset_1!I361,MASTER_Data_4!$B$7:$B$16,1)+2,1),IF(AND(I361&gt;100,C361=50003),HLOOKUP(C361,MASTER_Data_4!$A$6:$G$16,MATCH(Datset_1!I361,MASTER_Data_4!$B$7:$B$16,1)+2,1),IF(AND(I361&gt;100,C361=50004),HLOOKUP(C361,MASTER_Data_4!$A$6:$G$16,MATCH(Datset_1!I361,MASTER_Data_4!$B$7:$B$16,1)+2,1),IF(AND(I361&gt;100,C361=50005),HLOOKUP(C361,MASTER_Data_4!$A$6:$G$16,MATCH(Datset_1!I361,MASTER_Data_4!$B$7:$B$16,1)+2,1),HLOOKUP(C361,MASTER_Data_4!$A$6:$G$16,2,1))))))</f>
        <v>0.37</v>
      </c>
      <c r="M365" s="4">
        <f t="shared" si="10"/>
        <v>58.977999999999994</v>
      </c>
      <c r="N365" s="112">
        <f>VLOOKUP(C365,MASTER_Data_7!$A$2:$C$7,3,0)</f>
        <v>1</v>
      </c>
      <c r="O365" s="112">
        <f>VLOOKUP(C365,MASTER_Data_7!$K$2:$M$12,3,0)</f>
        <v>2</v>
      </c>
      <c r="P365" s="3">
        <f>VLOOKUP(C365,MASTER_Data_8!$A$2:$C$7,3,0)</f>
        <v>122</v>
      </c>
      <c r="Q365" s="3">
        <f>Datset_1!I365*MASTER_Data_5!$B$9*P365</f>
        <v>1059.8505999999998</v>
      </c>
      <c r="R365" s="3">
        <f>VLOOKUP(C365,MASTER_Data_8!$K$2:$M$12,3,0)</f>
        <v>901</v>
      </c>
      <c r="S365" s="3">
        <f>Datset_1!I365*MASTER_Data_5!$B$9*R365</f>
        <v>7827.2572999999984</v>
      </c>
    </row>
    <row r="366" spans="1:19" x14ac:dyDescent="0.25">
      <c r="A366" s="2" t="s">
        <v>369</v>
      </c>
      <c r="B366" s="22">
        <v>39719</v>
      </c>
      <c r="C366" s="2">
        <v>50004</v>
      </c>
      <c r="D366" s="2">
        <v>9</v>
      </c>
      <c r="E366" s="2">
        <v>8</v>
      </c>
      <c r="F366" s="2">
        <v>12</v>
      </c>
      <c r="G366" s="2">
        <v>11</v>
      </c>
      <c r="H366" s="2">
        <v>9</v>
      </c>
      <c r="I366" s="111">
        <f>D366*HLOOKUP($D$3,MASTER_Data_1!$A$3:$F$5,2,0)+E366*HLOOKUP($E$3,MASTER_Data_1!$A$3:$F$5,2,0)+F366*HLOOKUP($F$3,MASTER_Data_1!$A$3:$F$5,2,0)+G366*HLOOKUP($G$3,MASTER_Data_1!$A$3:$F$5,2,0)+H366*HLOOKUP($H$3,MASTER_Data_1!$A$3:$F$5,2,0)</f>
        <v>141</v>
      </c>
      <c r="J366" s="111">
        <f>IF(AND(I366&gt;100,C366=50001),HLOOKUP(C366,MASTER_Data_2!$A$7:$G$17,MATCH(Datset_1!I366,MASTER_Data_2!$B$8:$B$17,1)+2,1),IF(AND(I366&gt;100,C366=50002),HLOOKUP(C366,MASTER_Data_2!$A$7:$G$17,MATCH(Datset_1!I366,MASTER_Data_2!$B$8:$B$17,1)+2,1),IF(AND(I366&gt;100,C366=50003),HLOOKUP(C366,MASTER_Data_2!$A$7:$G$17,MATCH(Datset_1!I366,MASTER_Data_2!$B$8:$B$17,1)+2,1),IF(AND(I366&gt;100,C366=50004),HLOOKUP(C366,MASTER_Data_2!$A$7:$G$17,MATCH(Datset_1!I366,MASTER_Data_2!$B$8:$B$17,1)+2,1),IF(AND(I366&gt;100,C366=50005),HLOOKUP(C366,MASTER_Data_2!$A$7:$G$17,MATCH(Datset_1!I366,MASTER_Data_2!$B$8:$B$17,1)+2,1),HLOOKUP(C366,MASTER_Data_2!$A$7:$G$17,2,1))))))</f>
        <v>0.27</v>
      </c>
      <c r="K366" s="4">
        <f t="shared" si="11"/>
        <v>38.07</v>
      </c>
      <c r="L366" s="112">
        <f>IF(AND(I362&gt;100,C362=50001),HLOOKUP(C362,MASTER_Data_4!$A$6:$G$16,MATCH(Datset_1!I362,MASTER_Data_4!$B$7:$B$16,1)+2,1),IF(AND(I362&gt;100,C362=50002),HLOOKUP(C362,MASTER_Data_4!$A$6:$G$16,MATCH(Datset_1!I362,MASTER_Data_4!$B$7:$B$16,1)+2,1),IF(AND(I362&gt;100,C362=50003),HLOOKUP(C362,MASTER_Data_4!$A$6:$G$16,MATCH(Datset_1!I362,MASTER_Data_4!$B$7:$B$16,1)+2,1),IF(AND(I362&gt;100,C362=50004),HLOOKUP(C362,MASTER_Data_4!$A$6:$G$16,MATCH(Datset_1!I362,MASTER_Data_4!$B$7:$B$16,1)+2,1),IF(AND(I362&gt;100,C362=50005),HLOOKUP(C362,MASTER_Data_4!$A$6:$G$16,MATCH(Datset_1!I362,MASTER_Data_4!$B$7:$B$16,1)+2,1),HLOOKUP(C362,MASTER_Data_4!$A$6:$G$16,2,1))))))</f>
        <v>0.37</v>
      </c>
      <c r="M366" s="4">
        <f t="shared" si="10"/>
        <v>52.17</v>
      </c>
      <c r="N366" s="112">
        <f>VLOOKUP(C366,MASTER_Data_7!$A$2:$C$7,3,0)</f>
        <v>1</v>
      </c>
      <c r="O366" s="112">
        <f>VLOOKUP(C366,MASTER_Data_7!$K$2:$M$12,3,0)</f>
        <v>2</v>
      </c>
      <c r="P366" s="3">
        <f>VLOOKUP(C366,MASTER_Data_8!$A$2:$C$7,3,0)</f>
        <v>768</v>
      </c>
      <c r="Q366" s="3">
        <f>Datset_1!I366*MASTER_Data_5!$B$9*P366</f>
        <v>5901.6959999999999</v>
      </c>
      <c r="R366" s="3">
        <f>VLOOKUP(C366,MASTER_Data_8!$K$2:$M$12,3,0)</f>
        <v>841</v>
      </c>
      <c r="S366" s="3">
        <f>Datset_1!I366*MASTER_Data_5!$B$9*R366</f>
        <v>6462.6644999999999</v>
      </c>
    </row>
    <row r="367" spans="1:19" x14ac:dyDescent="0.25">
      <c r="A367" s="2" t="s">
        <v>370</v>
      </c>
      <c r="B367" s="22">
        <v>39719</v>
      </c>
      <c r="C367" s="2">
        <v>50002</v>
      </c>
      <c r="D367" s="2">
        <v>21</v>
      </c>
      <c r="E367" s="2">
        <v>8</v>
      </c>
      <c r="F367" s="2">
        <v>12</v>
      </c>
      <c r="G367" s="2">
        <v>11</v>
      </c>
      <c r="H367" s="2">
        <v>9</v>
      </c>
      <c r="I367" s="111">
        <f>D367*HLOOKUP($D$3,MASTER_Data_1!$A$3:$F$5,2,0)+E367*HLOOKUP($E$3,MASTER_Data_1!$A$3:$F$5,2,0)+F367*HLOOKUP($F$3,MASTER_Data_1!$A$3:$F$5,2,0)+G367*HLOOKUP($G$3,MASTER_Data_1!$A$3:$F$5,2,0)+H367*HLOOKUP($H$3,MASTER_Data_1!$A$3:$F$5,2,0)</f>
        <v>168.59999999999997</v>
      </c>
      <c r="J367" s="111">
        <f>IF(AND(I367&gt;100,C367=50001),HLOOKUP(C367,MASTER_Data_2!$A$7:$G$17,MATCH(Datset_1!I367,MASTER_Data_2!$B$8:$B$17,1)+2,1),IF(AND(I367&gt;100,C367=50002),HLOOKUP(C367,MASTER_Data_2!$A$7:$G$17,MATCH(Datset_1!I367,MASTER_Data_2!$B$8:$B$17,1)+2,1),IF(AND(I367&gt;100,C367=50003),HLOOKUP(C367,MASTER_Data_2!$A$7:$G$17,MATCH(Datset_1!I367,MASTER_Data_2!$B$8:$B$17,1)+2,1),IF(AND(I367&gt;100,C367=50004),HLOOKUP(C367,MASTER_Data_2!$A$7:$G$17,MATCH(Datset_1!I367,MASTER_Data_2!$B$8:$B$17,1)+2,1),IF(AND(I367&gt;100,C367=50005),HLOOKUP(C367,MASTER_Data_2!$A$7:$G$17,MATCH(Datset_1!I367,MASTER_Data_2!$B$8:$B$17,1)+2,1),HLOOKUP(C367,MASTER_Data_2!$A$7:$G$17,2,1))))))</f>
        <v>0.24</v>
      </c>
      <c r="K367" s="4">
        <f t="shared" si="11"/>
        <v>40.463999999999992</v>
      </c>
      <c r="L367" s="112">
        <f>IF(AND(I363&gt;100,C363=50001),HLOOKUP(C363,MASTER_Data_4!$A$6:$G$16,MATCH(Datset_1!I363,MASTER_Data_4!$B$7:$B$16,1)+2,1),IF(AND(I363&gt;100,C363=50002),HLOOKUP(C363,MASTER_Data_4!$A$6:$G$16,MATCH(Datset_1!I363,MASTER_Data_4!$B$7:$B$16,1)+2,1),IF(AND(I363&gt;100,C363=50003),HLOOKUP(C363,MASTER_Data_4!$A$6:$G$16,MATCH(Datset_1!I363,MASTER_Data_4!$B$7:$B$16,1)+2,1),IF(AND(I363&gt;100,C363=50004),HLOOKUP(C363,MASTER_Data_4!$A$6:$G$16,MATCH(Datset_1!I363,MASTER_Data_4!$B$7:$B$16,1)+2,1),IF(AND(I363&gt;100,C363=50005),HLOOKUP(C363,MASTER_Data_4!$A$6:$G$16,MATCH(Datset_1!I363,MASTER_Data_4!$B$7:$B$16,1)+2,1),HLOOKUP(C363,MASTER_Data_4!$A$6:$G$16,2,1))))))</f>
        <v>0.34100000000000003</v>
      </c>
      <c r="M367" s="4">
        <f t="shared" si="10"/>
        <v>57.492599999999996</v>
      </c>
      <c r="N367" s="112">
        <f>VLOOKUP(C367,MASTER_Data_7!$A$2:$C$7,3,0)</f>
        <v>1</v>
      </c>
      <c r="O367" s="112">
        <f>VLOOKUP(C367,MASTER_Data_7!$K$2:$M$12,3,0)</f>
        <v>2</v>
      </c>
      <c r="P367" s="3">
        <f>VLOOKUP(C367,MASTER_Data_8!$A$2:$C$7,3,0)</f>
        <v>122</v>
      </c>
      <c r="Q367" s="3">
        <f>Datset_1!I367*MASTER_Data_5!$B$9*P367</f>
        <v>1121.0213999999999</v>
      </c>
      <c r="R367" s="3">
        <f>VLOOKUP(C367,MASTER_Data_8!$K$2:$M$12,3,0)</f>
        <v>901</v>
      </c>
      <c r="S367" s="3">
        <f>Datset_1!I367*MASTER_Data_5!$B$9*R367</f>
        <v>8279.0186999999987</v>
      </c>
    </row>
    <row r="368" spans="1:19" x14ac:dyDescent="0.25">
      <c r="A368" s="2" t="s">
        <v>371</v>
      </c>
      <c r="B368" s="22">
        <v>39720</v>
      </c>
      <c r="C368" s="2">
        <v>50003</v>
      </c>
      <c r="D368" s="2">
        <v>9</v>
      </c>
      <c r="E368" s="2">
        <v>8</v>
      </c>
      <c r="F368" s="2">
        <v>12</v>
      </c>
      <c r="G368" s="2">
        <v>11</v>
      </c>
      <c r="H368" s="2">
        <v>9</v>
      </c>
      <c r="I368" s="111">
        <f>D368*HLOOKUP($D$3,MASTER_Data_1!$A$3:$F$5,2,0)+E368*HLOOKUP($E$3,MASTER_Data_1!$A$3:$F$5,2,0)+F368*HLOOKUP($F$3,MASTER_Data_1!$A$3:$F$5,2,0)+G368*HLOOKUP($G$3,MASTER_Data_1!$A$3:$F$5,2,0)+H368*HLOOKUP($H$3,MASTER_Data_1!$A$3:$F$5,2,0)</f>
        <v>141</v>
      </c>
      <c r="J368" s="111">
        <f>IF(AND(I368&gt;100,C368=50001),HLOOKUP(C368,MASTER_Data_2!$A$7:$G$17,MATCH(Datset_1!I368,MASTER_Data_2!$B$8:$B$17,1)+2,1),IF(AND(I368&gt;100,C368=50002),HLOOKUP(C368,MASTER_Data_2!$A$7:$G$17,MATCH(Datset_1!I368,MASTER_Data_2!$B$8:$B$17,1)+2,1),IF(AND(I368&gt;100,C368=50003),HLOOKUP(C368,MASTER_Data_2!$A$7:$G$17,MATCH(Datset_1!I368,MASTER_Data_2!$B$8:$B$17,1)+2,1),IF(AND(I368&gt;100,C368=50004),HLOOKUP(C368,MASTER_Data_2!$A$7:$G$17,MATCH(Datset_1!I368,MASTER_Data_2!$B$8:$B$17,1)+2,1),IF(AND(I368&gt;100,C368=50005),HLOOKUP(C368,MASTER_Data_2!$A$7:$G$17,MATCH(Datset_1!I368,MASTER_Data_2!$B$8:$B$17,1)+2,1),HLOOKUP(C368,MASTER_Data_2!$A$7:$G$17,2,1))))))</f>
        <v>0.26</v>
      </c>
      <c r="K368" s="4">
        <f t="shared" si="11"/>
        <v>36.660000000000004</v>
      </c>
      <c r="L368" s="112">
        <f>IF(AND(I364&gt;100,C364=50001),HLOOKUP(C364,MASTER_Data_4!$A$6:$G$16,MATCH(Datset_1!I364,MASTER_Data_4!$B$7:$B$16,1)+2,1),IF(AND(I364&gt;100,C364=50002),HLOOKUP(C364,MASTER_Data_4!$A$6:$G$16,MATCH(Datset_1!I364,MASTER_Data_4!$B$7:$B$16,1)+2,1),IF(AND(I364&gt;100,C364=50003),HLOOKUP(C364,MASTER_Data_4!$A$6:$G$16,MATCH(Datset_1!I364,MASTER_Data_4!$B$7:$B$16,1)+2,1),IF(AND(I364&gt;100,C364=50004),HLOOKUP(C364,MASTER_Data_4!$A$6:$G$16,MATCH(Datset_1!I364,MASTER_Data_4!$B$7:$B$16,1)+2,1),IF(AND(I364&gt;100,C364=50005),HLOOKUP(C364,MASTER_Data_4!$A$6:$G$16,MATCH(Datset_1!I364,MASTER_Data_4!$B$7:$B$16,1)+2,1),HLOOKUP(C364,MASTER_Data_4!$A$6:$G$16,2,1))))))</f>
        <v>0.30199999999999999</v>
      </c>
      <c r="M368" s="4">
        <f t="shared" si="10"/>
        <v>42.582000000000001</v>
      </c>
      <c r="N368" s="112">
        <f>VLOOKUP(C368,MASTER_Data_7!$A$2:$C$7,3,0)</f>
        <v>1</v>
      </c>
      <c r="O368" s="112">
        <f>VLOOKUP(C368,MASTER_Data_7!$K$2:$M$12,3,0)</f>
        <v>2</v>
      </c>
      <c r="P368" s="3">
        <f>VLOOKUP(C368,MASTER_Data_8!$A$2:$C$7,3,0)</f>
        <v>407</v>
      </c>
      <c r="Q368" s="3">
        <f>Datset_1!I368*MASTER_Data_5!$B$9*P368</f>
        <v>3127.5915</v>
      </c>
      <c r="R368" s="3">
        <f>VLOOKUP(C368,MASTER_Data_8!$K$2:$M$12,3,0)</f>
        <v>1048</v>
      </c>
      <c r="S368" s="3">
        <f>Datset_1!I368*MASTER_Data_5!$B$9*R368</f>
        <v>8053.3559999999998</v>
      </c>
    </row>
    <row r="369" spans="1:19" x14ac:dyDescent="0.25">
      <c r="A369" s="2" t="s">
        <v>372</v>
      </c>
      <c r="B369" s="22">
        <v>39721</v>
      </c>
      <c r="C369" s="2">
        <v>50004</v>
      </c>
      <c r="D369" s="2">
        <v>9</v>
      </c>
      <c r="E369" s="2">
        <v>8</v>
      </c>
      <c r="F369" s="2">
        <v>12</v>
      </c>
      <c r="G369" s="2">
        <v>11</v>
      </c>
      <c r="H369" s="2">
        <v>9</v>
      </c>
      <c r="I369" s="111">
        <f>D369*HLOOKUP($D$3,MASTER_Data_1!$A$3:$F$5,2,0)+E369*HLOOKUP($E$3,MASTER_Data_1!$A$3:$F$5,2,0)+F369*HLOOKUP($F$3,MASTER_Data_1!$A$3:$F$5,2,0)+G369*HLOOKUP($G$3,MASTER_Data_1!$A$3:$F$5,2,0)+H369*HLOOKUP($H$3,MASTER_Data_1!$A$3:$F$5,2,0)</f>
        <v>141</v>
      </c>
      <c r="J369" s="111">
        <f>IF(AND(I369&gt;100,C369=50001),HLOOKUP(C369,MASTER_Data_2!$A$7:$G$17,MATCH(Datset_1!I369,MASTER_Data_2!$B$8:$B$17,1)+2,1),IF(AND(I369&gt;100,C369=50002),HLOOKUP(C369,MASTER_Data_2!$A$7:$G$17,MATCH(Datset_1!I369,MASTER_Data_2!$B$8:$B$17,1)+2,1),IF(AND(I369&gt;100,C369=50003),HLOOKUP(C369,MASTER_Data_2!$A$7:$G$17,MATCH(Datset_1!I369,MASTER_Data_2!$B$8:$B$17,1)+2,1),IF(AND(I369&gt;100,C369=50004),HLOOKUP(C369,MASTER_Data_2!$A$7:$G$17,MATCH(Datset_1!I369,MASTER_Data_2!$B$8:$B$17,1)+2,1),IF(AND(I369&gt;100,C369=50005),HLOOKUP(C369,MASTER_Data_2!$A$7:$G$17,MATCH(Datset_1!I369,MASTER_Data_2!$B$8:$B$17,1)+2,1),HLOOKUP(C369,MASTER_Data_2!$A$7:$G$17,2,1))))))</f>
        <v>0.27</v>
      </c>
      <c r="K369" s="4">
        <f t="shared" si="11"/>
        <v>38.07</v>
      </c>
      <c r="L369" s="112">
        <f>IF(AND(I365&gt;100,C365=50001),HLOOKUP(C365,MASTER_Data_4!$A$6:$G$16,MATCH(Datset_1!I365,MASTER_Data_4!$B$7:$B$16,1)+2,1),IF(AND(I365&gt;100,C365=50002),HLOOKUP(C365,MASTER_Data_4!$A$6:$G$16,MATCH(Datset_1!I365,MASTER_Data_4!$B$7:$B$16,1)+2,1),IF(AND(I365&gt;100,C365=50003),HLOOKUP(C365,MASTER_Data_4!$A$6:$G$16,MATCH(Datset_1!I365,MASTER_Data_4!$B$7:$B$16,1)+2,1),IF(AND(I365&gt;100,C365=50004),HLOOKUP(C365,MASTER_Data_4!$A$6:$G$16,MATCH(Datset_1!I365,MASTER_Data_4!$B$7:$B$16,1)+2,1),IF(AND(I365&gt;100,C365=50005),HLOOKUP(C365,MASTER_Data_4!$A$6:$G$16,MATCH(Datset_1!I365,MASTER_Data_4!$B$7:$B$16,1)+2,1),HLOOKUP(C365,MASTER_Data_4!$A$6:$G$16,2,1))))))</f>
        <v>0.30599999999999999</v>
      </c>
      <c r="M369" s="4">
        <f t="shared" si="10"/>
        <v>43.146000000000001</v>
      </c>
      <c r="N369" s="112">
        <f>VLOOKUP(C369,MASTER_Data_7!$A$2:$C$7,3,0)</f>
        <v>1</v>
      </c>
      <c r="O369" s="112">
        <f>VLOOKUP(C369,MASTER_Data_7!$K$2:$M$12,3,0)</f>
        <v>2</v>
      </c>
      <c r="P369" s="3">
        <f>VLOOKUP(C369,MASTER_Data_8!$A$2:$C$7,3,0)</f>
        <v>768</v>
      </c>
      <c r="Q369" s="3">
        <f>Datset_1!I369*MASTER_Data_5!$B$9*P369</f>
        <v>5901.6959999999999</v>
      </c>
      <c r="R369" s="3">
        <f>VLOOKUP(C369,MASTER_Data_8!$K$2:$M$12,3,0)</f>
        <v>841</v>
      </c>
      <c r="S369" s="3">
        <f>Datset_1!I369*MASTER_Data_5!$B$9*R369</f>
        <v>6462.6644999999999</v>
      </c>
    </row>
    <row r="370" spans="1:19" x14ac:dyDescent="0.25">
      <c r="A370" s="2" t="s">
        <v>373</v>
      </c>
      <c r="B370" s="22">
        <v>39721</v>
      </c>
      <c r="C370" s="2">
        <v>50005</v>
      </c>
      <c r="D370" s="2">
        <v>9</v>
      </c>
      <c r="E370" s="2">
        <v>8</v>
      </c>
      <c r="F370" s="2">
        <v>12</v>
      </c>
      <c r="G370" s="2">
        <v>11</v>
      </c>
      <c r="H370" s="2">
        <v>9</v>
      </c>
      <c r="I370" s="111">
        <f>D370*HLOOKUP($D$3,MASTER_Data_1!$A$3:$F$5,2,0)+E370*HLOOKUP($E$3,MASTER_Data_1!$A$3:$F$5,2,0)+F370*HLOOKUP($F$3,MASTER_Data_1!$A$3:$F$5,2,0)+G370*HLOOKUP($G$3,MASTER_Data_1!$A$3:$F$5,2,0)+H370*HLOOKUP($H$3,MASTER_Data_1!$A$3:$F$5,2,0)</f>
        <v>141</v>
      </c>
      <c r="J370" s="111">
        <f>IF(AND(I370&gt;100,C370=50001),HLOOKUP(C370,MASTER_Data_2!$A$7:$G$17,MATCH(Datset_1!I370,MASTER_Data_2!$B$8:$B$17,1)+2,1),IF(AND(I370&gt;100,C370=50002),HLOOKUP(C370,MASTER_Data_2!$A$7:$G$17,MATCH(Datset_1!I370,MASTER_Data_2!$B$8:$B$17,1)+2,1),IF(AND(I370&gt;100,C370=50003),HLOOKUP(C370,MASTER_Data_2!$A$7:$G$17,MATCH(Datset_1!I370,MASTER_Data_2!$B$8:$B$17,1)+2,1),IF(AND(I370&gt;100,C370=50004),HLOOKUP(C370,MASTER_Data_2!$A$7:$G$17,MATCH(Datset_1!I370,MASTER_Data_2!$B$8:$B$17,1)+2,1),IF(AND(I370&gt;100,C370=50005),HLOOKUP(C370,MASTER_Data_2!$A$7:$G$17,MATCH(Datset_1!I370,MASTER_Data_2!$B$8:$B$17,1)+2,1),HLOOKUP(C370,MASTER_Data_2!$A$7:$G$17,2,1))))))</f>
        <v>0.33</v>
      </c>
      <c r="K370" s="4">
        <f t="shared" si="11"/>
        <v>46.53</v>
      </c>
      <c r="L370" s="112">
        <f>IF(AND(I366&gt;100,C366=50001),HLOOKUP(C366,MASTER_Data_4!$A$6:$G$16,MATCH(Datset_1!I366,MASTER_Data_4!$B$7:$B$16,1)+2,1),IF(AND(I366&gt;100,C366=50002),HLOOKUP(C366,MASTER_Data_4!$A$6:$G$16,MATCH(Datset_1!I366,MASTER_Data_4!$B$7:$B$16,1)+2,1),IF(AND(I366&gt;100,C366=50003),HLOOKUP(C366,MASTER_Data_4!$A$6:$G$16,MATCH(Datset_1!I366,MASTER_Data_4!$B$7:$B$16,1)+2,1),IF(AND(I366&gt;100,C366=50004),HLOOKUP(C366,MASTER_Data_4!$A$6:$G$16,MATCH(Datset_1!I366,MASTER_Data_4!$B$7:$B$16,1)+2,1),IF(AND(I366&gt;100,C366=50005),HLOOKUP(C366,MASTER_Data_4!$A$6:$G$16,MATCH(Datset_1!I366,MASTER_Data_4!$B$7:$B$16,1)+2,1),HLOOKUP(C366,MASTER_Data_4!$A$6:$G$16,2,1))))))</f>
        <v>0.34100000000000003</v>
      </c>
      <c r="M370" s="4">
        <f t="shared" si="10"/>
        <v>48.081000000000003</v>
      </c>
      <c r="N370" s="112">
        <f>VLOOKUP(C370,MASTER_Data_7!$A$2:$C$7,3,0)</f>
        <v>2</v>
      </c>
      <c r="O370" s="112">
        <f>VLOOKUP(C370,MASTER_Data_7!$K$2:$M$12,3,0)</f>
        <v>1</v>
      </c>
      <c r="P370" s="3">
        <f>VLOOKUP(C370,MASTER_Data_8!$A$2:$C$7,3,0)</f>
        <v>787</v>
      </c>
      <c r="Q370" s="3">
        <f>Datset_1!I370*MASTER_Data_5!$B$9*P370</f>
        <v>6047.7015000000001</v>
      </c>
      <c r="R370" s="3">
        <f>VLOOKUP(C370,MASTER_Data_8!$K$2:$M$12,3,0)</f>
        <v>40</v>
      </c>
      <c r="S370" s="3">
        <f>Datset_1!I370*MASTER_Data_5!$B$9*R370</f>
        <v>307.38</v>
      </c>
    </row>
    <row r="371" spans="1:19" x14ac:dyDescent="0.25">
      <c r="A371" s="2" t="s">
        <v>182</v>
      </c>
      <c r="B371" s="22">
        <v>39726</v>
      </c>
      <c r="C371" s="2">
        <v>50003</v>
      </c>
      <c r="D371" s="2">
        <v>9</v>
      </c>
      <c r="E371" s="2">
        <v>8</v>
      </c>
      <c r="F371" s="2">
        <v>12</v>
      </c>
      <c r="G371" s="2">
        <v>11</v>
      </c>
      <c r="H371" s="2">
        <v>9</v>
      </c>
      <c r="I371" s="111">
        <f>D371*HLOOKUP($D$3,MASTER_Data_1!$A$3:$F$5,2,0)+E371*HLOOKUP($E$3,MASTER_Data_1!$A$3:$F$5,2,0)+F371*HLOOKUP($F$3,MASTER_Data_1!$A$3:$F$5,2,0)+G371*HLOOKUP($G$3,MASTER_Data_1!$A$3:$F$5,2,0)+H371*HLOOKUP($H$3,MASTER_Data_1!$A$3:$F$5,2,0)</f>
        <v>141</v>
      </c>
      <c r="J371" s="111">
        <f>IF(AND(I371&gt;100,C371=50001),HLOOKUP(C371,MASTER_Data_2!$A$7:$G$17,MATCH(Datset_1!I371,MASTER_Data_2!$B$8:$B$17,1)+2,1),IF(AND(I371&gt;100,C371=50002),HLOOKUP(C371,MASTER_Data_2!$A$7:$G$17,MATCH(Datset_1!I371,MASTER_Data_2!$B$8:$B$17,1)+2,1),IF(AND(I371&gt;100,C371=50003),HLOOKUP(C371,MASTER_Data_2!$A$7:$G$17,MATCH(Datset_1!I371,MASTER_Data_2!$B$8:$B$17,1)+2,1),IF(AND(I371&gt;100,C371=50004),HLOOKUP(C371,MASTER_Data_2!$A$7:$G$17,MATCH(Datset_1!I371,MASTER_Data_2!$B$8:$B$17,1)+2,1),IF(AND(I371&gt;100,C371=50005),HLOOKUP(C371,MASTER_Data_2!$A$7:$G$17,MATCH(Datset_1!I371,MASTER_Data_2!$B$8:$B$17,1)+2,1),HLOOKUP(C371,MASTER_Data_2!$A$7:$G$17,2,1))))))</f>
        <v>0.26</v>
      </c>
      <c r="K371" s="4">
        <f t="shared" si="11"/>
        <v>36.660000000000004</v>
      </c>
      <c r="L371" s="112">
        <f>IF(AND(I367&gt;100,C367=50001),HLOOKUP(C367,MASTER_Data_4!$A$6:$G$16,MATCH(Datset_1!I367,MASTER_Data_4!$B$7:$B$16,1)+2,1),IF(AND(I367&gt;100,C367=50002),HLOOKUP(C367,MASTER_Data_4!$A$6:$G$16,MATCH(Datset_1!I367,MASTER_Data_4!$B$7:$B$16,1)+2,1),IF(AND(I367&gt;100,C367=50003),HLOOKUP(C367,MASTER_Data_4!$A$6:$G$16,MATCH(Datset_1!I367,MASTER_Data_4!$B$7:$B$16,1)+2,1),IF(AND(I367&gt;100,C367=50004),HLOOKUP(C367,MASTER_Data_4!$A$6:$G$16,MATCH(Datset_1!I367,MASTER_Data_4!$B$7:$B$16,1)+2,1),IF(AND(I367&gt;100,C367=50005),HLOOKUP(C367,MASTER_Data_4!$A$6:$G$16,MATCH(Datset_1!I367,MASTER_Data_4!$B$7:$B$16,1)+2,1),HLOOKUP(C367,MASTER_Data_4!$A$6:$G$16,2,1))))))</f>
        <v>0.30599999999999999</v>
      </c>
      <c r="M371" s="4">
        <f t="shared" si="10"/>
        <v>43.146000000000001</v>
      </c>
      <c r="N371" s="112">
        <f>VLOOKUP(C371,MASTER_Data_7!$A$2:$C$7,3,0)</f>
        <v>1</v>
      </c>
      <c r="O371" s="112">
        <f>VLOOKUP(C371,MASTER_Data_7!$K$2:$M$12,3,0)</f>
        <v>2</v>
      </c>
      <c r="P371" s="3">
        <f>VLOOKUP(C371,MASTER_Data_8!$A$2:$C$7,3,0)</f>
        <v>407</v>
      </c>
      <c r="Q371" s="3">
        <f>Datset_1!I371*MASTER_Data_5!$B$9*P371</f>
        <v>3127.5915</v>
      </c>
      <c r="R371" s="3">
        <f>VLOOKUP(C371,MASTER_Data_8!$K$2:$M$12,3,0)</f>
        <v>1048</v>
      </c>
      <c r="S371" s="3">
        <f>Datset_1!I371*MASTER_Data_5!$B$9*R371</f>
        <v>8053.3559999999998</v>
      </c>
    </row>
    <row r="372" spans="1:19" x14ac:dyDescent="0.25">
      <c r="A372" s="2" t="s">
        <v>221</v>
      </c>
      <c r="B372" s="22">
        <v>39727</v>
      </c>
      <c r="C372" s="2">
        <v>50003</v>
      </c>
      <c r="D372" s="2">
        <v>9</v>
      </c>
      <c r="E372" s="2">
        <v>8</v>
      </c>
      <c r="F372" s="2">
        <v>12</v>
      </c>
      <c r="G372" s="2">
        <v>11</v>
      </c>
      <c r="H372" s="2">
        <v>9</v>
      </c>
      <c r="I372" s="111">
        <f>D372*HLOOKUP($D$3,MASTER_Data_1!$A$3:$F$5,2,0)+E372*HLOOKUP($E$3,MASTER_Data_1!$A$3:$F$5,2,0)+F372*HLOOKUP($F$3,MASTER_Data_1!$A$3:$F$5,2,0)+G372*HLOOKUP($G$3,MASTER_Data_1!$A$3:$F$5,2,0)+H372*HLOOKUP($H$3,MASTER_Data_1!$A$3:$F$5,2,0)</f>
        <v>141</v>
      </c>
      <c r="J372" s="111">
        <f>IF(AND(I372&gt;100,C372=50001),HLOOKUP(C372,MASTER_Data_2!$A$7:$G$17,MATCH(Datset_1!I372,MASTER_Data_2!$B$8:$B$17,1)+2,1),IF(AND(I372&gt;100,C372=50002),HLOOKUP(C372,MASTER_Data_2!$A$7:$G$17,MATCH(Datset_1!I372,MASTER_Data_2!$B$8:$B$17,1)+2,1),IF(AND(I372&gt;100,C372=50003),HLOOKUP(C372,MASTER_Data_2!$A$7:$G$17,MATCH(Datset_1!I372,MASTER_Data_2!$B$8:$B$17,1)+2,1),IF(AND(I372&gt;100,C372=50004),HLOOKUP(C372,MASTER_Data_2!$A$7:$G$17,MATCH(Datset_1!I372,MASTER_Data_2!$B$8:$B$17,1)+2,1),IF(AND(I372&gt;100,C372=50005),HLOOKUP(C372,MASTER_Data_2!$A$7:$G$17,MATCH(Datset_1!I372,MASTER_Data_2!$B$8:$B$17,1)+2,1),HLOOKUP(C372,MASTER_Data_2!$A$7:$G$17,2,1))))))</f>
        <v>0.26</v>
      </c>
      <c r="K372" s="4">
        <f t="shared" si="11"/>
        <v>36.660000000000004</v>
      </c>
      <c r="L372" s="112">
        <f>IF(AND(I368&gt;100,C368=50001),HLOOKUP(C368,MASTER_Data_4!$A$6:$G$16,MATCH(Datset_1!I368,MASTER_Data_4!$B$7:$B$16,1)+2,1),IF(AND(I368&gt;100,C368=50002),HLOOKUP(C368,MASTER_Data_4!$A$6:$G$16,MATCH(Datset_1!I368,MASTER_Data_4!$B$7:$B$16,1)+2,1),IF(AND(I368&gt;100,C368=50003),HLOOKUP(C368,MASTER_Data_4!$A$6:$G$16,MATCH(Datset_1!I368,MASTER_Data_4!$B$7:$B$16,1)+2,1),IF(AND(I368&gt;100,C368=50004),HLOOKUP(C368,MASTER_Data_4!$A$6:$G$16,MATCH(Datset_1!I368,MASTER_Data_4!$B$7:$B$16,1)+2,1),IF(AND(I368&gt;100,C368=50005),HLOOKUP(C368,MASTER_Data_4!$A$6:$G$16,MATCH(Datset_1!I368,MASTER_Data_4!$B$7:$B$16,1)+2,1),HLOOKUP(C368,MASTER_Data_4!$A$6:$G$16,2,1))))))</f>
        <v>0.37</v>
      </c>
      <c r="M372" s="4">
        <f t="shared" si="10"/>
        <v>52.17</v>
      </c>
      <c r="N372" s="112">
        <f>VLOOKUP(C372,MASTER_Data_7!$A$2:$C$7,3,0)</f>
        <v>1</v>
      </c>
      <c r="O372" s="112">
        <f>VLOOKUP(C372,MASTER_Data_7!$K$2:$M$12,3,0)</f>
        <v>2</v>
      </c>
      <c r="P372" s="3">
        <f>VLOOKUP(C372,MASTER_Data_8!$A$2:$C$7,3,0)</f>
        <v>407</v>
      </c>
      <c r="Q372" s="3">
        <f>Datset_1!I372*MASTER_Data_5!$B$9*P372</f>
        <v>3127.5915</v>
      </c>
      <c r="R372" s="3">
        <f>VLOOKUP(C372,MASTER_Data_8!$K$2:$M$12,3,0)</f>
        <v>1048</v>
      </c>
      <c r="S372" s="3">
        <f>Datset_1!I372*MASTER_Data_5!$B$9*R372</f>
        <v>8053.3559999999998</v>
      </c>
    </row>
    <row r="373" spans="1:19" x14ac:dyDescent="0.25">
      <c r="A373" s="2" t="s">
        <v>264</v>
      </c>
      <c r="B373" s="22">
        <v>39728</v>
      </c>
      <c r="C373" s="2">
        <v>50005</v>
      </c>
      <c r="D373" s="2">
        <v>9</v>
      </c>
      <c r="E373" s="2">
        <v>8</v>
      </c>
      <c r="F373" s="2">
        <v>12</v>
      </c>
      <c r="G373" s="2">
        <v>11</v>
      </c>
      <c r="H373" s="2">
        <v>9</v>
      </c>
      <c r="I373" s="111">
        <f>D373*HLOOKUP($D$3,MASTER_Data_1!$A$3:$F$5,2,0)+E373*HLOOKUP($E$3,MASTER_Data_1!$A$3:$F$5,2,0)+F373*HLOOKUP($F$3,MASTER_Data_1!$A$3:$F$5,2,0)+G373*HLOOKUP($G$3,MASTER_Data_1!$A$3:$F$5,2,0)+H373*HLOOKUP($H$3,MASTER_Data_1!$A$3:$F$5,2,0)</f>
        <v>141</v>
      </c>
      <c r="J373" s="111">
        <f>IF(AND(I373&gt;100,C373=50001),HLOOKUP(C373,MASTER_Data_2!$A$7:$G$17,MATCH(Datset_1!I373,MASTER_Data_2!$B$8:$B$17,1)+2,1),IF(AND(I373&gt;100,C373=50002),HLOOKUP(C373,MASTER_Data_2!$A$7:$G$17,MATCH(Datset_1!I373,MASTER_Data_2!$B$8:$B$17,1)+2,1),IF(AND(I373&gt;100,C373=50003),HLOOKUP(C373,MASTER_Data_2!$A$7:$G$17,MATCH(Datset_1!I373,MASTER_Data_2!$B$8:$B$17,1)+2,1),IF(AND(I373&gt;100,C373=50004),HLOOKUP(C373,MASTER_Data_2!$A$7:$G$17,MATCH(Datset_1!I373,MASTER_Data_2!$B$8:$B$17,1)+2,1),IF(AND(I373&gt;100,C373=50005),HLOOKUP(C373,MASTER_Data_2!$A$7:$G$17,MATCH(Datset_1!I373,MASTER_Data_2!$B$8:$B$17,1)+2,1),HLOOKUP(C373,MASTER_Data_2!$A$7:$G$17,2,1))))))</f>
        <v>0.33</v>
      </c>
      <c r="K373" s="4">
        <f t="shared" si="11"/>
        <v>46.53</v>
      </c>
      <c r="L373" s="112">
        <f>IF(AND(I369&gt;100,C369=50001),HLOOKUP(C369,MASTER_Data_4!$A$6:$G$16,MATCH(Datset_1!I369,MASTER_Data_4!$B$7:$B$16,1)+2,1),IF(AND(I369&gt;100,C369=50002),HLOOKUP(C369,MASTER_Data_4!$A$6:$G$16,MATCH(Datset_1!I369,MASTER_Data_4!$B$7:$B$16,1)+2,1),IF(AND(I369&gt;100,C369=50003),HLOOKUP(C369,MASTER_Data_4!$A$6:$G$16,MATCH(Datset_1!I369,MASTER_Data_4!$B$7:$B$16,1)+2,1),IF(AND(I369&gt;100,C369=50004),HLOOKUP(C369,MASTER_Data_4!$A$6:$G$16,MATCH(Datset_1!I369,MASTER_Data_4!$B$7:$B$16,1)+2,1),IF(AND(I369&gt;100,C369=50005),HLOOKUP(C369,MASTER_Data_4!$A$6:$G$16,MATCH(Datset_1!I369,MASTER_Data_4!$B$7:$B$16,1)+2,1),HLOOKUP(C369,MASTER_Data_4!$A$6:$G$16,2,1))))))</f>
        <v>0.34100000000000003</v>
      </c>
      <c r="M373" s="4">
        <f t="shared" si="10"/>
        <v>48.081000000000003</v>
      </c>
      <c r="N373" s="112">
        <f>VLOOKUP(C373,MASTER_Data_7!$A$2:$C$7,3,0)</f>
        <v>2</v>
      </c>
      <c r="O373" s="112">
        <f>VLOOKUP(C373,MASTER_Data_7!$K$2:$M$12,3,0)</f>
        <v>1</v>
      </c>
      <c r="P373" s="3">
        <f>VLOOKUP(C373,MASTER_Data_8!$A$2:$C$7,3,0)</f>
        <v>787</v>
      </c>
      <c r="Q373" s="3">
        <f>Datset_1!I373*MASTER_Data_5!$B$9*P373</f>
        <v>6047.7015000000001</v>
      </c>
      <c r="R373" s="3">
        <f>VLOOKUP(C373,MASTER_Data_8!$K$2:$M$12,3,0)</f>
        <v>40</v>
      </c>
      <c r="S373" s="3">
        <f>Datset_1!I373*MASTER_Data_5!$B$9*R373</f>
        <v>307.38</v>
      </c>
    </row>
    <row r="374" spans="1:19" x14ac:dyDescent="0.25">
      <c r="A374" s="2" t="s">
        <v>304</v>
      </c>
      <c r="B374" s="22">
        <v>39729</v>
      </c>
      <c r="C374" s="2">
        <v>50003</v>
      </c>
      <c r="D374" s="2">
        <v>9</v>
      </c>
      <c r="E374" s="2">
        <v>8</v>
      </c>
      <c r="F374" s="2">
        <v>12</v>
      </c>
      <c r="G374" s="2">
        <v>11</v>
      </c>
      <c r="H374" s="2">
        <v>9</v>
      </c>
      <c r="I374" s="111">
        <f>D374*HLOOKUP($D$3,MASTER_Data_1!$A$3:$F$5,2,0)+E374*HLOOKUP($E$3,MASTER_Data_1!$A$3:$F$5,2,0)+F374*HLOOKUP($F$3,MASTER_Data_1!$A$3:$F$5,2,0)+G374*HLOOKUP($G$3,MASTER_Data_1!$A$3:$F$5,2,0)+H374*HLOOKUP($H$3,MASTER_Data_1!$A$3:$F$5,2,0)</f>
        <v>141</v>
      </c>
      <c r="J374" s="111">
        <f>IF(AND(I374&gt;100,C374=50001),HLOOKUP(C374,MASTER_Data_2!$A$7:$G$17,MATCH(Datset_1!I374,MASTER_Data_2!$B$8:$B$17,1)+2,1),IF(AND(I374&gt;100,C374=50002),HLOOKUP(C374,MASTER_Data_2!$A$7:$G$17,MATCH(Datset_1!I374,MASTER_Data_2!$B$8:$B$17,1)+2,1),IF(AND(I374&gt;100,C374=50003),HLOOKUP(C374,MASTER_Data_2!$A$7:$G$17,MATCH(Datset_1!I374,MASTER_Data_2!$B$8:$B$17,1)+2,1),IF(AND(I374&gt;100,C374=50004),HLOOKUP(C374,MASTER_Data_2!$A$7:$G$17,MATCH(Datset_1!I374,MASTER_Data_2!$B$8:$B$17,1)+2,1),IF(AND(I374&gt;100,C374=50005),HLOOKUP(C374,MASTER_Data_2!$A$7:$G$17,MATCH(Datset_1!I374,MASTER_Data_2!$B$8:$B$17,1)+2,1),HLOOKUP(C374,MASTER_Data_2!$A$7:$G$17,2,1))))))</f>
        <v>0.26</v>
      </c>
      <c r="K374" s="4">
        <f t="shared" si="11"/>
        <v>36.660000000000004</v>
      </c>
      <c r="L374" s="112">
        <f>IF(AND(I370&gt;100,C370=50001),HLOOKUP(C370,MASTER_Data_4!$A$6:$G$16,MATCH(Datset_1!I370,MASTER_Data_4!$B$7:$B$16,1)+2,1),IF(AND(I370&gt;100,C370=50002),HLOOKUP(C370,MASTER_Data_4!$A$6:$G$16,MATCH(Datset_1!I370,MASTER_Data_4!$B$7:$B$16,1)+2,1),IF(AND(I370&gt;100,C370=50003),HLOOKUP(C370,MASTER_Data_4!$A$6:$G$16,MATCH(Datset_1!I370,MASTER_Data_4!$B$7:$B$16,1)+2,1),IF(AND(I370&gt;100,C370=50004),HLOOKUP(C370,MASTER_Data_4!$A$6:$G$16,MATCH(Datset_1!I370,MASTER_Data_4!$B$7:$B$16,1)+2,1),IF(AND(I370&gt;100,C370=50005),HLOOKUP(C370,MASTER_Data_4!$A$6:$G$16,MATCH(Datset_1!I370,MASTER_Data_4!$B$7:$B$16,1)+2,1),HLOOKUP(C370,MASTER_Data_4!$A$6:$G$16,2,1))))))</f>
        <v>0.20399999999999999</v>
      </c>
      <c r="M374" s="4">
        <f t="shared" si="10"/>
        <v>28.763999999999999</v>
      </c>
      <c r="N374" s="112">
        <f>VLOOKUP(C374,MASTER_Data_7!$A$2:$C$7,3,0)</f>
        <v>1</v>
      </c>
      <c r="O374" s="112">
        <f>VLOOKUP(C374,MASTER_Data_7!$K$2:$M$12,3,0)</f>
        <v>2</v>
      </c>
      <c r="P374" s="3">
        <f>VLOOKUP(C374,MASTER_Data_8!$A$2:$C$7,3,0)</f>
        <v>407</v>
      </c>
      <c r="Q374" s="3">
        <f>Datset_1!I374*MASTER_Data_5!$B$9*P374</f>
        <v>3127.5915</v>
      </c>
      <c r="R374" s="3">
        <f>VLOOKUP(C374,MASTER_Data_8!$K$2:$M$12,3,0)</f>
        <v>1048</v>
      </c>
      <c r="S374" s="3">
        <f>Datset_1!I374*MASTER_Data_5!$B$9*R374</f>
        <v>8053.3559999999998</v>
      </c>
    </row>
    <row r="375" spans="1:19" x14ac:dyDescent="0.25">
      <c r="A375" s="2" t="s">
        <v>345</v>
      </c>
      <c r="B375" s="22">
        <v>39730</v>
      </c>
      <c r="C375" s="2">
        <v>50003</v>
      </c>
      <c r="D375" s="2">
        <v>9</v>
      </c>
      <c r="E375" s="2">
        <v>8</v>
      </c>
      <c r="F375" s="2">
        <v>12</v>
      </c>
      <c r="G375" s="2">
        <v>11</v>
      </c>
      <c r="H375" s="2">
        <v>9</v>
      </c>
      <c r="I375" s="111">
        <f>D375*HLOOKUP($D$3,MASTER_Data_1!$A$3:$F$5,2,0)+E375*HLOOKUP($E$3,MASTER_Data_1!$A$3:$F$5,2,0)+F375*HLOOKUP($F$3,MASTER_Data_1!$A$3:$F$5,2,0)+G375*HLOOKUP($G$3,MASTER_Data_1!$A$3:$F$5,2,0)+H375*HLOOKUP($H$3,MASTER_Data_1!$A$3:$F$5,2,0)</f>
        <v>141</v>
      </c>
      <c r="J375" s="111">
        <f>IF(AND(I375&gt;100,C375=50001),HLOOKUP(C375,MASTER_Data_2!$A$7:$G$17,MATCH(Datset_1!I375,MASTER_Data_2!$B$8:$B$17,1)+2,1),IF(AND(I375&gt;100,C375=50002),HLOOKUP(C375,MASTER_Data_2!$A$7:$G$17,MATCH(Datset_1!I375,MASTER_Data_2!$B$8:$B$17,1)+2,1),IF(AND(I375&gt;100,C375=50003),HLOOKUP(C375,MASTER_Data_2!$A$7:$G$17,MATCH(Datset_1!I375,MASTER_Data_2!$B$8:$B$17,1)+2,1),IF(AND(I375&gt;100,C375=50004),HLOOKUP(C375,MASTER_Data_2!$A$7:$G$17,MATCH(Datset_1!I375,MASTER_Data_2!$B$8:$B$17,1)+2,1),IF(AND(I375&gt;100,C375=50005),HLOOKUP(C375,MASTER_Data_2!$A$7:$G$17,MATCH(Datset_1!I375,MASTER_Data_2!$B$8:$B$17,1)+2,1),HLOOKUP(C375,MASTER_Data_2!$A$7:$G$17,2,1))))))</f>
        <v>0.26</v>
      </c>
      <c r="K375" s="4">
        <f t="shared" si="11"/>
        <v>36.660000000000004</v>
      </c>
      <c r="L375" s="112">
        <f>IF(AND(I371&gt;100,C371=50001),HLOOKUP(C371,MASTER_Data_4!$A$6:$G$16,MATCH(Datset_1!I371,MASTER_Data_4!$B$7:$B$16,1)+2,1),IF(AND(I371&gt;100,C371=50002),HLOOKUP(C371,MASTER_Data_4!$A$6:$G$16,MATCH(Datset_1!I371,MASTER_Data_4!$B$7:$B$16,1)+2,1),IF(AND(I371&gt;100,C371=50003),HLOOKUP(C371,MASTER_Data_4!$A$6:$G$16,MATCH(Datset_1!I371,MASTER_Data_4!$B$7:$B$16,1)+2,1),IF(AND(I371&gt;100,C371=50004),HLOOKUP(C371,MASTER_Data_4!$A$6:$G$16,MATCH(Datset_1!I371,MASTER_Data_4!$B$7:$B$16,1)+2,1),IF(AND(I371&gt;100,C371=50005),HLOOKUP(C371,MASTER_Data_4!$A$6:$G$16,MATCH(Datset_1!I371,MASTER_Data_4!$B$7:$B$16,1)+2,1),HLOOKUP(C371,MASTER_Data_4!$A$6:$G$16,2,1))))))</f>
        <v>0.37</v>
      </c>
      <c r="M375" s="4">
        <f t="shared" si="10"/>
        <v>52.17</v>
      </c>
      <c r="N375" s="112">
        <f>VLOOKUP(C375,MASTER_Data_7!$A$2:$C$7,3,0)</f>
        <v>1</v>
      </c>
      <c r="O375" s="112">
        <f>VLOOKUP(C375,MASTER_Data_7!$K$2:$M$12,3,0)</f>
        <v>2</v>
      </c>
      <c r="P375" s="3">
        <f>VLOOKUP(C375,MASTER_Data_8!$A$2:$C$7,3,0)</f>
        <v>407</v>
      </c>
      <c r="Q375" s="3">
        <f>Datset_1!I375*MASTER_Data_5!$B$9*P375</f>
        <v>3127.5915</v>
      </c>
      <c r="R375" s="3">
        <f>VLOOKUP(C375,MASTER_Data_8!$K$2:$M$12,3,0)</f>
        <v>1048</v>
      </c>
      <c r="S375" s="3">
        <f>Datset_1!I375*MASTER_Data_5!$B$9*R375</f>
        <v>8053.3559999999998</v>
      </c>
    </row>
    <row r="376" spans="1:19" x14ac:dyDescent="0.25">
      <c r="A376" s="2" t="s">
        <v>388</v>
      </c>
      <c r="B376" s="22">
        <v>39731</v>
      </c>
      <c r="C376" s="2">
        <v>50001</v>
      </c>
      <c r="D376" s="2">
        <v>9</v>
      </c>
      <c r="E376" s="2">
        <v>8</v>
      </c>
      <c r="F376" s="2">
        <v>12</v>
      </c>
      <c r="G376" s="2">
        <v>11</v>
      </c>
      <c r="H376" s="2">
        <v>10</v>
      </c>
      <c r="I376" s="111">
        <f>D376*HLOOKUP($D$3,MASTER_Data_1!$A$3:$F$5,2,0)+E376*HLOOKUP($E$3,MASTER_Data_1!$A$3:$F$5,2,0)+F376*HLOOKUP($F$3,MASTER_Data_1!$A$3:$F$5,2,0)+G376*HLOOKUP($G$3,MASTER_Data_1!$A$3:$F$5,2,0)+H376*HLOOKUP($H$3,MASTER_Data_1!$A$3:$F$5,2,0)</f>
        <v>143.80000000000001</v>
      </c>
      <c r="J376" s="111">
        <f>IF(AND(I376&gt;100,C376=50001),HLOOKUP(C376,MASTER_Data_2!$A$7:$G$17,MATCH(Datset_1!I376,MASTER_Data_2!$B$8:$B$17,1)+2,1),IF(AND(I376&gt;100,C376=50002),HLOOKUP(C376,MASTER_Data_2!$A$7:$G$17,MATCH(Datset_1!I376,MASTER_Data_2!$B$8:$B$17,1)+2,1),IF(AND(I376&gt;100,C376=50003),HLOOKUP(C376,MASTER_Data_2!$A$7:$G$17,MATCH(Datset_1!I376,MASTER_Data_2!$B$8:$B$17,1)+2,1),IF(AND(I376&gt;100,C376=50004),HLOOKUP(C376,MASTER_Data_2!$A$7:$G$17,MATCH(Datset_1!I376,MASTER_Data_2!$B$8:$B$17,1)+2,1),IF(AND(I376&gt;100,C376=50005),HLOOKUP(C376,MASTER_Data_2!$A$7:$G$17,MATCH(Datset_1!I376,MASTER_Data_2!$B$8:$B$17,1)+2,1),HLOOKUP(C376,MASTER_Data_2!$A$7:$G$17,2,1))))))</f>
        <v>0.2</v>
      </c>
      <c r="K376" s="4">
        <f t="shared" si="11"/>
        <v>28.760000000000005</v>
      </c>
      <c r="L376" s="112">
        <f>IF(AND(I372&gt;100,C372=50001),HLOOKUP(C372,MASTER_Data_4!$A$6:$G$16,MATCH(Datset_1!I372,MASTER_Data_4!$B$7:$B$16,1)+2,1),IF(AND(I372&gt;100,C372=50002),HLOOKUP(C372,MASTER_Data_4!$A$6:$G$16,MATCH(Datset_1!I372,MASTER_Data_4!$B$7:$B$16,1)+2,1),IF(AND(I372&gt;100,C372=50003),HLOOKUP(C372,MASTER_Data_4!$A$6:$G$16,MATCH(Datset_1!I372,MASTER_Data_4!$B$7:$B$16,1)+2,1),IF(AND(I372&gt;100,C372=50004),HLOOKUP(C372,MASTER_Data_4!$A$6:$G$16,MATCH(Datset_1!I372,MASTER_Data_4!$B$7:$B$16,1)+2,1),IF(AND(I372&gt;100,C372=50005),HLOOKUP(C372,MASTER_Data_4!$A$6:$G$16,MATCH(Datset_1!I372,MASTER_Data_4!$B$7:$B$16,1)+2,1),HLOOKUP(C372,MASTER_Data_4!$A$6:$G$16,2,1))))))</f>
        <v>0.37</v>
      </c>
      <c r="M376" s="4">
        <f t="shared" si="10"/>
        <v>53.206000000000003</v>
      </c>
      <c r="N376" s="112">
        <f>VLOOKUP(C376,MASTER_Data_7!$A$2:$C$7,3,0)</f>
        <v>1</v>
      </c>
      <c r="O376" s="112">
        <f>VLOOKUP(C376,MASTER_Data_7!$K$2:$M$12,3,0)</f>
        <v>2</v>
      </c>
      <c r="P376" s="3">
        <f>VLOOKUP(C376,MASTER_Data_8!$A$2:$C$7,3,0)</f>
        <v>40</v>
      </c>
      <c r="Q376" s="3">
        <f>Datset_1!I376*MASTER_Data_5!$B$9*P376</f>
        <v>313.48400000000004</v>
      </c>
      <c r="R376" s="3">
        <f>VLOOKUP(C376,MASTER_Data_8!$K$2:$M$12,3,0)</f>
        <v>787</v>
      </c>
      <c r="S376" s="3">
        <f>Datset_1!I376*MASTER_Data_5!$B$9*R376</f>
        <v>6167.7977000000001</v>
      </c>
    </row>
    <row r="377" spans="1:19" x14ac:dyDescent="0.25">
      <c r="A377" s="2" t="s">
        <v>431</v>
      </c>
      <c r="B377" s="22">
        <v>39732</v>
      </c>
      <c r="C377" s="2">
        <v>50004</v>
      </c>
      <c r="D377" s="2">
        <v>9</v>
      </c>
      <c r="E377" s="2">
        <v>8</v>
      </c>
      <c r="F377" s="2">
        <v>12</v>
      </c>
      <c r="G377" s="2">
        <v>11</v>
      </c>
      <c r="H377" s="2">
        <v>8</v>
      </c>
      <c r="I377" s="111">
        <f>D377*HLOOKUP($D$3,MASTER_Data_1!$A$3:$F$5,2,0)+E377*HLOOKUP($E$3,MASTER_Data_1!$A$3:$F$5,2,0)+F377*HLOOKUP($F$3,MASTER_Data_1!$A$3:$F$5,2,0)+G377*HLOOKUP($G$3,MASTER_Data_1!$A$3:$F$5,2,0)+H377*HLOOKUP($H$3,MASTER_Data_1!$A$3:$F$5,2,0)</f>
        <v>138.20000000000002</v>
      </c>
      <c r="J377" s="111">
        <f>IF(AND(I377&gt;100,C377=50001),HLOOKUP(C377,MASTER_Data_2!$A$7:$G$17,MATCH(Datset_1!I377,MASTER_Data_2!$B$8:$B$17,1)+2,1),IF(AND(I377&gt;100,C377=50002),HLOOKUP(C377,MASTER_Data_2!$A$7:$G$17,MATCH(Datset_1!I377,MASTER_Data_2!$B$8:$B$17,1)+2,1),IF(AND(I377&gt;100,C377=50003),HLOOKUP(C377,MASTER_Data_2!$A$7:$G$17,MATCH(Datset_1!I377,MASTER_Data_2!$B$8:$B$17,1)+2,1),IF(AND(I377&gt;100,C377=50004),HLOOKUP(C377,MASTER_Data_2!$A$7:$G$17,MATCH(Datset_1!I377,MASTER_Data_2!$B$8:$B$17,1)+2,1),IF(AND(I377&gt;100,C377=50005),HLOOKUP(C377,MASTER_Data_2!$A$7:$G$17,MATCH(Datset_1!I377,MASTER_Data_2!$B$8:$B$17,1)+2,1),HLOOKUP(C377,MASTER_Data_2!$A$7:$G$17,2,1))))))</f>
        <v>0.27</v>
      </c>
      <c r="K377" s="4">
        <f t="shared" si="11"/>
        <v>37.314000000000007</v>
      </c>
      <c r="L377" s="112">
        <f>IF(AND(I373&gt;100,C373=50001),HLOOKUP(C373,MASTER_Data_4!$A$6:$G$16,MATCH(Datset_1!I373,MASTER_Data_4!$B$7:$B$16,1)+2,1),IF(AND(I373&gt;100,C373=50002),HLOOKUP(C373,MASTER_Data_4!$A$6:$G$16,MATCH(Datset_1!I373,MASTER_Data_4!$B$7:$B$16,1)+2,1),IF(AND(I373&gt;100,C373=50003),HLOOKUP(C373,MASTER_Data_4!$A$6:$G$16,MATCH(Datset_1!I373,MASTER_Data_4!$B$7:$B$16,1)+2,1),IF(AND(I373&gt;100,C373=50004),HLOOKUP(C373,MASTER_Data_4!$A$6:$G$16,MATCH(Datset_1!I373,MASTER_Data_4!$B$7:$B$16,1)+2,1),IF(AND(I373&gt;100,C373=50005),HLOOKUP(C373,MASTER_Data_4!$A$6:$G$16,MATCH(Datset_1!I373,MASTER_Data_4!$B$7:$B$16,1)+2,1),HLOOKUP(C373,MASTER_Data_4!$A$6:$G$16,2,1))))))</f>
        <v>0.20399999999999999</v>
      </c>
      <c r="M377" s="4">
        <f t="shared" si="10"/>
        <v>28.192800000000002</v>
      </c>
      <c r="N377" s="112">
        <f>VLOOKUP(C377,MASTER_Data_7!$A$2:$C$7,3,0)</f>
        <v>1</v>
      </c>
      <c r="O377" s="112">
        <f>VLOOKUP(C377,MASTER_Data_7!$K$2:$M$12,3,0)</f>
        <v>2</v>
      </c>
      <c r="P377" s="3">
        <f>VLOOKUP(C377,MASTER_Data_8!$A$2:$C$7,3,0)</f>
        <v>768</v>
      </c>
      <c r="Q377" s="3">
        <f>Datset_1!I377*MASTER_Data_5!$B$9*P377</f>
        <v>5784.4992000000011</v>
      </c>
      <c r="R377" s="3">
        <f>VLOOKUP(C377,MASTER_Data_8!$K$2:$M$12,3,0)</f>
        <v>841</v>
      </c>
      <c r="S377" s="3">
        <f>Datset_1!I377*MASTER_Data_5!$B$9*R377</f>
        <v>6334.3279000000011</v>
      </c>
    </row>
    <row r="378" spans="1:19" x14ac:dyDescent="0.25">
      <c r="A378" s="2" t="s">
        <v>432</v>
      </c>
      <c r="B378" s="22">
        <v>39732</v>
      </c>
      <c r="C378" s="2">
        <v>50005</v>
      </c>
      <c r="D378" s="2">
        <v>9</v>
      </c>
      <c r="E378" s="2">
        <v>8</v>
      </c>
      <c r="F378" s="2">
        <v>12</v>
      </c>
      <c r="G378" s="2">
        <v>11</v>
      </c>
      <c r="H378" s="2">
        <v>8</v>
      </c>
      <c r="I378" s="111">
        <f>D378*HLOOKUP($D$3,MASTER_Data_1!$A$3:$F$5,2,0)+E378*HLOOKUP($E$3,MASTER_Data_1!$A$3:$F$5,2,0)+F378*HLOOKUP($F$3,MASTER_Data_1!$A$3:$F$5,2,0)+G378*HLOOKUP($G$3,MASTER_Data_1!$A$3:$F$5,2,0)+H378*HLOOKUP($H$3,MASTER_Data_1!$A$3:$F$5,2,0)</f>
        <v>138.20000000000002</v>
      </c>
      <c r="J378" s="111">
        <f>IF(AND(I378&gt;100,C378=50001),HLOOKUP(C378,MASTER_Data_2!$A$7:$G$17,MATCH(Datset_1!I378,MASTER_Data_2!$B$8:$B$17,1)+2,1),IF(AND(I378&gt;100,C378=50002),HLOOKUP(C378,MASTER_Data_2!$A$7:$G$17,MATCH(Datset_1!I378,MASTER_Data_2!$B$8:$B$17,1)+2,1),IF(AND(I378&gt;100,C378=50003),HLOOKUP(C378,MASTER_Data_2!$A$7:$G$17,MATCH(Datset_1!I378,MASTER_Data_2!$B$8:$B$17,1)+2,1),IF(AND(I378&gt;100,C378=50004),HLOOKUP(C378,MASTER_Data_2!$A$7:$G$17,MATCH(Datset_1!I378,MASTER_Data_2!$B$8:$B$17,1)+2,1),IF(AND(I378&gt;100,C378=50005),HLOOKUP(C378,MASTER_Data_2!$A$7:$G$17,MATCH(Datset_1!I378,MASTER_Data_2!$B$8:$B$17,1)+2,1),HLOOKUP(C378,MASTER_Data_2!$A$7:$G$17,2,1))))))</f>
        <v>0.33</v>
      </c>
      <c r="K378" s="4">
        <f t="shared" si="11"/>
        <v>45.606000000000009</v>
      </c>
      <c r="L378" s="112">
        <f>IF(AND(I374&gt;100,C374=50001),HLOOKUP(C374,MASTER_Data_4!$A$6:$G$16,MATCH(Datset_1!I374,MASTER_Data_4!$B$7:$B$16,1)+2,1),IF(AND(I374&gt;100,C374=50002),HLOOKUP(C374,MASTER_Data_4!$A$6:$G$16,MATCH(Datset_1!I374,MASTER_Data_4!$B$7:$B$16,1)+2,1),IF(AND(I374&gt;100,C374=50003),HLOOKUP(C374,MASTER_Data_4!$A$6:$G$16,MATCH(Datset_1!I374,MASTER_Data_4!$B$7:$B$16,1)+2,1),IF(AND(I374&gt;100,C374=50004),HLOOKUP(C374,MASTER_Data_4!$A$6:$G$16,MATCH(Datset_1!I374,MASTER_Data_4!$B$7:$B$16,1)+2,1),IF(AND(I374&gt;100,C374=50005),HLOOKUP(C374,MASTER_Data_4!$A$6:$G$16,MATCH(Datset_1!I374,MASTER_Data_4!$B$7:$B$16,1)+2,1),HLOOKUP(C374,MASTER_Data_4!$A$6:$G$16,2,1))))))</f>
        <v>0.37</v>
      </c>
      <c r="M378" s="4">
        <f t="shared" si="10"/>
        <v>51.134000000000007</v>
      </c>
      <c r="N378" s="112">
        <f>VLOOKUP(C378,MASTER_Data_7!$A$2:$C$7,3,0)</f>
        <v>2</v>
      </c>
      <c r="O378" s="112">
        <f>VLOOKUP(C378,MASTER_Data_7!$K$2:$M$12,3,0)</f>
        <v>1</v>
      </c>
      <c r="P378" s="3">
        <f>VLOOKUP(C378,MASTER_Data_8!$A$2:$C$7,3,0)</f>
        <v>787</v>
      </c>
      <c r="Q378" s="3">
        <f>Datset_1!I378*MASTER_Data_5!$B$9*P378</f>
        <v>5927.6053000000011</v>
      </c>
      <c r="R378" s="3">
        <f>VLOOKUP(C378,MASTER_Data_8!$K$2:$M$12,3,0)</f>
        <v>40</v>
      </c>
      <c r="S378" s="3">
        <f>Datset_1!I378*MASTER_Data_5!$B$9*R378</f>
        <v>301.27600000000007</v>
      </c>
    </row>
    <row r="379" spans="1:19" x14ac:dyDescent="0.25">
      <c r="A379" s="2" t="s">
        <v>472</v>
      </c>
      <c r="B379" s="22">
        <v>39733</v>
      </c>
      <c r="C379" s="2">
        <v>50004</v>
      </c>
      <c r="D379" s="2">
        <v>9</v>
      </c>
      <c r="E379" s="2">
        <v>8</v>
      </c>
      <c r="F379" s="2">
        <v>12</v>
      </c>
      <c r="G379" s="2">
        <v>11</v>
      </c>
      <c r="H379" s="2">
        <v>8</v>
      </c>
      <c r="I379" s="111">
        <f>D379*HLOOKUP($D$3,MASTER_Data_1!$A$3:$F$5,2,0)+E379*HLOOKUP($E$3,MASTER_Data_1!$A$3:$F$5,2,0)+F379*HLOOKUP($F$3,MASTER_Data_1!$A$3:$F$5,2,0)+G379*HLOOKUP($G$3,MASTER_Data_1!$A$3:$F$5,2,0)+H379*HLOOKUP($H$3,MASTER_Data_1!$A$3:$F$5,2,0)</f>
        <v>138.20000000000002</v>
      </c>
      <c r="J379" s="111">
        <f>IF(AND(I379&gt;100,C379=50001),HLOOKUP(C379,MASTER_Data_2!$A$7:$G$17,MATCH(Datset_1!I379,MASTER_Data_2!$B$8:$B$17,1)+2,1),IF(AND(I379&gt;100,C379=50002),HLOOKUP(C379,MASTER_Data_2!$A$7:$G$17,MATCH(Datset_1!I379,MASTER_Data_2!$B$8:$B$17,1)+2,1),IF(AND(I379&gt;100,C379=50003),HLOOKUP(C379,MASTER_Data_2!$A$7:$G$17,MATCH(Datset_1!I379,MASTER_Data_2!$B$8:$B$17,1)+2,1),IF(AND(I379&gt;100,C379=50004),HLOOKUP(C379,MASTER_Data_2!$A$7:$G$17,MATCH(Datset_1!I379,MASTER_Data_2!$B$8:$B$17,1)+2,1),IF(AND(I379&gt;100,C379=50005),HLOOKUP(C379,MASTER_Data_2!$A$7:$G$17,MATCH(Datset_1!I379,MASTER_Data_2!$B$8:$B$17,1)+2,1),HLOOKUP(C379,MASTER_Data_2!$A$7:$G$17,2,1))))))</f>
        <v>0.27</v>
      </c>
      <c r="K379" s="4">
        <f t="shared" si="11"/>
        <v>37.314000000000007</v>
      </c>
      <c r="L379" s="112">
        <f>IF(AND(I375&gt;100,C375=50001),HLOOKUP(C375,MASTER_Data_4!$A$6:$G$16,MATCH(Datset_1!I375,MASTER_Data_4!$B$7:$B$16,1)+2,1),IF(AND(I375&gt;100,C375=50002),HLOOKUP(C375,MASTER_Data_4!$A$6:$G$16,MATCH(Datset_1!I375,MASTER_Data_4!$B$7:$B$16,1)+2,1),IF(AND(I375&gt;100,C375=50003),HLOOKUP(C375,MASTER_Data_4!$A$6:$G$16,MATCH(Datset_1!I375,MASTER_Data_4!$B$7:$B$16,1)+2,1),IF(AND(I375&gt;100,C375=50004),HLOOKUP(C375,MASTER_Data_4!$A$6:$G$16,MATCH(Datset_1!I375,MASTER_Data_4!$B$7:$B$16,1)+2,1),IF(AND(I375&gt;100,C375=50005),HLOOKUP(C375,MASTER_Data_4!$A$6:$G$16,MATCH(Datset_1!I375,MASTER_Data_4!$B$7:$B$16,1)+2,1),HLOOKUP(C375,MASTER_Data_4!$A$6:$G$16,2,1))))))</f>
        <v>0.37</v>
      </c>
      <c r="M379" s="4">
        <f t="shared" si="10"/>
        <v>51.134000000000007</v>
      </c>
      <c r="N379" s="112">
        <f>VLOOKUP(C379,MASTER_Data_7!$A$2:$C$7,3,0)</f>
        <v>1</v>
      </c>
      <c r="O379" s="112">
        <f>VLOOKUP(C379,MASTER_Data_7!$K$2:$M$12,3,0)</f>
        <v>2</v>
      </c>
      <c r="P379" s="3">
        <f>VLOOKUP(C379,MASTER_Data_8!$A$2:$C$7,3,0)</f>
        <v>768</v>
      </c>
      <c r="Q379" s="3">
        <f>Datset_1!I379*MASTER_Data_5!$B$9*P379</f>
        <v>5784.4992000000011</v>
      </c>
      <c r="R379" s="3">
        <f>VLOOKUP(C379,MASTER_Data_8!$K$2:$M$12,3,0)</f>
        <v>841</v>
      </c>
      <c r="S379" s="3">
        <f>Datset_1!I379*MASTER_Data_5!$B$9*R379</f>
        <v>6334.3279000000011</v>
      </c>
    </row>
    <row r="380" spans="1:19" x14ac:dyDescent="0.25">
      <c r="A380" s="2" t="s">
        <v>473</v>
      </c>
      <c r="B380" s="22">
        <v>39733</v>
      </c>
      <c r="C380" s="2">
        <v>50005</v>
      </c>
      <c r="D380" s="2">
        <v>9</v>
      </c>
      <c r="E380" s="2">
        <v>8</v>
      </c>
      <c r="F380" s="2">
        <v>12</v>
      </c>
      <c r="G380" s="2">
        <v>11</v>
      </c>
      <c r="H380" s="2">
        <v>9</v>
      </c>
      <c r="I380" s="111">
        <f>D380*HLOOKUP($D$3,MASTER_Data_1!$A$3:$F$5,2,0)+E380*HLOOKUP($E$3,MASTER_Data_1!$A$3:$F$5,2,0)+F380*HLOOKUP($F$3,MASTER_Data_1!$A$3:$F$5,2,0)+G380*HLOOKUP($G$3,MASTER_Data_1!$A$3:$F$5,2,0)+H380*HLOOKUP($H$3,MASTER_Data_1!$A$3:$F$5,2,0)</f>
        <v>141</v>
      </c>
      <c r="J380" s="111">
        <f>IF(AND(I380&gt;100,C380=50001),HLOOKUP(C380,MASTER_Data_2!$A$7:$G$17,MATCH(Datset_1!I380,MASTER_Data_2!$B$8:$B$17,1)+2,1),IF(AND(I380&gt;100,C380=50002),HLOOKUP(C380,MASTER_Data_2!$A$7:$G$17,MATCH(Datset_1!I380,MASTER_Data_2!$B$8:$B$17,1)+2,1),IF(AND(I380&gt;100,C380=50003),HLOOKUP(C380,MASTER_Data_2!$A$7:$G$17,MATCH(Datset_1!I380,MASTER_Data_2!$B$8:$B$17,1)+2,1),IF(AND(I380&gt;100,C380=50004),HLOOKUP(C380,MASTER_Data_2!$A$7:$G$17,MATCH(Datset_1!I380,MASTER_Data_2!$B$8:$B$17,1)+2,1),IF(AND(I380&gt;100,C380=50005),HLOOKUP(C380,MASTER_Data_2!$A$7:$G$17,MATCH(Datset_1!I380,MASTER_Data_2!$B$8:$B$17,1)+2,1),HLOOKUP(C380,MASTER_Data_2!$A$7:$G$17,2,1))))))</f>
        <v>0.33</v>
      </c>
      <c r="K380" s="4">
        <f t="shared" si="11"/>
        <v>46.53</v>
      </c>
      <c r="L380" s="112">
        <f>IF(AND(I376&gt;100,C376=50001),HLOOKUP(C376,MASTER_Data_4!$A$6:$G$16,MATCH(Datset_1!I376,MASTER_Data_4!$B$7:$B$16,1)+2,1),IF(AND(I376&gt;100,C376=50002),HLOOKUP(C376,MASTER_Data_4!$A$6:$G$16,MATCH(Datset_1!I376,MASTER_Data_4!$B$7:$B$16,1)+2,1),IF(AND(I376&gt;100,C376=50003),HLOOKUP(C376,MASTER_Data_4!$A$6:$G$16,MATCH(Datset_1!I376,MASTER_Data_4!$B$7:$B$16,1)+2,1),IF(AND(I376&gt;100,C376=50004),HLOOKUP(C376,MASTER_Data_4!$A$6:$G$16,MATCH(Datset_1!I376,MASTER_Data_4!$B$7:$B$16,1)+2,1),IF(AND(I376&gt;100,C376=50005),HLOOKUP(C376,MASTER_Data_4!$A$6:$G$16,MATCH(Datset_1!I376,MASTER_Data_4!$B$7:$B$16,1)+2,1),HLOOKUP(C376,MASTER_Data_4!$A$6:$G$16,2,1))))))</f>
        <v>0.30199999999999999</v>
      </c>
      <c r="M380" s="4">
        <f t="shared" si="10"/>
        <v>42.582000000000001</v>
      </c>
      <c r="N380" s="112">
        <f>VLOOKUP(C380,MASTER_Data_7!$A$2:$C$7,3,0)</f>
        <v>2</v>
      </c>
      <c r="O380" s="112">
        <f>VLOOKUP(C380,MASTER_Data_7!$K$2:$M$12,3,0)</f>
        <v>1</v>
      </c>
      <c r="P380" s="3">
        <f>VLOOKUP(C380,MASTER_Data_8!$A$2:$C$7,3,0)</f>
        <v>787</v>
      </c>
      <c r="Q380" s="3">
        <f>Datset_1!I380*MASTER_Data_5!$B$9*P380</f>
        <v>6047.7015000000001</v>
      </c>
      <c r="R380" s="3">
        <f>VLOOKUP(C380,MASTER_Data_8!$K$2:$M$12,3,0)</f>
        <v>40</v>
      </c>
      <c r="S380" s="3">
        <f>Datset_1!I380*MASTER_Data_5!$B$9*R380</f>
        <v>307.38</v>
      </c>
    </row>
    <row r="381" spans="1:19" x14ac:dyDescent="0.25">
      <c r="A381" s="2" t="s">
        <v>393</v>
      </c>
      <c r="B381" s="22">
        <v>39734</v>
      </c>
      <c r="C381" s="2">
        <v>50003</v>
      </c>
      <c r="D381" s="2">
        <v>9</v>
      </c>
      <c r="E381" s="2">
        <v>8</v>
      </c>
      <c r="F381" s="2">
        <v>12</v>
      </c>
      <c r="G381" s="2">
        <v>13</v>
      </c>
      <c r="H381" s="2">
        <v>9</v>
      </c>
      <c r="I381" s="111">
        <f>D381*HLOOKUP($D$3,MASTER_Data_1!$A$3:$F$5,2,0)+E381*HLOOKUP($E$3,MASTER_Data_1!$A$3:$F$5,2,0)+F381*HLOOKUP($F$3,MASTER_Data_1!$A$3:$F$5,2,0)+G381*HLOOKUP($G$3,MASTER_Data_1!$A$3:$F$5,2,0)+H381*HLOOKUP($H$3,MASTER_Data_1!$A$3:$F$5,2,0)</f>
        <v>152.4</v>
      </c>
      <c r="J381" s="111">
        <f>IF(AND(I381&gt;100,C381=50001),HLOOKUP(C381,MASTER_Data_2!$A$7:$G$17,MATCH(Datset_1!I381,MASTER_Data_2!$B$8:$B$17,1)+2,1),IF(AND(I381&gt;100,C381=50002),HLOOKUP(C381,MASTER_Data_2!$A$7:$G$17,MATCH(Datset_1!I381,MASTER_Data_2!$B$8:$B$17,1)+2,1),IF(AND(I381&gt;100,C381=50003),HLOOKUP(C381,MASTER_Data_2!$A$7:$G$17,MATCH(Datset_1!I381,MASTER_Data_2!$B$8:$B$17,1)+2,1),IF(AND(I381&gt;100,C381=50004),HLOOKUP(C381,MASTER_Data_2!$A$7:$G$17,MATCH(Datset_1!I381,MASTER_Data_2!$B$8:$B$17,1)+2,1),IF(AND(I381&gt;100,C381=50005),HLOOKUP(C381,MASTER_Data_2!$A$7:$G$17,MATCH(Datset_1!I381,MASTER_Data_2!$B$8:$B$17,1)+2,1),HLOOKUP(C381,MASTER_Data_2!$A$7:$G$17,2,1))))))</f>
        <v>0.26</v>
      </c>
      <c r="K381" s="4">
        <f t="shared" si="11"/>
        <v>39.624000000000002</v>
      </c>
      <c r="L381" s="112">
        <f>IF(AND(I377&gt;100,C377=50001),HLOOKUP(C377,MASTER_Data_4!$A$6:$G$16,MATCH(Datset_1!I377,MASTER_Data_4!$B$7:$B$16,1)+2,1),IF(AND(I377&gt;100,C377=50002),HLOOKUP(C377,MASTER_Data_4!$A$6:$G$16,MATCH(Datset_1!I377,MASTER_Data_4!$B$7:$B$16,1)+2,1),IF(AND(I377&gt;100,C377=50003),HLOOKUP(C377,MASTER_Data_4!$A$6:$G$16,MATCH(Datset_1!I377,MASTER_Data_4!$B$7:$B$16,1)+2,1),IF(AND(I377&gt;100,C377=50004),HLOOKUP(C377,MASTER_Data_4!$A$6:$G$16,MATCH(Datset_1!I377,MASTER_Data_4!$B$7:$B$16,1)+2,1),IF(AND(I377&gt;100,C377=50005),HLOOKUP(C377,MASTER_Data_4!$A$6:$G$16,MATCH(Datset_1!I377,MASTER_Data_4!$B$7:$B$16,1)+2,1),HLOOKUP(C377,MASTER_Data_4!$A$6:$G$16,2,1))))))</f>
        <v>0.34100000000000003</v>
      </c>
      <c r="M381" s="4">
        <f t="shared" si="10"/>
        <v>51.968400000000003</v>
      </c>
      <c r="N381" s="112">
        <f>VLOOKUP(C381,MASTER_Data_7!$A$2:$C$7,3,0)</f>
        <v>1</v>
      </c>
      <c r="O381" s="112">
        <f>VLOOKUP(C381,MASTER_Data_7!$K$2:$M$12,3,0)</f>
        <v>2</v>
      </c>
      <c r="P381" s="3">
        <f>VLOOKUP(C381,MASTER_Data_8!$A$2:$C$7,3,0)</f>
        <v>407</v>
      </c>
      <c r="Q381" s="3">
        <f>Datset_1!I381*MASTER_Data_5!$B$9*P381</f>
        <v>3380.4605999999999</v>
      </c>
      <c r="R381" s="3">
        <f>VLOOKUP(C381,MASTER_Data_8!$K$2:$M$12,3,0)</f>
        <v>1048</v>
      </c>
      <c r="S381" s="3">
        <f>Datset_1!I381*MASTER_Data_5!$B$9*R381</f>
        <v>8704.4784</v>
      </c>
    </row>
    <row r="382" spans="1:19" x14ac:dyDescent="0.25">
      <c r="A382" s="2" t="s">
        <v>394</v>
      </c>
      <c r="B382" s="22">
        <v>39734</v>
      </c>
      <c r="C382" s="2">
        <v>50004</v>
      </c>
      <c r="D382" s="2">
        <v>9</v>
      </c>
      <c r="E382" s="2">
        <v>8</v>
      </c>
      <c r="F382" s="2">
        <v>12</v>
      </c>
      <c r="G382" s="2">
        <v>11</v>
      </c>
      <c r="H382" s="2">
        <v>9</v>
      </c>
      <c r="I382" s="111">
        <f>D382*HLOOKUP($D$3,MASTER_Data_1!$A$3:$F$5,2,0)+E382*HLOOKUP($E$3,MASTER_Data_1!$A$3:$F$5,2,0)+F382*HLOOKUP($F$3,MASTER_Data_1!$A$3:$F$5,2,0)+G382*HLOOKUP($G$3,MASTER_Data_1!$A$3:$F$5,2,0)+H382*HLOOKUP($H$3,MASTER_Data_1!$A$3:$F$5,2,0)</f>
        <v>141</v>
      </c>
      <c r="J382" s="111">
        <f>IF(AND(I382&gt;100,C382=50001),HLOOKUP(C382,MASTER_Data_2!$A$7:$G$17,MATCH(Datset_1!I382,MASTER_Data_2!$B$8:$B$17,1)+2,1),IF(AND(I382&gt;100,C382=50002),HLOOKUP(C382,MASTER_Data_2!$A$7:$G$17,MATCH(Datset_1!I382,MASTER_Data_2!$B$8:$B$17,1)+2,1),IF(AND(I382&gt;100,C382=50003),HLOOKUP(C382,MASTER_Data_2!$A$7:$G$17,MATCH(Datset_1!I382,MASTER_Data_2!$B$8:$B$17,1)+2,1),IF(AND(I382&gt;100,C382=50004),HLOOKUP(C382,MASTER_Data_2!$A$7:$G$17,MATCH(Datset_1!I382,MASTER_Data_2!$B$8:$B$17,1)+2,1),IF(AND(I382&gt;100,C382=50005),HLOOKUP(C382,MASTER_Data_2!$A$7:$G$17,MATCH(Datset_1!I382,MASTER_Data_2!$B$8:$B$17,1)+2,1),HLOOKUP(C382,MASTER_Data_2!$A$7:$G$17,2,1))))))</f>
        <v>0.27</v>
      </c>
      <c r="K382" s="4">
        <f t="shared" si="11"/>
        <v>38.07</v>
      </c>
      <c r="L382" s="112">
        <f>IF(AND(I378&gt;100,C378=50001),HLOOKUP(C378,MASTER_Data_4!$A$6:$G$16,MATCH(Datset_1!I378,MASTER_Data_4!$B$7:$B$16,1)+2,1),IF(AND(I378&gt;100,C378=50002),HLOOKUP(C378,MASTER_Data_4!$A$6:$G$16,MATCH(Datset_1!I378,MASTER_Data_4!$B$7:$B$16,1)+2,1),IF(AND(I378&gt;100,C378=50003),HLOOKUP(C378,MASTER_Data_4!$A$6:$G$16,MATCH(Datset_1!I378,MASTER_Data_4!$B$7:$B$16,1)+2,1),IF(AND(I378&gt;100,C378=50004),HLOOKUP(C378,MASTER_Data_4!$A$6:$G$16,MATCH(Datset_1!I378,MASTER_Data_4!$B$7:$B$16,1)+2,1),IF(AND(I378&gt;100,C378=50005),HLOOKUP(C378,MASTER_Data_4!$A$6:$G$16,MATCH(Datset_1!I378,MASTER_Data_4!$B$7:$B$16,1)+2,1),HLOOKUP(C378,MASTER_Data_4!$A$6:$G$16,2,1))))))</f>
        <v>0.20399999999999999</v>
      </c>
      <c r="M382" s="4">
        <f t="shared" si="10"/>
        <v>28.763999999999999</v>
      </c>
      <c r="N382" s="112">
        <f>VLOOKUP(C382,MASTER_Data_7!$A$2:$C$7,3,0)</f>
        <v>1</v>
      </c>
      <c r="O382" s="112">
        <f>VLOOKUP(C382,MASTER_Data_7!$K$2:$M$12,3,0)</f>
        <v>2</v>
      </c>
      <c r="P382" s="3">
        <f>VLOOKUP(C382,MASTER_Data_8!$A$2:$C$7,3,0)</f>
        <v>768</v>
      </c>
      <c r="Q382" s="3">
        <f>Datset_1!I382*MASTER_Data_5!$B$9*P382</f>
        <v>5901.6959999999999</v>
      </c>
      <c r="R382" s="3">
        <f>VLOOKUP(C382,MASTER_Data_8!$K$2:$M$12,3,0)</f>
        <v>841</v>
      </c>
      <c r="S382" s="3">
        <f>Datset_1!I382*MASTER_Data_5!$B$9*R382</f>
        <v>6462.6644999999999</v>
      </c>
    </row>
    <row r="383" spans="1:19" x14ac:dyDescent="0.25">
      <c r="A383" s="2" t="s">
        <v>395</v>
      </c>
      <c r="B383" s="22">
        <v>39736</v>
      </c>
      <c r="C383" s="2">
        <v>50005</v>
      </c>
      <c r="D383" s="2">
        <v>9</v>
      </c>
      <c r="E383" s="2">
        <v>8</v>
      </c>
      <c r="F383" s="2">
        <v>12</v>
      </c>
      <c r="G383" s="2">
        <v>13</v>
      </c>
      <c r="H383" s="2">
        <v>9</v>
      </c>
      <c r="I383" s="111">
        <f>D383*HLOOKUP($D$3,MASTER_Data_1!$A$3:$F$5,2,0)+E383*HLOOKUP($E$3,MASTER_Data_1!$A$3:$F$5,2,0)+F383*HLOOKUP($F$3,MASTER_Data_1!$A$3:$F$5,2,0)+G383*HLOOKUP($G$3,MASTER_Data_1!$A$3:$F$5,2,0)+H383*HLOOKUP($H$3,MASTER_Data_1!$A$3:$F$5,2,0)</f>
        <v>152.4</v>
      </c>
      <c r="J383" s="111">
        <f>IF(AND(I383&gt;100,C383=50001),HLOOKUP(C383,MASTER_Data_2!$A$7:$G$17,MATCH(Datset_1!I383,MASTER_Data_2!$B$8:$B$17,1)+2,1),IF(AND(I383&gt;100,C383=50002),HLOOKUP(C383,MASTER_Data_2!$A$7:$G$17,MATCH(Datset_1!I383,MASTER_Data_2!$B$8:$B$17,1)+2,1),IF(AND(I383&gt;100,C383=50003),HLOOKUP(C383,MASTER_Data_2!$A$7:$G$17,MATCH(Datset_1!I383,MASTER_Data_2!$B$8:$B$17,1)+2,1),IF(AND(I383&gt;100,C383=50004),HLOOKUP(C383,MASTER_Data_2!$A$7:$G$17,MATCH(Datset_1!I383,MASTER_Data_2!$B$8:$B$17,1)+2,1),IF(AND(I383&gt;100,C383=50005),HLOOKUP(C383,MASTER_Data_2!$A$7:$G$17,MATCH(Datset_1!I383,MASTER_Data_2!$B$8:$B$17,1)+2,1),HLOOKUP(C383,MASTER_Data_2!$A$7:$G$17,2,1))))))</f>
        <v>0.33</v>
      </c>
      <c r="K383" s="4">
        <f t="shared" si="11"/>
        <v>50.292000000000002</v>
      </c>
      <c r="L383" s="112">
        <f>IF(AND(I379&gt;100,C379=50001),HLOOKUP(C379,MASTER_Data_4!$A$6:$G$16,MATCH(Datset_1!I379,MASTER_Data_4!$B$7:$B$16,1)+2,1),IF(AND(I379&gt;100,C379=50002),HLOOKUP(C379,MASTER_Data_4!$A$6:$G$16,MATCH(Datset_1!I379,MASTER_Data_4!$B$7:$B$16,1)+2,1),IF(AND(I379&gt;100,C379=50003),HLOOKUP(C379,MASTER_Data_4!$A$6:$G$16,MATCH(Datset_1!I379,MASTER_Data_4!$B$7:$B$16,1)+2,1),IF(AND(I379&gt;100,C379=50004),HLOOKUP(C379,MASTER_Data_4!$A$6:$G$16,MATCH(Datset_1!I379,MASTER_Data_4!$B$7:$B$16,1)+2,1),IF(AND(I379&gt;100,C379=50005),HLOOKUP(C379,MASTER_Data_4!$A$6:$G$16,MATCH(Datset_1!I379,MASTER_Data_4!$B$7:$B$16,1)+2,1),HLOOKUP(C379,MASTER_Data_4!$A$6:$G$16,2,1))))))</f>
        <v>0.34100000000000003</v>
      </c>
      <c r="M383" s="4">
        <f t="shared" si="10"/>
        <v>51.968400000000003</v>
      </c>
      <c r="N383" s="112">
        <f>VLOOKUP(C383,MASTER_Data_7!$A$2:$C$7,3,0)</f>
        <v>2</v>
      </c>
      <c r="O383" s="112">
        <f>VLOOKUP(C383,MASTER_Data_7!$K$2:$M$12,3,0)</f>
        <v>1</v>
      </c>
      <c r="P383" s="3">
        <f>VLOOKUP(C383,MASTER_Data_8!$A$2:$C$7,3,0)</f>
        <v>787</v>
      </c>
      <c r="Q383" s="3">
        <f>Datset_1!I383*MASTER_Data_5!$B$9*P383</f>
        <v>6536.6646000000001</v>
      </c>
      <c r="R383" s="3">
        <f>VLOOKUP(C383,MASTER_Data_8!$K$2:$M$12,3,0)</f>
        <v>40</v>
      </c>
      <c r="S383" s="3">
        <f>Datset_1!I383*MASTER_Data_5!$B$9*R383</f>
        <v>332.23199999999997</v>
      </c>
    </row>
    <row r="384" spans="1:19" x14ac:dyDescent="0.25">
      <c r="A384" s="2" t="s">
        <v>396</v>
      </c>
      <c r="B384" s="22">
        <v>39736</v>
      </c>
      <c r="C384" s="2">
        <v>50001</v>
      </c>
      <c r="D384" s="2">
        <v>9</v>
      </c>
      <c r="E384" s="2">
        <v>8</v>
      </c>
      <c r="F384" s="2">
        <v>12</v>
      </c>
      <c r="G384" s="2">
        <v>11</v>
      </c>
      <c r="H384" s="2">
        <v>5</v>
      </c>
      <c r="I384" s="111">
        <f>D384*HLOOKUP($D$3,MASTER_Data_1!$A$3:$F$5,2,0)+E384*HLOOKUP($E$3,MASTER_Data_1!$A$3:$F$5,2,0)+F384*HLOOKUP($F$3,MASTER_Data_1!$A$3:$F$5,2,0)+G384*HLOOKUP($G$3,MASTER_Data_1!$A$3:$F$5,2,0)+H384*HLOOKUP($H$3,MASTER_Data_1!$A$3:$F$5,2,0)</f>
        <v>129.80000000000001</v>
      </c>
      <c r="J384" s="111">
        <f>IF(AND(I384&gt;100,C384=50001),HLOOKUP(C384,MASTER_Data_2!$A$7:$G$17,MATCH(Datset_1!I384,MASTER_Data_2!$B$8:$B$17,1)+2,1),IF(AND(I384&gt;100,C384=50002),HLOOKUP(C384,MASTER_Data_2!$A$7:$G$17,MATCH(Datset_1!I384,MASTER_Data_2!$B$8:$B$17,1)+2,1),IF(AND(I384&gt;100,C384=50003),HLOOKUP(C384,MASTER_Data_2!$A$7:$G$17,MATCH(Datset_1!I384,MASTER_Data_2!$B$8:$B$17,1)+2,1),IF(AND(I384&gt;100,C384=50004),HLOOKUP(C384,MASTER_Data_2!$A$7:$G$17,MATCH(Datset_1!I384,MASTER_Data_2!$B$8:$B$17,1)+2,1),IF(AND(I384&gt;100,C384=50005),HLOOKUP(C384,MASTER_Data_2!$A$7:$G$17,MATCH(Datset_1!I384,MASTER_Data_2!$B$8:$B$17,1)+2,1),HLOOKUP(C384,MASTER_Data_2!$A$7:$G$17,2,1))))))</f>
        <v>0.2</v>
      </c>
      <c r="K384" s="4">
        <f t="shared" si="11"/>
        <v>25.960000000000004</v>
      </c>
      <c r="L384" s="112">
        <f>IF(AND(I380&gt;100,C380=50001),HLOOKUP(C380,MASTER_Data_4!$A$6:$G$16,MATCH(Datset_1!I380,MASTER_Data_4!$B$7:$B$16,1)+2,1),IF(AND(I380&gt;100,C380=50002),HLOOKUP(C380,MASTER_Data_4!$A$6:$G$16,MATCH(Datset_1!I380,MASTER_Data_4!$B$7:$B$16,1)+2,1),IF(AND(I380&gt;100,C380=50003),HLOOKUP(C380,MASTER_Data_4!$A$6:$G$16,MATCH(Datset_1!I380,MASTER_Data_4!$B$7:$B$16,1)+2,1),IF(AND(I380&gt;100,C380=50004),HLOOKUP(C380,MASTER_Data_4!$A$6:$G$16,MATCH(Datset_1!I380,MASTER_Data_4!$B$7:$B$16,1)+2,1),IF(AND(I380&gt;100,C380=50005),HLOOKUP(C380,MASTER_Data_4!$A$6:$G$16,MATCH(Datset_1!I380,MASTER_Data_4!$B$7:$B$16,1)+2,1),HLOOKUP(C380,MASTER_Data_4!$A$6:$G$16,2,1))))))</f>
        <v>0.20399999999999999</v>
      </c>
      <c r="M384" s="4">
        <f t="shared" si="10"/>
        <v>26.479200000000002</v>
      </c>
      <c r="N384" s="112">
        <f>VLOOKUP(C384,MASTER_Data_7!$A$2:$C$7,3,0)</f>
        <v>1</v>
      </c>
      <c r="O384" s="112">
        <f>VLOOKUP(C384,MASTER_Data_7!$K$2:$M$12,3,0)</f>
        <v>2</v>
      </c>
      <c r="P384" s="3">
        <f>VLOOKUP(C384,MASTER_Data_8!$A$2:$C$7,3,0)</f>
        <v>40</v>
      </c>
      <c r="Q384" s="3">
        <f>Datset_1!I384*MASTER_Data_5!$B$9*P384</f>
        <v>282.964</v>
      </c>
      <c r="R384" s="3">
        <f>VLOOKUP(C384,MASTER_Data_8!$K$2:$M$12,3,0)</f>
        <v>787</v>
      </c>
      <c r="S384" s="3">
        <f>Datset_1!I384*MASTER_Data_5!$B$9*R384</f>
        <v>5567.3167000000003</v>
      </c>
    </row>
    <row r="385" spans="1:19" x14ac:dyDescent="0.25">
      <c r="A385" s="2" t="s">
        <v>397</v>
      </c>
      <c r="B385" s="22">
        <v>39737</v>
      </c>
      <c r="C385" s="2">
        <v>50002</v>
      </c>
      <c r="D385" s="2">
        <v>9</v>
      </c>
      <c r="E385" s="2">
        <v>8</v>
      </c>
      <c r="F385" s="2">
        <v>12</v>
      </c>
      <c r="G385" s="2">
        <v>11</v>
      </c>
      <c r="H385" s="2">
        <v>11</v>
      </c>
      <c r="I385" s="111">
        <f>D385*HLOOKUP($D$3,MASTER_Data_1!$A$3:$F$5,2,0)+E385*HLOOKUP($E$3,MASTER_Data_1!$A$3:$F$5,2,0)+F385*HLOOKUP($F$3,MASTER_Data_1!$A$3:$F$5,2,0)+G385*HLOOKUP($G$3,MASTER_Data_1!$A$3:$F$5,2,0)+H385*HLOOKUP($H$3,MASTER_Data_1!$A$3:$F$5,2,0)</f>
        <v>146.60000000000002</v>
      </c>
      <c r="J385" s="111">
        <f>IF(AND(I385&gt;100,C385=50001),HLOOKUP(C385,MASTER_Data_2!$A$7:$G$17,MATCH(Datset_1!I385,MASTER_Data_2!$B$8:$B$17,1)+2,1),IF(AND(I385&gt;100,C385=50002),HLOOKUP(C385,MASTER_Data_2!$A$7:$G$17,MATCH(Datset_1!I385,MASTER_Data_2!$B$8:$B$17,1)+2,1),IF(AND(I385&gt;100,C385=50003),HLOOKUP(C385,MASTER_Data_2!$A$7:$G$17,MATCH(Datset_1!I385,MASTER_Data_2!$B$8:$B$17,1)+2,1),IF(AND(I385&gt;100,C385=50004),HLOOKUP(C385,MASTER_Data_2!$A$7:$G$17,MATCH(Datset_1!I385,MASTER_Data_2!$B$8:$B$17,1)+2,1),IF(AND(I385&gt;100,C385=50005),HLOOKUP(C385,MASTER_Data_2!$A$7:$G$17,MATCH(Datset_1!I385,MASTER_Data_2!$B$8:$B$17,1)+2,1),HLOOKUP(C385,MASTER_Data_2!$A$7:$G$17,2,1))))))</f>
        <v>0.24</v>
      </c>
      <c r="K385" s="4">
        <f t="shared" si="11"/>
        <v>35.184000000000005</v>
      </c>
      <c r="L385" s="112">
        <f>IF(AND(I381&gt;100,C381=50001),HLOOKUP(C381,MASTER_Data_4!$A$6:$G$16,MATCH(Datset_1!I381,MASTER_Data_4!$B$7:$B$16,1)+2,1),IF(AND(I381&gt;100,C381=50002),HLOOKUP(C381,MASTER_Data_4!$A$6:$G$16,MATCH(Datset_1!I381,MASTER_Data_4!$B$7:$B$16,1)+2,1),IF(AND(I381&gt;100,C381=50003),HLOOKUP(C381,MASTER_Data_4!$A$6:$G$16,MATCH(Datset_1!I381,MASTER_Data_4!$B$7:$B$16,1)+2,1),IF(AND(I381&gt;100,C381=50004),HLOOKUP(C381,MASTER_Data_4!$A$6:$G$16,MATCH(Datset_1!I381,MASTER_Data_4!$B$7:$B$16,1)+2,1),IF(AND(I381&gt;100,C381=50005),HLOOKUP(C381,MASTER_Data_4!$A$6:$G$16,MATCH(Datset_1!I381,MASTER_Data_4!$B$7:$B$16,1)+2,1),HLOOKUP(C381,MASTER_Data_4!$A$6:$G$16,2,1))))))</f>
        <v>0.37</v>
      </c>
      <c r="M385" s="4">
        <f t="shared" si="10"/>
        <v>54.242000000000004</v>
      </c>
      <c r="N385" s="112">
        <f>VLOOKUP(C385,MASTER_Data_7!$A$2:$C$7,3,0)</f>
        <v>1</v>
      </c>
      <c r="O385" s="112">
        <f>VLOOKUP(C385,MASTER_Data_7!$K$2:$M$12,3,0)</f>
        <v>2</v>
      </c>
      <c r="P385" s="3">
        <f>VLOOKUP(C385,MASTER_Data_8!$A$2:$C$7,3,0)</f>
        <v>122</v>
      </c>
      <c r="Q385" s="3">
        <f>Datset_1!I385*MASTER_Data_5!$B$9*P385</f>
        <v>974.74340000000007</v>
      </c>
      <c r="R385" s="3">
        <f>VLOOKUP(C385,MASTER_Data_8!$K$2:$M$12,3,0)</f>
        <v>901</v>
      </c>
      <c r="S385" s="3">
        <f>Datset_1!I385*MASTER_Data_5!$B$9*R385</f>
        <v>7198.7197000000006</v>
      </c>
    </row>
    <row r="386" spans="1:19" x14ac:dyDescent="0.25">
      <c r="A386" s="2" t="s">
        <v>398</v>
      </c>
      <c r="B386" s="22">
        <v>39738</v>
      </c>
      <c r="C386" s="2">
        <v>50003</v>
      </c>
      <c r="D386" s="2">
        <v>9</v>
      </c>
      <c r="E386" s="2">
        <v>8</v>
      </c>
      <c r="F386" s="2">
        <v>12</v>
      </c>
      <c r="G386" s="2">
        <v>14</v>
      </c>
      <c r="H386" s="2">
        <v>11</v>
      </c>
      <c r="I386" s="111">
        <f>D386*HLOOKUP($D$3,MASTER_Data_1!$A$3:$F$5,2,0)+E386*HLOOKUP($E$3,MASTER_Data_1!$A$3:$F$5,2,0)+F386*HLOOKUP($F$3,MASTER_Data_1!$A$3:$F$5,2,0)+G386*HLOOKUP($G$3,MASTER_Data_1!$A$3:$F$5,2,0)+H386*HLOOKUP($H$3,MASTER_Data_1!$A$3:$F$5,2,0)</f>
        <v>163.69999999999999</v>
      </c>
      <c r="J386" s="111">
        <f>IF(AND(I386&gt;100,C386=50001),HLOOKUP(C386,MASTER_Data_2!$A$7:$G$17,MATCH(Datset_1!I386,MASTER_Data_2!$B$8:$B$17,1)+2,1),IF(AND(I386&gt;100,C386=50002),HLOOKUP(C386,MASTER_Data_2!$A$7:$G$17,MATCH(Datset_1!I386,MASTER_Data_2!$B$8:$B$17,1)+2,1),IF(AND(I386&gt;100,C386=50003),HLOOKUP(C386,MASTER_Data_2!$A$7:$G$17,MATCH(Datset_1!I386,MASTER_Data_2!$B$8:$B$17,1)+2,1),IF(AND(I386&gt;100,C386=50004),HLOOKUP(C386,MASTER_Data_2!$A$7:$G$17,MATCH(Datset_1!I386,MASTER_Data_2!$B$8:$B$17,1)+2,1),IF(AND(I386&gt;100,C386=50005),HLOOKUP(C386,MASTER_Data_2!$A$7:$G$17,MATCH(Datset_1!I386,MASTER_Data_2!$B$8:$B$17,1)+2,1),HLOOKUP(C386,MASTER_Data_2!$A$7:$G$17,2,1))))))</f>
        <v>0.26</v>
      </c>
      <c r="K386" s="4">
        <f t="shared" si="11"/>
        <v>42.561999999999998</v>
      </c>
      <c r="L386" s="112">
        <f>IF(AND(I382&gt;100,C382=50001),HLOOKUP(C382,MASTER_Data_4!$A$6:$G$16,MATCH(Datset_1!I382,MASTER_Data_4!$B$7:$B$16,1)+2,1),IF(AND(I382&gt;100,C382=50002),HLOOKUP(C382,MASTER_Data_4!$A$6:$G$16,MATCH(Datset_1!I382,MASTER_Data_4!$B$7:$B$16,1)+2,1),IF(AND(I382&gt;100,C382=50003),HLOOKUP(C382,MASTER_Data_4!$A$6:$G$16,MATCH(Datset_1!I382,MASTER_Data_4!$B$7:$B$16,1)+2,1),IF(AND(I382&gt;100,C382=50004),HLOOKUP(C382,MASTER_Data_4!$A$6:$G$16,MATCH(Datset_1!I382,MASTER_Data_4!$B$7:$B$16,1)+2,1),IF(AND(I382&gt;100,C382=50005),HLOOKUP(C382,MASTER_Data_4!$A$6:$G$16,MATCH(Datset_1!I382,MASTER_Data_4!$B$7:$B$16,1)+2,1),HLOOKUP(C382,MASTER_Data_4!$A$6:$G$16,2,1))))))</f>
        <v>0.34100000000000003</v>
      </c>
      <c r="M386" s="4">
        <f t="shared" si="10"/>
        <v>55.8217</v>
      </c>
      <c r="N386" s="112">
        <f>VLOOKUP(C386,MASTER_Data_7!$A$2:$C$7,3,0)</f>
        <v>1</v>
      </c>
      <c r="O386" s="112">
        <f>VLOOKUP(C386,MASTER_Data_7!$K$2:$M$12,3,0)</f>
        <v>2</v>
      </c>
      <c r="P386" s="3">
        <f>VLOOKUP(C386,MASTER_Data_8!$A$2:$C$7,3,0)</f>
        <v>407</v>
      </c>
      <c r="Q386" s="3">
        <f>Datset_1!I386*MASTER_Data_5!$B$9*P386</f>
        <v>3631.1115499999996</v>
      </c>
      <c r="R386" s="3">
        <f>VLOOKUP(C386,MASTER_Data_8!$K$2:$M$12,3,0)</f>
        <v>1048</v>
      </c>
      <c r="S386" s="3">
        <f>Datset_1!I386*MASTER_Data_5!$B$9*R386</f>
        <v>9349.8891999999996</v>
      </c>
    </row>
    <row r="387" spans="1:19" x14ac:dyDescent="0.25">
      <c r="A387" s="2" t="s">
        <v>399</v>
      </c>
      <c r="B387" s="22">
        <v>39739</v>
      </c>
      <c r="C387" s="2">
        <v>50002</v>
      </c>
      <c r="D387" s="2">
        <v>0</v>
      </c>
      <c r="E387" s="2">
        <v>8</v>
      </c>
      <c r="F387" s="2">
        <v>12</v>
      </c>
      <c r="G387" s="2">
        <v>15</v>
      </c>
      <c r="H387" s="2">
        <v>13</v>
      </c>
      <c r="I387" s="111">
        <f>D387*HLOOKUP($D$3,MASTER_Data_1!$A$3:$F$5,2,0)+E387*HLOOKUP($E$3,MASTER_Data_1!$A$3:$F$5,2,0)+F387*HLOOKUP($F$3,MASTER_Data_1!$A$3:$F$5,2,0)+G387*HLOOKUP($G$3,MASTER_Data_1!$A$3:$F$5,2,0)+H387*HLOOKUP($H$3,MASTER_Data_1!$A$3:$F$5,2,0)</f>
        <v>154.30000000000001</v>
      </c>
      <c r="J387" s="111">
        <f>IF(AND(I387&gt;100,C387=50001),HLOOKUP(C387,MASTER_Data_2!$A$7:$G$17,MATCH(Datset_1!I387,MASTER_Data_2!$B$8:$B$17,1)+2,1),IF(AND(I387&gt;100,C387=50002),HLOOKUP(C387,MASTER_Data_2!$A$7:$G$17,MATCH(Datset_1!I387,MASTER_Data_2!$B$8:$B$17,1)+2,1),IF(AND(I387&gt;100,C387=50003),HLOOKUP(C387,MASTER_Data_2!$A$7:$G$17,MATCH(Datset_1!I387,MASTER_Data_2!$B$8:$B$17,1)+2,1),IF(AND(I387&gt;100,C387=50004),HLOOKUP(C387,MASTER_Data_2!$A$7:$G$17,MATCH(Datset_1!I387,MASTER_Data_2!$B$8:$B$17,1)+2,1),IF(AND(I387&gt;100,C387=50005),HLOOKUP(C387,MASTER_Data_2!$A$7:$G$17,MATCH(Datset_1!I387,MASTER_Data_2!$B$8:$B$17,1)+2,1),HLOOKUP(C387,MASTER_Data_2!$A$7:$G$17,2,1))))))</f>
        <v>0.24</v>
      </c>
      <c r="K387" s="4">
        <f t="shared" si="11"/>
        <v>37.032000000000004</v>
      </c>
      <c r="L387" s="112">
        <f>IF(AND(I383&gt;100,C383=50001),HLOOKUP(C383,MASTER_Data_4!$A$6:$G$16,MATCH(Datset_1!I383,MASTER_Data_4!$B$7:$B$16,1)+2,1),IF(AND(I383&gt;100,C383=50002),HLOOKUP(C383,MASTER_Data_4!$A$6:$G$16,MATCH(Datset_1!I383,MASTER_Data_4!$B$7:$B$16,1)+2,1),IF(AND(I383&gt;100,C383=50003),HLOOKUP(C383,MASTER_Data_4!$A$6:$G$16,MATCH(Datset_1!I383,MASTER_Data_4!$B$7:$B$16,1)+2,1),IF(AND(I383&gt;100,C383=50004),HLOOKUP(C383,MASTER_Data_4!$A$6:$G$16,MATCH(Datset_1!I383,MASTER_Data_4!$B$7:$B$16,1)+2,1),IF(AND(I383&gt;100,C383=50005),HLOOKUP(C383,MASTER_Data_4!$A$6:$G$16,MATCH(Datset_1!I383,MASTER_Data_4!$B$7:$B$16,1)+2,1),HLOOKUP(C383,MASTER_Data_4!$A$6:$G$16,2,1))))))</f>
        <v>0.20399999999999999</v>
      </c>
      <c r="M387" s="4">
        <f t="shared" si="10"/>
        <v>31.4772</v>
      </c>
      <c r="N387" s="112">
        <f>VLOOKUP(C387,MASTER_Data_7!$A$2:$C$7,3,0)</f>
        <v>1</v>
      </c>
      <c r="O387" s="112">
        <f>VLOOKUP(C387,MASTER_Data_7!$K$2:$M$12,3,0)</f>
        <v>2</v>
      </c>
      <c r="P387" s="3">
        <f>VLOOKUP(C387,MASTER_Data_8!$A$2:$C$7,3,0)</f>
        <v>122</v>
      </c>
      <c r="Q387" s="3">
        <f>Datset_1!I387*MASTER_Data_5!$B$9*P387</f>
        <v>1025.9406999999999</v>
      </c>
      <c r="R387" s="3">
        <f>VLOOKUP(C387,MASTER_Data_8!$K$2:$M$12,3,0)</f>
        <v>901</v>
      </c>
      <c r="S387" s="3">
        <f>Datset_1!I387*MASTER_Data_5!$B$9*R387</f>
        <v>7576.8243499999999</v>
      </c>
    </row>
    <row r="388" spans="1:19" x14ac:dyDescent="0.25">
      <c r="A388" s="2" t="s">
        <v>400</v>
      </c>
      <c r="B388" s="22">
        <v>39741</v>
      </c>
      <c r="C388" s="2">
        <v>50001</v>
      </c>
      <c r="D388" s="2">
        <v>0</v>
      </c>
      <c r="E388" s="2">
        <v>8</v>
      </c>
      <c r="F388" s="2">
        <v>12</v>
      </c>
      <c r="G388" s="2">
        <v>6</v>
      </c>
      <c r="H388" s="2">
        <v>11</v>
      </c>
      <c r="I388" s="111">
        <f>D388*HLOOKUP($D$3,MASTER_Data_1!$A$3:$F$5,2,0)+E388*HLOOKUP($E$3,MASTER_Data_1!$A$3:$F$5,2,0)+F388*HLOOKUP($F$3,MASTER_Data_1!$A$3:$F$5,2,0)+G388*HLOOKUP($G$3,MASTER_Data_1!$A$3:$F$5,2,0)+H388*HLOOKUP($H$3,MASTER_Data_1!$A$3:$F$5,2,0)</f>
        <v>97.399999999999991</v>
      </c>
      <c r="J388" s="111">
        <f>IF(AND(I388&gt;100,C388=50001),HLOOKUP(C388,MASTER_Data_2!$A$7:$G$17,MATCH(Datset_1!I388,MASTER_Data_2!$B$8:$B$17,1)+2,1),IF(AND(I388&gt;100,C388=50002),HLOOKUP(C388,MASTER_Data_2!$A$7:$G$17,MATCH(Datset_1!I388,MASTER_Data_2!$B$8:$B$17,1)+2,1),IF(AND(I388&gt;100,C388=50003),HLOOKUP(C388,MASTER_Data_2!$A$7:$G$17,MATCH(Datset_1!I388,MASTER_Data_2!$B$8:$B$17,1)+2,1),IF(AND(I388&gt;100,C388=50004),HLOOKUP(C388,MASTER_Data_2!$A$7:$G$17,MATCH(Datset_1!I388,MASTER_Data_2!$B$8:$B$17,1)+2,1),IF(AND(I388&gt;100,C388=50005),HLOOKUP(C388,MASTER_Data_2!$A$7:$G$17,MATCH(Datset_1!I388,MASTER_Data_2!$B$8:$B$17,1)+2,1),HLOOKUP(C388,MASTER_Data_2!$A$7:$G$17,2,1))))))</f>
        <v>12.3</v>
      </c>
      <c r="K388" s="4">
        <f t="shared" si="11"/>
        <v>12.3</v>
      </c>
      <c r="L388" s="112">
        <f>IF(AND(I384&gt;100,C384=50001),HLOOKUP(C384,MASTER_Data_4!$A$6:$G$16,MATCH(Datset_1!I384,MASTER_Data_4!$B$7:$B$16,1)+2,1),IF(AND(I384&gt;100,C384=50002),HLOOKUP(C384,MASTER_Data_4!$A$6:$G$16,MATCH(Datset_1!I384,MASTER_Data_4!$B$7:$B$16,1)+2,1),IF(AND(I384&gt;100,C384=50003),HLOOKUP(C384,MASTER_Data_4!$A$6:$G$16,MATCH(Datset_1!I384,MASTER_Data_4!$B$7:$B$16,1)+2,1),IF(AND(I384&gt;100,C384=50004),HLOOKUP(C384,MASTER_Data_4!$A$6:$G$16,MATCH(Datset_1!I384,MASTER_Data_4!$B$7:$B$16,1)+2,1),IF(AND(I384&gt;100,C384=50005),HLOOKUP(C384,MASTER_Data_4!$A$6:$G$16,MATCH(Datset_1!I384,MASTER_Data_4!$B$7:$B$16,1)+2,1),HLOOKUP(C384,MASTER_Data_4!$A$6:$G$16,2,1))))))</f>
        <v>0.30199999999999999</v>
      </c>
      <c r="M388" s="4">
        <f t="shared" si="10"/>
        <v>29.414799999999996</v>
      </c>
      <c r="N388" s="112">
        <f>VLOOKUP(C388,MASTER_Data_7!$A$2:$C$7,3,0)</f>
        <v>1</v>
      </c>
      <c r="O388" s="112">
        <f>VLOOKUP(C388,MASTER_Data_7!$K$2:$M$12,3,0)</f>
        <v>2</v>
      </c>
      <c r="P388" s="3">
        <f>VLOOKUP(C388,MASTER_Data_8!$A$2:$C$7,3,0)</f>
        <v>40</v>
      </c>
      <c r="Q388" s="3">
        <f>Datset_1!I388*MASTER_Data_5!$B$9*P388</f>
        <v>212.33199999999997</v>
      </c>
      <c r="R388" s="3">
        <f>VLOOKUP(C388,MASTER_Data_8!$K$2:$M$12,3,0)</f>
        <v>787</v>
      </c>
      <c r="S388" s="3">
        <f>Datset_1!I388*MASTER_Data_5!$B$9*R388</f>
        <v>4177.6320999999989</v>
      </c>
    </row>
    <row r="389" spans="1:19" x14ac:dyDescent="0.25">
      <c r="A389" s="2" t="s">
        <v>401</v>
      </c>
      <c r="B389" s="22">
        <v>39741</v>
      </c>
      <c r="C389" s="2">
        <v>50001</v>
      </c>
      <c r="D389" s="2">
        <v>0</v>
      </c>
      <c r="E389" s="2">
        <v>8</v>
      </c>
      <c r="F389" s="2">
        <v>12</v>
      </c>
      <c r="G389" s="2">
        <v>11</v>
      </c>
      <c r="H389" s="2">
        <v>13</v>
      </c>
      <c r="I389" s="111">
        <f>D389*HLOOKUP($D$3,MASTER_Data_1!$A$3:$F$5,2,0)+E389*HLOOKUP($E$3,MASTER_Data_1!$A$3:$F$5,2,0)+F389*HLOOKUP($F$3,MASTER_Data_1!$A$3:$F$5,2,0)+G389*HLOOKUP($G$3,MASTER_Data_1!$A$3:$F$5,2,0)+H389*HLOOKUP($H$3,MASTER_Data_1!$A$3:$F$5,2,0)</f>
        <v>131.5</v>
      </c>
      <c r="J389" s="111">
        <f>IF(AND(I389&gt;100,C389=50001),HLOOKUP(C389,MASTER_Data_2!$A$7:$G$17,MATCH(Datset_1!I389,MASTER_Data_2!$B$8:$B$17,1)+2,1),IF(AND(I389&gt;100,C389=50002),HLOOKUP(C389,MASTER_Data_2!$A$7:$G$17,MATCH(Datset_1!I389,MASTER_Data_2!$B$8:$B$17,1)+2,1),IF(AND(I389&gt;100,C389=50003),HLOOKUP(C389,MASTER_Data_2!$A$7:$G$17,MATCH(Datset_1!I389,MASTER_Data_2!$B$8:$B$17,1)+2,1),IF(AND(I389&gt;100,C389=50004),HLOOKUP(C389,MASTER_Data_2!$A$7:$G$17,MATCH(Datset_1!I389,MASTER_Data_2!$B$8:$B$17,1)+2,1),IF(AND(I389&gt;100,C389=50005),HLOOKUP(C389,MASTER_Data_2!$A$7:$G$17,MATCH(Datset_1!I389,MASTER_Data_2!$B$8:$B$17,1)+2,1),HLOOKUP(C389,MASTER_Data_2!$A$7:$G$17,2,1))))))</f>
        <v>0.2</v>
      </c>
      <c r="K389" s="4">
        <f t="shared" si="11"/>
        <v>26.3</v>
      </c>
      <c r="L389" s="112">
        <f>IF(AND(I385&gt;100,C385=50001),HLOOKUP(C385,MASTER_Data_4!$A$6:$G$16,MATCH(Datset_1!I385,MASTER_Data_4!$B$7:$B$16,1)+2,1),IF(AND(I385&gt;100,C385=50002),HLOOKUP(C385,MASTER_Data_4!$A$6:$G$16,MATCH(Datset_1!I385,MASTER_Data_4!$B$7:$B$16,1)+2,1),IF(AND(I385&gt;100,C385=50003),HLOOKUP(C385,MASTER_Data_4!$A$6:$G$16,MATCH(Datset_1!I385,MASTER_Data_4!$B$7:$B$16,1)+2,1),IF(AND(I385&gt;100,C385=50004),HLOOKUP(C385,MASTER_Data_4!$A$6:$G$16,MATCH(Datset_1!I385,MASTER_Data_4!$B$7:$B$16,1)+2,1),IF(AND(I385&gt;100,C385=50005),HLOOKUP(C385,MASTER_Data_4!$A$6:$G$16,MATCH(Datset_1!I385,MASTER_Data_4!$B$7:$B$16,1)+2,1),HLOOKUP(C385,MASTER_Data_4!$A$6:$G$16,2,1))))))</f>
        <v>0.30599999999999999</v>
      </c>
      <c r="M389" s="4">
        <f t="shared" ref="M389:M452" si="12">IF(L389&gt;1,L389,L389*I389)</f>
        <v>40.238999999999997</v>
      </c>
      <c r="N389" s="112">
        <f>VLOOKUP(C389,MASTER_Data_7!$A$2:$C$7,3,0)</f>
        <v>1</v>
      </c>
      <c r="O389" s="112">
        <f>VLOOKUP(C389,MASTER_Data_7!$K$2:$M$12,3,0)</f>
        <v>2</v>
      </c>
      <c r="P389" s="3">
        <f>VLOOKUP(C389,MASTER_Data_8!$A$2:$C$7,3,0)</f>
        <v>40</v>
      </c>
      <c r="Q389" s="3">
        <f>Datset_1!I389*MASTER_Data_5!$B$9*P389</f>
        <v>286.67</v>
      </c>
      <c r="R389" s="3">
        <f>VLOOKUP(C389,MASTER_Data_8!$K$2:$M$12,3,0)</f>
        <v>787</v>
      </c>
      <c r="S389" s="3">
        <f>Datset_1!I389*MASTER_Data_5!$B$9*R389</f>
        <v>5640.23225</v>
      </c>
    </row>
    <row r="390" spans="1:19" x14ac:dyDescent="0.25">
      <c r="A390" s="2" t="s">
        <v>402</v>
      </c>
      <c r="B390" s="22">
        <v>39742</v>
      </c>
      <c r="C390" s="2">
        <v>50003</v>
      </c>
      <c r="D390" s="2">
        <v>0</v>
      </c>
      <c r="E390" s="2">
        <v>8</v>
      </c>
      <c r="F390" s="2">
        <v>12</v>
      </c>
      <c r="G390" s="2">
        <v>5</v>
      </c>
      <c r="H390" s="2">
        <v>11</v>
      </c>
      <c r="I390" s="111">
        <f>D390*HLOOKUP($D$3,MASTER_Data_1!$A$3:$F$5,2,0)+E390*HLOOKUP($E$3,MASTER_Data_1!$A$3:$F$5,2,0)+F390*HLOOKUP($F$3,MASTER_Data_1!$A$3:$F$5,2,0)+G390*HLOOKUP($G$3,MASTER_Data_1!$A$3:$F$5,2,0)+H390*HLOOKUP($H$3,MASTER_Data_1!$A$3:$F$5,2,0)</f>
        <v>91.699999999999989</v>
      </c>
      <c r="J390" s="111">
        <f>IF(AND(I390&gt;100,C390=50001),HLOOKUP(C390,MASTER_Data_2!$A$7:$G$17,MATCH(Datset_1!I390,MASTER_Data_2!$B$8:$B$17,1)+2,1),IF(AND(I390&gt;100,C390=50002),HLOOKUP(C390,MASTER_Data_2!$A$7:$G$17,MATCH(Datset_1!I390,MASTER_Data_2!$B$8:$B$17,1)+2,1),IF(AND(I390&gt;100,C390=50003),HLOOKUP(C390,MASTER_Data_2!$A$7:$G$17,MATCH(Datset_1!I390,MASTER_Data_2!$B$8:$B$17,1)+2,1),IF(AND(I390&gt;100,C390=50004),HLOOKUP(C390,MASTER_Data_2!$A$7:$G$17,MATCH(Datset_1!I390,MASTER_Data_2!$B$8:$B$17,1)+2,1),IF(AND(I390&gt;100,C390=50005),HLOOKUP(C390,MASTER_Data_2!$A$7:$G$17,MATCH(Datset_1!I390,MASTER_Data_2!$B$8:$B$17,1)+2,1),HLOOKUP(C390,MASTER_Data_2!$A$7:$G$17,2,1))))))</f>
        <v>17.8</v>
      </c>
      <c r="K390" s="4">
        <f t="shared" si="11"/>
        <v>17.8</v>
      </c>
      <c r="L390" s="112">
        <f>IF(AND(I386&gt;100,C386=50001),HLOOKUP(C386,MASTER_Data_4!$A$6:$G$16,MATCH(Datset_1!I386,MASTER_Data_4!$B$7:$B$16,1)+2,1),IF(AND(I386&gt;100,C386=50002),HLOOKUP(C386,MASTER_Data_4!$A$6:$G$16,MATCH(Datset_1!I386,MASTER_Data_4!$B$7:$B$16,1)+2,1),IF(AND(I386&gt;100,C386=50003),HLOOKUP(C386,MASTER_Data_4!$A$6:$G$16,MATCH(Datset_1!I386,MASTER_Data_4!$B$7:$B$16,1)+2,1),IF(AND(I386&gt;100,C386=50004),HLOOKUP(C386,MASTER_Data_4!$A$6:$G$16,MATCH(Datset_1!I386,MASTER_Data_4!$B$7:$B$16,1)+2,1),IF(AND(I386&gt;100,C386=50005),HLOOKUP(C386,MASTER_Data_4!$A$6:$G$16,MATCH(Datset_1!I386,MASTER_Data_4!$B$7:$B$16,1)+2,1),HLOOKUP(C386,MASTER_Data_4!$A$6:$G$16,2,1))))))</f>
        <v>0.37</v>
      </c>
      <c r="M390" s="4">
        <f t="shared" si="12"/>
        <v>33.928999999999995</v>
      </c>
      <c r="N390" s="112">
        <f>VLOOKUP(C390,MASTER_Data_7!$A$2:$C$7,3,0)</f>
        <v>1</v>
      </c>
      <c r="O390" s="112">
        <f>VLOOKUP(C390,MASTER_Data_7!$K$2:$M$12,3,0)</f>
        <v>2</v>
      </c>
      <c r="P390" s="3">
        <f>VLOOKUP(C390,MASTER_Data_8!$A$2:$C$7,3,0)</f>
        <v>407</v>
      </c>
      <c r="Q390" s="3">
        <f>Datset_1!I390*MASTER_Data_5!$B$9*P390</f>
        <v>2034.0435499999996</v>
      </c>
      <c r="R390" s="3">
        <f>VLOOKUP(C390,MASTER_Data_8!$K$2:$M$12,3,0)</f>
        <v>1048</v>
      </c>
      <c r="S390" s="3">
        <f>Datset_1!I390*MASTER_Data_5!$B$9*R390</f>
        <v>5237.5371999999988</v>
      </c>
    </row>
    <row r="391" spans="1:19" x14ac:dyDescent="0.25">
      <c r="A391" s="2" t="s">
        <v>403</v>
      </c>
      <c r="B391" s="22">
        <v>39743</v>
      </c>
      <c r="C391" s="2">
        <v>50004</v>
      </c>
      <c r="D391" s="2">
        <v>0</v>
      </c>
      <c r="E391" s="2">
        <v>8</v>
      </c>
      <c r="F391" s="2">
        <v>0</v>
      </c>
      <c r="G391" s="2">
        <v>11</v>
      </c>
      <c r="H391" s="2">
        <v>11</v>
      </c>
      <c r="I391" s="111">
        <f>D391*HLOOKUP($D$3,MASTER_Data_1!$A$3:$F$5,2,0)+E391*HLOOKUP($E$3,MASTER_Data_1!$A$3:$F$5,2,0)+F391*HLOOKUP($F$3,MASTER_Data_1!$A$3:$F$5,2,0)+G391*HLOOKUP($G$3,MASTER_Data_1!$A$3:$F$5,2,0)+H391*HLOOKUP($H$3,MASTER_Data_1!$A$3:$F$5,2,0)</f>
        <v>107.9</v>
      </c>
      <c r="J391" s="111">
        <f>IF(AND(I391&gt;100,C391=50001),HLOOKUP(C391,MASTER_Data_2!$A$7:$G$17,MATCH(Datset_1!I391,MASTER_Data_2!$B$8:$B$17,1)+2,1),IF(AND(I391&gt;100,C391=50002),HLOOKUP(C391,MASTER_Data_2!$A$7:$G$17,MATCH(Datset_1!I391,MASTER_Data_2!$B$8:$B$17,1)+2,1),IF(AND(I391&gt;100,C391=50003),HLOOKUP(C391,MASTER_Data_2!$A$7:$G$17,MATCH(Datset_1!I391,MASTER_Data_2!$B$8:$B$17,1)+2,1),IF(AND(I391&gt;100,C391=50004),HLOOKUP(C391,MASTER_Data_2!$A$7:$G$17,MATCH(Datset_1!I391,MASTER_Data_2!$B$8:$B$17,1)+2,1),IF(AND(I391&gt;100,C391=50005),HLOOKUP(C391,MASTER_Data_2!$A$7:$G$17,MATCH(Datset_1!I391,MASTER_Data_2!$B$8:$B$17,1)+2,1),HLOOKUP(C391,MASTER_Data_2!$A$7:$G$17,2,1))))))</f>
        <v>0.27</v>
      </c>
      <c r="K391" s="4">
        <f t="shared" si="11"/>
        <v>29.133000000000003</v>
      </c>
      <c r="L391" s="112">
        <f>IF(AND(I387&gt;100,C387=50001),HLOOKUP(C387,MASTER_Data_4!$A$6:$G$16,MATCH(Datset_1!I387,MASTER_Data_4!$B$7:$B$16,1)+2,1),IF(AND(I387&gt;100,C387=50002),HLOOKUP(C387,MASTER_Data_4!$A$6:$G$16,MATCH(Datset_1!I387,MASTER_Data_4!$B$7:$B$16,1)+2,1),IF(AND(I387&gt;100,C387=50003),HLOOKUP(C387,MASTER_Data_4!$A$6:$G$16,MATCH(Datset_1!I387,MASTER_Data_4!$B$7:$B$16,1)+2,1),IF(AND(I387&gt;100,C387=50004),HLOOKUP(C387,MASTER_Data_4!$A$6:$G$16,MATCH(Datset_1!I387,MASTER_Data_4!$B$7:$B$16,1)+2,1),IF(AND(I387&gt;100,C387=50005),HLOOKUP(C387,MASTER_Data_4!$A$6:$G$16,MATCH(Datset_1!I387,MASTER_Data_4!$B$7:$B$16,1)+2,1),HLOOKUP(C387,MASTER_Data_4!$A$6:$G$16,2,1))))))</f>
        <v>0.30599999999999999</v>
      </c>
      <c r="M391" s="4">
        <f t="shared" si="12"/>
        <v>33.017400000000002</v>
      </c>
      <c r="N391" s="112">
        <f>VLOOKUP(C391,MASTER_Data_7!$A$2:$C$7,3,0)</f>
        <v>1</v>
      </c>
      <c r="O391" s="112">
        <f>VLOOKUP(C391,MASTER_Data_7!$K$2:$M$12,3,0)</f>
        <v>2</v>
      </c>
      <c r="P391" s="3">
        <f>VLOOKUP(C391,MASTER_Data_8!$A$2:$C$7,3,0)</f>
        <v>768</v>
      </c>
      <c r="Q391" s="3">
        <f>Datset_1!I391*MASTER_Data_5!$B$9*P391</f>
        <v>4516.2624000000005</v>
      </c>
      <c r="R391" s="3">
        <f>VLOOKUP(C391,MASTER_Data_8!$K$2:$M$12,3,0)</f>
        <v>841</v>
      </c>
      <c r="S391" s="3">
        <f>Datset_1!I391*MASTER_Data_5!$B$9*R391</f>
        <v>4945.5425500000001</v>
      </c>
    </row>
    <row r="392" spans="1:19" x14ac:dyDescent="0.25">
      <c r="A392" s="2" t="s">
        <v>404</v>
      </c>
      <c r="B392" s="22">
        <v>39744</v>
      </c>
      <c r="C392" s="2">
        <v>50002</v>
      </c>
      <c r="D392" s="2">
        <v>9</v>
      </c>
      <c r="E392" s="2">
        <v>8</v>
      </c>
      <c r="F392" s="2">
        <v>0</v>
      </c>
      <c r="G392" s="2">
        <v>9</v>
      </c>
      <c r="H392" s="2">
        <v>9</v>
      </c>
      <c r="I392" s="111">
        <f>D392*HLOOKUP($D$3,MASTER_Data_1!$A$3:$F$5,2,0)+E392*HLOOKUP($E$3,MASTER_Data_1!$A$3:$F$5,2,0)+F392*HLOOKUP($F$3,MASTER_Data_1!$A$3:$F$5,2,0)+G392*HLOOKUP($G$3,MASTER_Data_1!$A$3:$F$5,2,0)+H392*HLOOKUP($H$3,MASTER_Data_1!$A$3:$F$5,2,0)</f>
        <v>111.60000000000001</v>
      </c>
      <c r="J392" s="111">
        <f>IF(AND(I392&gt;100,C392=50001),HLOOKUP(C392,MASTER_Data_2!$A$7:$G$17,MATCH(Datset_1!I392,MASTER_Data_2!$B$8:$B$17,1)+2,1),IF(AND(I392&gt;100,C392=50002),HLOOKUP(C392,MASTER_Data_2!$A$7:$G$17,MATCH(Datset_1!I392,MASTER_Data_2!$B$8:$B$17,1)+2,1),IF(AND(I392&gt;100,C392=50003),HLOOKUP(C392,MASTER_Data_2!$A$7:$G$17,MATCH(Datset_1!I392,MASTER_Data_2!$B$8:$B$17,1)+2,1),IF(AND(I392&gt;100,C392=50004),HLOOKUP(C392,MASTER_Data_2!$A$7:$G$17,MATCH(Datset_1!I392,MASTER_Data_2!$B$8:$B$17,1)+2,1),IF(AND(I392&gt;100,C392=50005),HLOOKUP(C392,MASTER_Data_2!$A$7:$G$17,MATCH(Datset_1!I392,MASTER_Data_2!$B$8:$B$17,1)+2,1),HLOOKUP(C392,MASTER_Data_2!$A$7:$G$17,2,1))))))</f>
        <v>0.24</v>
      </c>
      <c r="K392" s="4">
        <f t="shared" si="11"/>
        <v>26.784000000000002</v>
      </c>
      <c r="L392" s="112">
        <f>IF(AND(I388&gt;100,C388=50001),HLOOKUP(C388,MASTER_Data_4!$A$6:$G$16,MATCH(Datset_1!I388,MASTER_Data_4!$B$7:$B$16,1)+2,1),IF(AND(I388&gt;100,C388=50002),HLOOKUP(C388,MASTER_Data_4!$A$6:$G$16,MATCH(Datset_1!I388,MASTER_Data_4!$B$7:$B$16,1)+2,1),IF(AND(I388&gt;100,C388=50003),HLOOKUP(C388,MASTER_Data_4!$A$6:$G$16,MATCH(Datset_1!I388,MASTER_Data_4!$B$7:$B$16,1)+2,1),IF(AND(I388&gt;100,C388=50004),HLOOKUP(C388,MASTER_Data_4!$A$6:$G$16,MATCH(Datset_1!I388,MASTER_Data_4!$B$7:$B$16,1)+2,1),IF(AND(I388&gt;100,C388=50005),HLOOKUP(C388,MASTER_Data_4!$A$6:$G$16,MATCH(Datset_1!I388,MASTER_Data_4!$B$7:$B$16,1)+2,1),HLOOKUP(C388,MASTER_Data_4!$A$6:$G$16,2,1))))))</f>
        <v>18.100000000000001</v>
      </c>
      <c r="M392" s="4">
        <f t="shared" si="12"/>
        <v>18.100000000000001</v>
      </c>
      <c r="N392" s="112">
        <f>VLOOKUP(C392,MASTER_Data_7!$A$2:$C$7,3,0)</f>
        <v>1</v>
      </c>
      <c r="O392" s="112">
        <f>VLOOKUP(C392,MASTER_Data_7!$K$2:$M$12,3,0)</f>
        <v>2</v>
      </c>
      <c r="P392" s="3">
        <f>VLOOKUP(C392,MASTER_Data_8!$A$2:$C$7,3,0)</f>
        <v>122</v>
      </c>
      <c r="Q392" s="3">
        <f>Datset_1!I392*MASTER_Data_5!$B$9*P392</f>
        <v>742.02840000000003</v>
      </c>
      <c r="R392" s="3">
        <f>VLOOKUP(C392,MASTER_Data_8!$K$2:$M$12,3,0)</f>
        <v>901</v>
      </c>
      <c r="S392" s="3">
        <f>Datset_1!I392*MASTER_Data_5!$B$9*R392</f>
        <v>5480.0622000000003</v>
      </c>
    </row>
    <row r="393" spans="1:19" x14ac:dyDescent="0.25">
      <c r="A393" s="2" t="s">
        <v>405</v>
      </c>
      <c r="B393" s="22">
        <v>39745</v>
      </c>
      <c r="C393" s="2">
        <v>50005</v>
      </c>
      <c r="D393" s="2">
        <v>9</v>
      </c>
      <c r="E393" s="2">
        <v>8</v>
      </c>
      <c r="F393" s="2">
        <v>0</v>
      </c>
      <c r="G393" s="2">
        <v>9</v>
      </c>
      <c r="H393" s="2">
        <v>9</v>
      </c>
      <c r="I393" s="111">
        <f>D393*HLOOKUP($D$3,MASTER_Data_1!$A$3:$F$5,2,0)+E393*HLOOKUP($E$3,MASTER_Data_1!$A$3:$F$5,2,0)+F393*HLOOKUP($F$3,MASTER_Data_1!$A$3:$F$5,2,0)+G393*HLOOKUP($G$3,MASTER_Data_1!$A$3:$F$5,2,0)+H393*HLOOKUP($H$3,MASTER_Data_1!$A$3:$F$5,2,0)</f>
        <v>111.60000000000001</v>
      </c>
      <c r="J393" s="111">
        <f>IF(AND(I393&gt;100,C393=50001),HLOOKUP(C393,MASTER_Data_2!$A$7:$G$17,MATCH(Datset_1!I393,MASTER_Data_2!$B$8:$B$17,1)+2,1),IF(AND(I393&gt;100,C393=50002),HLOOKUP(C393,MASTER_Data_2!$A$7:$G$17,MATCH(Datset_1!I393,MASTER_Data_2!$B$8:$B$17,1)+2,1),IF(AND(I393&gt;100,C393=50003),HLOOKUP(C393,MASTER_Data_2!$A$7:$G$17,MATCH(Datset_1!I393,MASTER_Data_2!$B$8:$B$17,1)+2,1),IF(AND(I393&gt;100,C393=50004),HLOOKUP(C393,MASTER_Data_2!$A$7:$G$17,MATCH(Datset_1!I393,MASTER_Data_2!$B$8:$B$17,1)+2,1),IF(AND(I393&gt;100,C393=50005),HLOOKUP(C393,MASTER_Data_2!$A$7:$G$17,MATCH(Datset_1!I393,MASTER_Data_2!$B$8:$B$17,1)+2,1),HLOOKUP(C393,MASTER_Data_2!$A$7:$G$17,2,1))))))</f>
        <v>0.33</v>
      </c>
      <c r="K393" s="4">
        <f t="shared" ref="K393:K456" si="13">IF(J393&gt;1,J393, I393*J393)</f>
        <v>36.828000000000003</v>
      </c>
      <c r="L393" s="112">
        <f>IF(AND(I389&gt;100,C389=50001),HLOOKUP(C389,MASTER_Data_4!$A$6:$G$16,MATCH(Datset_1!I389,MASTER_Data_4!$B$7:$B$16,1)+2,1),IF(AND(I389&gt;100,C389=50002),HLOOKUP(C389,MASTER_Data_4!$A$6:$G$16,MATCH(Datset_1!I389,MASTER_Data_4!$B$7:$B$16,1)+2,1),IF(AND(I389&gt;100,C389=50003),HLOOKUP(C389,MASTER_Data_4!$A$6:$G$16,MATCH(Datset_1!I389,MASTER_Data_4!$B$7:$B$16,1)+2,1),IF(AND(I389&gt;100,C389=50004),HLOOKUP(C389,MASTER_Data_4!$A$6:$G$16,MATCH(Datset_1!I389,MASTER_Data_4!$B$7:$B$16,1)+2,1),IF(AND(I389&gt;100,C389=50005),HLOOKUP(C389,MASTER_Data_4!$A$6:$G$16,MATCH(Datset_1!I389,MASTER_Data_4!$B$7:$B$16,1)+2,1),HLOOKUP(C389,MASTER_Data_4!$A$6:$G$16,2,1))))))</f>
        <v>0.30199999999999999</v>
      </c>
      <c r="M393" s="4">
        <f t="shared" si="12"/>
        <v>33.703200000000002</v>
      </c>
      <c r="N393" s="112">
        <f>VLOOKUP(C393,MASTER_Data_7!$A$2:$C$7,3,0)</f>
        <v>2</v>
      </c>
      <c r="O393" s="112">
        <f>VLOOKUP(C393,MASTER_Data_7!$K$2:$M$12,3,0)</f>
        <v>1</v>
      </c>
      <c r="P393" s="3">
        <f>VLOOKUP(C393,MASTER_Data_8!$A$2:$C$7,3,0)</f>
        <v>787</v>
      </c>
      <c r="Q393" s="3">
        <f>Datset_1!I393*MASTER_Data_5!$B$9*P393</f>
        <v>4786.6914000000006</v>
      </c>
      <c r="R393" s="3">
        <f>VLOOKUP(C393,MASTER_Data_8!$K$2:$M$12,3,0)</f>
        <v>40</v>
      </c>
      <c r="S393" s="3">
        <f>Datset_1!I393*MASTER_Data_5!$B$9*R393</f>
        <v>243.28800000000001</v>
      </c>
    </row>
    <row r="394" spans="1:19" x14ac:dyDescent="0.25">
      <c r="A394" s="2" t="s">
        <v>406</v>
      </c>
      <c r="B394" s="22">
        <v>39746</v>
      </c>
      <c r="C394" s="2">
        <v>50002</v>
      </c>
      <c r="D394" s="2">
        <v>9</v>
      </c>
      <c r="E394" s="2">
        <v>8</v>
      </c>
      <c r="F394" s="2">
        <v>12</v>
      </c>
      <c r="G394" s="2">
        <v>12</v>
      </c>
      <c r="H394" s="2">
        <v>9</v>
      </c>
      <c r="I394" s="111">
        <f>D394*HLOOKUP($D$3,MASTER_Data_1!$A$3:$F$5,2,0)+E394*HLOOKUP($E$3,MASTER_Data_1!$A$3:$F$5,2,0)+F394*HLOOKUP($F$3,MASTER_Data_1!$A$3:$F$5,2,0)+G394*HLOOKUP($G$3,MASTER_Data_1!$A$3:$F$5,2,0)+H394*HLOOKUP($H$3,MASTER_Data_1!$A$3:$F$5,2,0)</f>
        <v>146.69999999999999</v>
      </c>
      <c r="J394" s="111">
        <f>IF(AND(I394&gt;100,C394=50001),HLOOKUP(C394,MASTER_Data_2!$A$7:$G$17,MATCH(Datset_1!I394,MASTER_Data_2!$B$8:$B$17,1)+2,1),IF(AND(I394&gt;100,C394=50002),HLOOKUP(C394,MASTER_Data_2!$A$7:$G$17,MATCH(Datset_1!I394,MASTER_Data_2!$B$8:$B$17,1)+2,1),IF(AND(I394&gt;100,C394=50003),HLOOKUP(C394,MASTER_Data_2!$A$7:$G$17,MATCH(Datset_1!I394,MASTER_Data_2!$B$8:$B$17,1)+2,1),IF(AND(I394&gt;100,C394=50004),HLOOKUP(C394,MASTER_Data_2!$A$7:$G$17,MATCH(Datset_1!I394,MASTER_Data_2!$B$8:$B$17,1)+2,1),IF(AND(I394&gt;100,C394=50005),HLOOKUP(C394,MASTER_Data_2!$A$7:$G$17,MATCH(Datset_1!I394,MASTER_Data_2!$B$8:$B$17,1)+2,1),HLOOKUP(C394,MASTER_Data_2!$A$7:$G$17,2,1))))))</f>
        <v>0.24</v>
      </c>
      <c r="K394" s="4">
        <f t="shared" si="13"/>
        <v>35.207999999999998</v>
      </c>
      <c r="L394" s="112">
        <f>IF(AND(I390&gt;100,C390=50001),HLOOKUP(C390,MASTER_Data_4!$A$6:$G$16,MATCH(Datset_1!I390,MASTER_Data_4!$B$7:$B$16,1)+2,1),IF(AND(I390&gt;100,C390=50002),HLOOKUP(C390,MASTER_Data_4!$A$6:$G$16,MATCH(Datset_1!I390,MASTER_Data_4!$B$7:$B$16,1)+2,1),IF(AND(I390&gt;100,C390=50003),HLOOKUP(C390,MASTER_Data_4!$A$6:$G$16,MATCH(Datset_1!I390,MASTER_Data_4!$B$7:$B$16,1)+2,1),IF(AND(I390&gt;100,C390=50004),HLOOKUP(C390,MASTER_Data_4!$A$6:$G$16,MATCH(Datset_1!I390,MASTER_Data_4!$B$7:$B$16,1)+2,1),IF(AND(I390&gt;100,C390=50005),HLOOKUP(C390,MASTER_Data_4!$A$6:$G$16,MATCH(Datset_1!I390,MASTER_Data_4!$B$7:$B$16,1)+2,1),HLOOKUP(C390,MASTER_Data_4!$A$6:$G$16,2,1))))))</f>
        <v>17.899999999999999</v>
      </c>
      <c r="M394" s="4">
        <f t="shared" si="12"/>
        <v>17.899999999999999</v>
      </c>
      <c r="N394" s="112">
        <f>VLOOKUP(C394,MASTER_Data_7!$A$2:$C$7,3,0)</f>
        <v>1</v>
      </c>
      <c r="O394" s="112">
        <f>VLOOKUP(C394,MASTER_Data_7!$K$2:$M$12,3,0)</f>
        <v>2</v>
      </c>
      <c r="P394" s="3">
        <f>VLOOKUP(C394,MASTER_Data_8!$A$2:$C$7,3,0)</f>
        <v>122</v>
      </c>
      <c r="Q394" s="3">
        <f>Datset_1!I394*MASTER_Data_5!$B$9*P394</f>
        <v>975.40829999999994</v>
      </c>
      <c r="R394" s="3">
        <f>VLOOKUP(C394,MASTER_Data_8!$K$2:$M$12,3,0)</f>
        <v>901</v>
      </c>
      <c r="S394" s="3">
        <f>Datset_1!I394*MASTER_Data_5!$B$9*R394</f>
        <v>7203.63015</v>
      </c>
    </row>
    <row r="395" spans="1:19" x14ac:dyDescent="0.25">
      <c r="A395" s="2" t="s">
        <v>407</v>
      </c>
      <c r="B395" s="22">
        <v>39746</v>
      </c>
      <c r="C395" s="2">
        <v>50001</v>
      </c>
      <c r="D395" s="2">
        <v>2</v>
      </c>
      <c r="E395" s="2">
        <v>8</v>
      </c>
      <c r="F395" s="2">
        <v>12</v>
      </c>
      <c r="G395" s="2">
        <v>15</v>
      </c>
      <c r="H395" s="2">
        <v>9</v>
      </c>
      <c r="I395" s="111">
        <f>D395*HLOOKUP($D$3,MASTER_Data_1!$A$3:$F$5,2,0)+E395*HLOOKUP($E$3,MASTER_Data_1!$A$3:$F$5,2,0)+F395*HLOOKUP($F$3,MASTER_Data_1!$A$3:$F$5,2,0)+G395*HLOOKUP($G$3,MASTER_Data_1!$A$3:$F$5,2,0)+H395*HLOOKUP($H$3,MASTER_Data_1!$A$3:$F$5,2,0)</f>
        <v>147.69999999999999</v>
      </c>
      <c r="J395" s="111">
        <f>IF(AND(I395&gt;100,C395=50001),HLOOKUP(C395,MASTER_Data_2!$A$7:$G$17,MATCH(Datset_1!I395,MASTER_Data_2!$B$8:$B$17,1)+2,1),IF(AND(I395&gt;100,C395=50002),HLOOKUP(C395,MASTER_Data_2!$A$7:$G$17,MATCH(Datset_1!I395,MASTER_Data_2!$B$8:$B$17,1)+2,1),IF(AND(I395&gt;100,C395=50003),HLOOKUP(C395,MASTER_Data_2!$A$7:$G$17,MATCH(Datset_1!I395,MASTER_Data_2!$B$8:$B$17,1)+2,1),IF(AND(I395&gt;100,C395=50004),HLOOKUP(C395,MASTER_Data_2!$A$7:$G$17,MATCH(Datset_1!I395,MASTER_Data_2!$B$8:$B$17,1)+2,1),IF(AND(I395&gt;100,C395=50005),HLOOKUP(C395,MASTER_Data_2!$A$7:$G$17,MATCH(Datset_1!I395,MASTER_Data_2!$B$8:$B$17,1)+2,1),HLOOKUP(C395,MASTER_Data_2!$A$7:$G$17,2,1))))))</f>
        <v>0.2</v>
      </c>
      <c r="K395" s="4">
        <f t="shared" si="13"/>
        <v>29.54</v>
      </c>
      <c r="L395" s="112">
        <f>IF(AND(I391&gt;100,C391=50001),HLOOKUP(C391,MASTER_Data_4!$A$6:$G$16,MATCH(Datset_1!I391,MASTER_Data_4!$B$7:$B$16,1)+2,1),IF(AND(I391&gt;100,C391=50002),HLOOKUP(C391,MASTER_Data_4!$A$6:$G$16,MATCH(Datset_1!I391,MASTER_Data_4!$B$7:$B$16,1)+2,1),IF(AND(I391&gt;100,C391=50003),HLOOKUP(C391,MASTER_Data_4!$A$6:$G$16,MATCH(Datset_1!I391,MASTER_Data_4!$B$7:$B$16,1)+2,1),IF(AND(I391&gt;100,C391=50004),HLOOKUP(C391,MASTER_Data_4!$A$6:$G$16,MATCH(Datset_1!I391,MASTER_Data_4!$B$7:$B$16,1)+2,1),IF(AND(I391&gt;100,C391=50005),HLOOKUP(C391,MASTER_Data_4!$A$6:$G$16,MATCH(Datset_1!I391,MASTER_Data_4!$B$7:$B$16,1)+2,1),HLOOKUP(C391,MASTER_Data_4!$A$6:$G$16,2,1))))))</f>
        <v>0.34100000000000003</v>
      </c>
      <c r="M395" s="4">
        <f t="shared" si="12"/>
        <v>50.365699999999997</v>
      </c>
      <c r="N395" s="112">
        <f>VLOOKUP(C395,MASTER_Data_7!$A$2:$C$7,3,0)</f>
        <v>1</v>
      </c>
      <c r="O395" s="112">
        <f>VLOOKUP(C395,MASTER_Data_7!$K$2:$M$12,3,0)</f>
        <v>2</v>
      </c>
      <c r="P395" s="3">
        <f>VLOOKUP(C395,MASTER_Data_8!$A$2:$C$7,3,0)</f>
        <v>40</v>
      </c>
      <c r="Q395" s="3">
        <f>Datset_1!I395*MASTER_Data_5!$B$9*P395</f>
        <v>321.98599999999999</v>
      </c>
      <c r="R395" s="3">
        <f>VLOOKUP(C395,MASTER_Data_8!$K$2:$M$12,3,0)</f>
        <v>787</v>
      </c>
      <c r="S395" s="3">
        <f>Datset_1!I395*MASTER_Data_5!$B$9*R395</f>
        <v>6335.0745499999994</v>
      </c>
    </row>
    <row r="396" spans="1:19" x14ac:dyDescent="0.25">
      <c r="A396" s="2" t="s">
        <v>408</v>
      </c>
      <c r="B396" s="22">
        <v>39747</v>
      </c>
      <c r="C396" s="2">
        <v>50005</v>
      </c>
      <c r="D396" s="2">
        <v>3</v>
      </c>
      <c r="E396" s="2">
        <v>8</v>
      </c>
      <c r="F396" s="2">
        <v>3</v>
      </c>
      <c r="G396" s="2">
        <v>12</v>
      </c>
      <c r="H396" s="2">
        <v>9</v>
      </c>
      <c r="I396" s="111">
        <f>D396*HLOOKUP($D$3,MASTER_Data_1!$A$3:$F$5,2,0)+E396*HLOOKUP($E$3,MASTER_Data_1!$A$3:$F$5,2,0)+F396*HLOOKUP($F$3,MASTER_Data_1!$A$3:$F$5,2,0)+G396*HLOOKUP($G$3,MASTER_Data_1!$A$3:$F$5,2,0)+H396*HLOOKUP($H$3,MASTER_Data_1!$A$3:$F$5,2,0)</f>
        <v>119.4</v>
      </c>
      <c r="J396" s="111">
        <f>IF(AND(I396&gt;100,C396=50001),HLOOKUP(C396,MASTER_Data_2!$A$7:$G$17,MATCH(Datset_1!I396,MASTER_Data_2!$B$8:$B$17,1)+2,1),IF(AND(I396&gt;100,C396=50002),HLOOKUP(C396,MASTER_Data_2!$A$7:$G$17,MATCH(Datset_1!I396,MASTER_Data_2!$B$8:$B$17,1)+2,1),IF(AND(I396&gt;100,C396=50003),HLOOKUP(C396,MASTER_Data_2!$A$7:$G$17,MATCH(Datset_1!I396,MASTER_Data_2!$B$8:$B$17,1)+2,1),IF(AND(I396&gt;100,C396=50004),HLOOKUP(C396,MASTER_Data_2!$A$7:$G$17,MATCH(Datset_1!I396,MASTER_Data_2!$B$8:$B$17,1)+2,1),IF(AND(I396&gt;100,C396=50005),HLOOKUP(C396,MASTER_Data_2!$A$7:$G$17,MATCH(Datset_1!I396,MASTER_Data_2!$B$8:$B$17,1)+2,1),HLOOKUP(C396,MASTER_Data_2!$A$7:$G$17,2,1))))))</f>
        <v>0.33</v>
      </c>
      <c r="K396" s="4">
        <f t="shared" si="13"/>
        <v>39.402000000000001</v>
      </c>
      <c r="L396" s="112">
        <f>IF(AND(I392&gt;100,C392=50001),HLOOKUP(C392,MASTER_Data_4!$A$6:$G$16,MATCH(Datset_1!I392,MASTER_Data_4!$B$7:$B$16,1)+2,1),IF(AND(I392&gt;100,C392=50002),HLOOKUP(C392,MASTER_Data_4!$A$6:$G$16,MATCH(Datset_1!I392,MASTER_Data_4!$B$7:$B$16,1)+2,1),IF(AND(I392&gt;100,C392=50003),HLOOKUP(C392,MASTER_Data_4!$A$6:$G$16,MATCH(Datset_1!I392,MASTER_Data_4!$B$7:$B$16,1)+2,1),IF(AND(I392&gt;100,C392=50004),HLOOKUP(C392,MASTER_Data_4!$A$6:$G$16,MATCH(Datset_1!I392,MASTER_Data_4!$B$7:$B$16,1)+2,1),IF(AND(I392&gt;100,C392=50005),HLOOKUP(C392,MASTER_Data_4!$A$6:$G$16,MATCH(Datset_1!I392,MASTER_Data_4!$B$7:$B$16,1)+2,1),HLOOKUP(C392,MASTER_Data_4!$A$6:$G$16,2,1))))))</f>
        <v>0.30599999999999999</v>
      </c>
      <c r="M396" s="4">
        <f t="shared" si="12"/>
        <v>36.5364</v>
      </c>
      <c r="N396" s="112">
        <f>VLOOKUP(C396,MASTER_Data_7!$A$2:$C$7,3,0)</f>
        <v>2</v>
      </c>
      <c r="O396" s="112">
        <f>VLOOKUP(C396,MASTER_Data_7!$K$2:$M$12,3,0)</f>
        <v>1</v>
      </c>
      <c r="P396" s="3">
        <f>VLOOKUP(C396,MASTER_Data_8!$A$2:$C$7,3,0)</f>
        <v>787</v>
      </c>
      <c r="Q396" s="3">
        <f>Datset_1!I396*MASTER_Data_5!$B$9*P396</f>
        <v>5121.2451000000001</v>
      </c>
      <c r="R396" s="3">
        <f>VLOOKUP(C396,MASTER_Data_8!$K$2:$M$12,3,0)</f>
        <v>40</v>
      </c>
      <c r="S396" s="3">
        <f>Datset_1!I396*MASTER_Data_5!$B$9*R396</f>
        <v>260.29199999999997</v>
      </c>
    </row>
    <row r="397" spans="1:19" x14ac:dyDescent="0.25">
      <c r="A397" s="2" t="s">
        <v>409</v>
      </c>
      <c r="B397" s="22">
        <v>39747</v>
      </c>
      <c r="C397" s="2">
        <v>50002</v>
      </c>
      <c r="D397" s="2">
        <v>0</v>
      </c>
      <c r="E397" s="2">
        <v>8</v>
      </c>
      <c r="F397" s="2">
        <v>3</v>
      </c>
      <c r="G397" s="2">
        <v>12</v>
      </c>
      <c r="H397" s="2">
        <v>9</v>
      </c>
      <c r="I397" s="111">
        <f>D397*HLOOKUP($D$3,MASTER_Data_1!$A$3:$F$5,2,0)+E397*HLOOKUP($E$3,MASTER_Data_1!$A$3:$F$5,2,0)+F397*HLOOKUP($F$3,MASTER_Data_1!$A$3:$F$5,2,0)+G397*HLOOKUP($G$3,MASTER_Data_1!$A$3:$F$5,2,0)+H397*HLOOKUP($H$3,MASTER_Data_1!$A$3:$F$5,2,0)</f>
        <v>112.50000000000001</v>
      </c>
      <c r="J397" s="111">
        <f>IF(AND(I397&gt;100,C397=50001),HLOOKUP(C397,MASTER_Data_2!$A$7:$G$17,MATCH(Datset_1!I397,MASTER_Data_2!$B$8:$B$17,1)+2,1),IF(AND(I397&gt;100,C397=50002),HLOOKUP(C397,MASTER_Data_2!$A$7:$G$17,MATCH(Datset_1!I397,MASTER_Data_2!$B$8:$B$17,1)+2,1),IF(AND(I397&gt;100,C397=50003),HLOOKUP(C397,MASTER_Data_2!$A$7:$G$17,MATCH(Datset_1!I397,MASTER_Data_2!$B$8:$B$17,1)+2,1),IF(AND(I397&gt;100,C397=50004),HLOOKUP(C397,MASTER_Data_2!$A$7:$G$17,MATCH(Datset_1!I397,MASTER_Data_2!$B$8:$B$17,1)+2,1),IF(AND(I397&gt;100,C397=50005),HLOOKUP(C397,MASTER_Data_2!$A$7:$G$17,MATCH(Datset_1!I397,MASTER_Data_2!$B$8:$B$17,1)+2,1),HLOOKUP(C397,MASTER_Data_2!$A$7:$G$17,2,1))))))</f>
        <v>0.24</v>
      </c>
      <c r="K397" s="4">
        <f t="shared" si="13"/>
        <v>27.000000000000004</v>
      </c>
      <c r="L397" s="112">
        <f>IF(AND(I393&gt;100,C393=50001),HLOOKUP(C393,MASTER_Data_4!$A$6:$G$16,MATCH(Datset_1!I393,MASTER_Data_4!$B$7:$B$16,1)+2,1),IF(AND(I393&gt;100,C393=50002),HLOOKUP(C393,MASTER_Data_4!$A$6:$G$16,MATCH(Datset_1!I393,MASTER_Data_4!$B$7:$B$16,1)+2,1),IF(AND(I393&gt;100,C393=50003),HLOOKUP(C393,MASTER_Data_4!$A$6:$G$16,MATCH(Datset_1!I393,MASTER_Data_4!$B$7:$B$16,1)+2,1),IF(AND(I393&gt;100,C393=50004),HLOOKUP(C393,MASTER_Data_4!$A$6:$G$16,MATCH(Datset_1!I393,MASTER_Data_4!$B$7:$B$16,1)+2,1),IF(AND(I393&gt;100,C393=50005),HLOOKUP(C393,MASTER_Data_4!$A$6:$G$16,MATCH(Datset_1!I393,MASTER_Data_4!$B$7:$B$16,1)+2,1),HLOOKUP(C393,MASTER_Data_4!$A$6:$G$16,2,1))))))</f>
        <v>0.20399999999999999</v>
      </c>
      <c r="M397" s="4">
        <f t="shared" si="12"/>
        <v>22.950000000000003</v>
      </c>
      <c r="N397" s="112">
        <f>VLOOKUP(C397,MASTER_Data_7!$A$2:$C$7,3,0)</f>
        <v>1</v>
      </c>
      <c r="O397" s="112">
        <f>VLOOKUP(C397,MASTER_Data_7!$K$2:$M$12,3,0)</f>
        <v>2</v>
      </c>
      <c r="P397" s="3">
        <f>VLOOKUP(C397,MASTER_Data_8!$A$2:$C$7,3,0)</f>
        <v>122</v>
      </c>
      <c r="Q397" s="3">
        <f>Datset_1!I397*MASTER_Data_5!$B$9*P397</f>
        <v>748.01250000000005</v>
      </c>
      <c r="R397" s="3">
        <f>VLOOKUP(C397,MASTER_Data_8!$K$2:$M$12,3,0)</f>
        <v>901</v>
      </c>
      <c r="S397" s="3">
        <f>Datset_1!I397*MASTER_Data_5!$B$9*R397</f>
        <v>5524.2562500000004</v>
      </c>
    </row>
    <row r="398" spans="1:19" x14ac:dyDescent="0.25">
      <c r="A398" s="2" t="s">
        <v>410</v>
      </c>
      <c r="B398" s="22">
        <v>39748</v>
      </c>
      <c r="C398" s="2">
        <v>50001</v>
      </c>
      <c r="D398" s="2">
        <v>0</v>
      </c>
      <c r="E398" s="2">
        <v>8</v>
      </c>
      <c r="F398" s="2">
        <v>3</v>
      </c>
      <c r="G398" s="2">
        <v>12</v>
      </c>
      <c r="H398" s="2">
        <v>9</v>
      </c>
      <c r="I398" s="111">
        <f>D398*HLOOKUP($D$3,MASTER_Data_1!$A$3:$F$5,2,0)+E398*HLOOKUP($E$3,MASTER_Data_1!$A$3:$F$5,2,0)+F398*HLOOKUP($F$3,MASTER_Data_1!$A$3:$F$5,2,0)+G398*HLOOKUP($G$3,MASTER_Data_1!$A$3:$F$5,2,0)+H398*HLOOKUP($H$3,MASTER_Data_1!$A$3:$F$5,2,0)</f>
        <v>112.50000000000001</v>
      </c>
      <c r="J398" s="111">
        <f>IF(AND(I398&gt;100,C398=50001),HLOOKUP(C398,MASTER_Data_2!$A$7:$G$17,MATCH(Datset_1!I398,MASTER_Data_2!$B$8:$B$17,1)+2,1),IF(AND(I398&gt;100,C398=50002),HLOOKUP(C398,MASTER_Data_2!$A$7:$G$17,MATCH(Datset_1!I398,MASTER_Data_2!$B$8:$B$17,1)+2,1),IF(AND(I398&gt;100,C398=50003),HLOOKUP(C398,MASTER_Data_2!$A$7:$G$17,MATCH(Datset_1!I398,MASTER_Data_2!$B$8:$B$17,1)+2,1),IF(AND(I398&gt;100,C398=50004),HLOOKUP(C398,MASTER_Data_2!$A$7:$G$17,MATCH(Datset_1!I398,MASTER_Data_2!$B$8:$B$17,1)+2,1),IF(AND(I398&gt;100,C398=50005),HLOOKUP(C398,MASTER_Data_2!$A$7:$G$17,MATCH(Datset_1!I398,MASTER_Data_2!$B$8:$B$17,1)+2,1),HLOOKUP(C398,MASTER_Data_2!$A$7:$G$17,2,1))))))</f>
        <v>0.2</v>
      </c>
      <c r="K398" s="4">
        <f t="shared" si="13"/>
        <v>22.500000000000004</v>
      </c>
      <c r="L398" s="112">
        <f>IF(AND(I394&gt;100,C394=50001),HLOOKUP(C394,MASTER_Data_4!$A$6:$G$16,MATCH(Datset_1!I394,MASTER_Data_4!$B$7:$B$16,1)+2,1),IF(AND(I394&gt;100,C394=50002),HLOOKUP(C394,MASTER_Data_4!$A$6:$G$16,MATCH(Datset_1!I394,MASTER_Data_4!$B$7:$B$16,1)+2,1),IF(AND(I394&gt;100,C394=50003),HLOOKUP(C394,MASTER_Data_4!$A$6:$G$16,MATCH(Datset_1!I394,MASTER_Data_4!$B$7:$B$16,1)+2,1),IF(AND(I394&gt;100,C394=50004),HLOOKUP(C394,MASTER_Data_4!$A$6:$G$16,MATCH(Datset_1!I394,MASTER_Data_4!$B$7:$B$16,1)+2,1),IF(AND(I394&gt;100,C394=50005),HLOOKUP(C394,MASTER_Data_4!$A$6:$G$16,MATCH(Datset_1!I394,MASTER_Data_4!$B$7:$B$16,1)+2,1),HLOOKUP(C394,MASTER_Data_4!$A$6:$G$16,2,1))))))</f>
        <v>0.30599999999999999</v>
      </c>
      <c r="M398" s="4">
        <f t="shared" si="12"/>
        <v>34.425000000000004</v>
      </c>
      <c r="N398" s="112">
        <f>VLOOKUP(C398,MASTER_Data_7!$A$2:$C$7,3,0)</f>
        <v>1</v>
      </c>
      <c r="O398" s="112">
        <f>VLOOKUP(C398,MASTER_Data_7!$K$2:$M$12,3,0)</f>
        <v>2</v>
      </c>
      <c r="P398" s="3">
        <f>VLOOKUP(C398,MASTER_Data_8!$A$2:$C$7,3,0)</f>
        <v>40</v>
      </c>
      <c r="Q398" s="3">
        <f>Datset_1!I398*MASTER_Data_5!$B$9*P398</f>
        <v>245.25000000000003</v>
      </c>
      <c r="R398" s="3">
        <f>VLOOKUP(C398,MASTER_Data_8!$K$2:$M$12,3,0)</f>
        <v>787</v>
      </c>
      <c r="S398" s="3">
        <f>Datset_1!I398*MASTER_Data_5!$B$9*R398</f>
        <v>4825.2937500000007</v>
      </c>
    </row>
    <row r="399" spans="1:19" x14ac:dyDescent="0.25">
      <c r="A399" s="2" t="s">
        <v>411</v>
      </c>
      <c r="B399" s="22">
        <v>39748</v>
      </c>
      <c r="C399" s="2">
        <v>50003</v>
      </c>
      <c r="D399" s="2">
        <v>1</v>
      </c>
      <c r="E399" s="2">
        <v>8</v>
      </c>
      <c r="F399" s="2">
        <v>3</v>
      </c>
      <c r="G399" s="2">
        <v>12</v>
      </c>
      <c r="H399" s="2">
        <v>5</v>
      </c>
      <c r="I399" s="111">
        <f>D399*HLOOKUP($D$3,MASTER_Data_1!$A$3:$F$5,2,0)+E399*HLOOKUP($E$3,MASTER_Data_1!$A$3:$F$5,2,0)+F399*HLOOKUP($F$3,MASTER_Data_1!$A$3:$F$5,2,0)+G399*HLOOKUP($G$3,MASTER_Data_1!$A$3:$F$5,2,0)+H399*HLOOKUP($H$3,MASTER_Data_1!$A$3:$F$5,2,0)</f>
        <v>103.60000000000001</v>
      </c>
      <c r="J399" s="111">
        <f>IF(AND(I399&gt;100,C399=50001),HLOOKUP(C399,MASTER_Data_2!$A$7:$G$17,MATCH(Datset_1!I399,MASTER_Data_2!$B$8:$B$17,1)+2,1),IF(AND(I399&gt;100,C399=50002),HLOOKUP(C399,MASTER_Data_2!$A$7:$G$17,MATCH(Datset_1!I399,MASTER_Data_2!$B$8:$B$17,1)+2,1),IF(AND(I399&gt;100,C399=50003),HLOOKUP(C399,MASTER_Data_2!$A$7:$G$17,MATCH(Datset_1!I399,MASTER_Data_2!$B$8:$B$17,1)+2,1),IF(AND(I399&gt;100,C399=50004),HLOOKUP(C399,MASTER_Data_2!$A$7:$G$17,MATCH(Datset_1!I399,MASTER_Data_2!$B$8:$B$17,1)+2,1),IF(AND(I399&gt;100,C399=50005),HLOOKUP(C399,MASTER_Data_2!$A$7:$G$17,MATCH(Datset_1!I399,MASTER_Data_2!$B$8:$B$17,1)+2,1),HLOOKUP(C399,MASTER_Data_2!$A$7:$G$17,2,1))))))</f>
        <v>0.26</v>
      </c>
      <c r="K399" s="4">
        <f t="shared" si="13"/>
        <v>26.936000000000003</v>
      </c>
      <c r="L399" s="112">
        <f>IF(AND(I395&gt;100,C395=50001),HLOOKUP(C395,MASTER_Data_4!$A$6:$G$16,MATCH(Datset_1!I395,MASTER_Data_4!$B$7:$B$16,1)+2,1),IF(AND(I395&gt;100,C395=50002),HLOOKUP(C395,MASTER_Data_4!$A$6:$G$16,MATCH(Datset_1!I395,MASTER_Data_4!$B$7:$B$16,1)+2,1),IF(AND(I395&gt;100,C395=50003),HLOOKUP(C395,MASTER_Data_4!$A$6:$G$16,MATCH(Datset_1!I395,MASTER_Data_4!$B$7:$B$16,1)+2,1),IF(AND(I395&gt;100,C395=50004),HLOOKUP(C395,MASTER_Data_4!$A$6:$G$16,MATCH(Datset_1!I395,MASTER_Data_4!$B$7:$B$16,1)+2,1),IF(AND(I395&gt;100,C395=50005),HLOOKUP(C395,MASTER_Data_4!$A$6:$G$16,MATCH(Datset_1!I395,MASTER_Data_4!$B$7:$B$16,1)+2,1),HLOOKUP(C395,MASTER_Data_4!$A$6:$G$16,2,1))))))</f>
        <v>0.30199999999999999</v>
      </c>
      <c r="M399" s="4">
        <f t="shared" si="12"/>
        <v>31.287200000000002</v>
      </c>
      <c r="N399" s="112">
        <f>VLOOKUP(C399,MASTER_Data_7!$A$2:$C$7,3,0)</f>
        <v>1</v>
      </c>
      <c r="O399" s="112">
        <f>VLOOKUP(C399,MASTER_Data_7!$K$2:$M$12,3,0)</f>
        <v>2</v>
      </c>
      <c r="P399" s="3">
        <f>VLOOKUP(C399,MASTER_Data_8!$A$2:$C$7,3,0)</f>
        <v>407</v>
      </c>
      <c r="Q399" s="3">
        <f>Datset_1!I399*MASTER_Data_5!$B$9*P399</f>
        <v>2298.0034000000001</v>
      </c>
      <c r="R399" s="3">
        <f>VLOOKUP(C399,MASTER_Data_8!$K$2:$M$12,3,0)</f>
        <v>1048</v>
      </c>
      <c r="S399" s="3">
        <f>Datset_1!I399*MASTER_Data_5!$B$9*R399</f>
        <v>5917.2175999999999</v>
      </c>
    </row>
    <row r="400" spans="1:19" x14ac:dyDescent="0.25">
      <c r="A400" s="2" t="s">
        <v>412</v>
      </c>
      <c r="B400" s="22">
        <v>39749</v>
      </c>
      <c r="C400" s="2">
        <v>50004</v>
      </c>
      <c r="D400" s="2">
        <v>2</v>
      </c>
      <c r="E400" s="2">
        <v>8</v>
      </c>
      <c r="F400" s="2">
        <v>12</v>
      </c>
      <c r="G400" s="2">
        <v>12</v>
      </c>
      <c r="H400" s="2">
        <v>11</v>
      </c>
      <c r="I400" s="111">
        <f>D400*HLOOKUP($D$3,MASTER_Data_1!$A$3:$F$5,2,0)+E400*HLOOKUP($E$3,MASTER_Data_1!$A$3:$F$5,2,0)+F400*HLOOKUP($F$3,MASTER_Data_1!$A$3:$F$5,2,0)+G400*HLOOKUP($G$3,MASTER_Data_1!$A$3:$F$5,2,0)+H400*HLOOKUP($H$3,MASTER_Data_1!$A$3:$F$5,2,0)</f>
        <v>136.19999999999999</v>
      </c>
      <c r="J400" s="111">
        <f>IF(AND(I400&gt;100,C400=50001),HLOOKUP(C400,MASTER_Data_2!$A$7:$G$17,MATCH(Datset_1!I400,MASTER_Data_2!$B$8:$B$17,1)+2,1),IF(AND(I400&gt;100,C400=50002),HLOOKUP(C400,MASTER_Data_2!$A$7:$G$17,MATCH(Datset_1!I400,MASTER_Data_2!$B$8:$B$17,1)+2,1),IF(AND(I400&gt;100,C400=50003),HLOOKUP(C400,MASTER_Data_2!$A$7:$G$17,MATCH(Datset_1!I400,MASTER_Data_2!$B$8:$B$17,1)+2,1),IF(AND(I400&gt;100,C400=50004),HLOOKUP(C400,MASTER_Data_2!$A$7:$G$17,MATCH(Datset_1!I400,MASTER_Data_2!$B$8:$B$17,1)+2,1),IF(AND(I400&gt;100,C400=50005),HLOOKUP(C400,MASTER_Data_2!$A$7:$G$17,MATCH(Datset_1!I400,MASTER_Data_2!$B$8:$B$17,1)+2,1),HLOOKUP(C400,MASTER_Data_2!$A$7:$G$17,2,1))))))</f>
        <v>0.27</v>
      </c>
      <c r="K400" s="4">
        <f t="shared" si="13"/>
        <v>36.774000000000001</v>
      </c>
      <c r="L400" s="112">
        <f>IF(AND(I396&gt;100,C396=50001),HLOOKUP(C396,MASTER_Data_4!$A$6:$G$16,MATCH(Datset_1!I396,MASTER_Data_4!$B$7:$B$16,1)+2,1),IF(AND(I396&gt;100,C396=50002),HLOOKUP(C396,MASTER_Data_4!$A$6:$G$16,MATCH(Datset_1!I396,MASTER_Data_4!$B$7:$B$16,1)+2,1),IF(AND(I396&gt;100,C396=50003),HLOOKUP(C396,MASTER_Data_4!$A$6:$G$16,MATCH(Datset_1!I396,MASTER_Data_4!$B$7:$B$16,1)+2,1),IF(AND(I396&gt;100,C396=50004),HLOOKUP(C396,MASTER_Data_4!$A$6:$G$16,MATCH(Datset_1!I396,MASTER_Data_4!$B$7:$B$16,1)+2,1),IF(AND(I396&gt;100,C396=50005),HLOOKUP(C396,MASTER_Data_4!$A$6:$G$16,MATCH(Datset_1!I396,MASTER_Data_4!$B$7:$B$16,1)+2,1),HLOOKUP(C396,MASTER_Data_4!$A$6:$G$16,2,1))))))</f>
        <v>0.20399999999999999</v>
      </c>
      <c r="M400" s="4">
        <f t="shared" si="12"/>
        <v>27.784799999999997</v>
      </c>
      <c r="N400" s="112">
        <f>VLOOKUP(C400,MASTER_Data_7!$A$2:$C$7,3,0)</f>
        <v>1</v>
      </c>
      <c r="O400" s="112">
        <f>VLOOKUP(C400,MASTER_Data_7!$K$2:$M$12,3,0)</f>
        <v>2</v>
      </c>
      <c r="P400" s="3">
        <f>VLOOKUP(C400,MASTER_Data_8!$A$2:$C$7,3,0)</f>
        <v>768</v>
      </c>
      <c r="Q400" s="3">
        <f>Datset_1!I400*MASTER_Data_5!$B$9*P400</f>
        <v>5700.7871999999998</v>
      </c>
      <c r="R400" s="3">
        <f>VLOOKUP(C400,MASTER_Data_8!$K$2:$M$12,3,0)</f>
        <v>841</v>
      </c>
      <c r="S400" s="3">
        <f>Datset_1!I400*MASTER_Data_5!$B$9*R400</f>
        <v>6242.6588999999994</v>
      </c>
    </row>
    <row r="401" spans="1:19" x14ac:dyDescent="0.25">
      <c r="A401" s="2" t="s">
        <v>413</v>
      </c>
      <c r="B401" s="22">
        <v>39750</v>
      </c>
      <c r="C401" s="2">
        <v>50002</v>
      </c>
      <c r="D401" s="2">
        <v>3</v>
      </c>
      <c r="E401" s="2">
        <v>8</v>
      </c>
      <c r="F401" s="2">
        <v>12</v>
      </c>
      <c r="G401" s="2">
        <v>11</v>
      </c>
      <c r="H401" s="2">
        <v>11</v>
      </c>
      <c r="I401" s="111">
        <f>D401*HLOOKUP($D$3,MASTER_Data_1!$A$3:$F$5,2,0)+E401*HLOOKUP($E$3,MASTER_Data_1!$A$3:$F$5,2,0)+F401*HLOOKUP($F$3,MASTER_Data_1!$A$3:$F$5,2,0)+G401*HLOOKUP($G$3,MASTER_Data_1!$A$3:$F$5,2,0)+H401*HLOOKUP($H$3,MASTER_Data_1!$A$3:$F$5,2,0)</f>
        <v>132.80000000000001</v>
      </c>
      <c r="J401" s="111">
        <f>IF(AND(I401&gt;100,C401=50001),HLOOKUP(C401,MASTER_Data_2!$A$7:$G$17,MATCH(Datset_1!I401,MASTER_Data_2!$B$8:$B$17,1)+2,1),IF(AND(I401&gt;100,C401=50002),HLOOKUP(C401,MASTER_Data_2!$A$7:$G$17,MATCH(Datset_1!I401,MASTER_Data_2!$B$8:$B$17,1)+2,1),IF(AND(I401&gt;100,C401=50003),HLOOKUP(C401,MASTER_Data_2!$A$7:$G$17,MATCH(Datset_1!I401,MASTER_Data_2!$B$8:$B$17,1)+2,1),IF(AND(I401&gt;100,C401=50004),HLOOKUP(C401,MASTER_Data_2!$A$7:$G$17,MATCH(Datset_1!I401,MASTER_Data_2!$B$8:$B$17,1)+2,1),IF(AND(I401&gt;100,C401=50005),HLOOKUP(C401,MASTER_Data_2!$A$7:$G$17,MATCH(Datset_1!I401,MASTER_Data_2!$B$8:$B$17,1)+2,1),HLOOKUP(C401,MASTER_Data_2!$A$7:$G$17,2,1))))))</f>
        <v>0.24</v>
      </c>
      <c r="K401" s="4">
        <f t="shared" si="13"/>
        <v>31.872</v>
      </c>
      <c r="L401" s="112">
        <f>IF(AND(I397&gt;100,C397=50001),HLOOKUP(C397,MASTER_Data_4!$A$6:$G$16,MATCH(Datset_1!I397,MASTER_Data_4!$B$7:$B$16,1)+2,1),IF(AND(I397&gt;100,C397=50002),HLOOKUP(C397,MASTER_Data_4!$A$6:$G$16,MATCH(Datset_1!I397,MASTER_Data_4!$B$7:$B$16,1)+2,1),IF(AND(I397&gt;100,C397=50003),HLOOKUP(C397,MASTER_Data_4!$A$6:$G$16,MATCH(Datset_1!I397,MASTER_Data_4!$B$7:$B$16,1)+2,1),IF(AND(I397&gt;100,C397=50004),HLOOKUP(C397,MASTER_Data_4!$A$6:$G$16,MATCH(Datset_1!I397,MASTER_Data_4!$B$7:$B$16,1)+2,1),IF(AND(I397&gt;100,C397=50005),HLOOKUP(C397,MASTER_Data_4!$A$6:$G$16,MATCH(Datset_1!I397,MASTER_Data_4!$B$7:$B$16,1)+2,1),HLOOKUP(C397,MASTER_Data_4!$A$6:$G$16,2,1))))))</f>
        <v>0.30599999999999999</v>
      </c>
      <c r="M401" s="4">
        <f t="shared" si="12"/>
        <v>40.636800000000001</v>
      </c>
      <c r="N401" s="112">
        <f>VLOOKUP(C401,MASTER_Data_7!$A$2:$C$7,3,0)</f>
        <v>1</v>
      </c>
      <c r="O401" s="112">
        <f>VLOOKUP(C401,MASTER_Data_7!$K$2:$M$12,3,0)</f>
        <v>2</v>
      </c>
      <c r="P401" s="3">
        <f>VLOOKUP(C401,MASTER_Data_8!$A$2:$C$7,3,0)</f>
        <v>122</v>
      </c>
      <c r="Q401" s="3">
        <f>Datset_1!I401*MASTER_Data_5!$B$9*P401</f>
        <v>882.98720000000003</v>
      </c>
      <c r="R401" s="3">
        <f>VLOOKUP(C401,MASTER_Data_8!$K$2:$M$12,3,0)</f>
        <v>901</v>
      </c>
      <c r="S401" s="3">
        <f>Datset_1!I401*MASTER_Data_5!$B$9*R401</f>
        <v>6521.0776000000005</v>
      </c>
    </row>
    <row r="402" spans="1:19" x14ac:dyDescent="0.25">
      <c r="A402" s="2" t="s">
        <v>414</v>
      </c>
      <c r="B402" s="22">
        <v>39750</v>
      </c>
      <c r="C402" s="2">
        <v>50003</v>
      </c>
      <c r="D402" s="2">
        <v>9</v>
      </c>
      <c r="E402" s="2">
        <v>8</v>
      </c>
      <c r="F402" s="2">
        <v>12</v>
      </c>
      <c r="G402" s="2">
        <v>11</v>
      </c>
      <c r="H402" s="2">
        <v>13</v>
      </c>
      <c r="I402" s="111">
        <f>D402*HLOOKUP($D$3,MASTER_Data_1!$A$3:$F$5,2,0)+E402*HLOOKUP($E$3,MASTER_Data_1!$A$3:$F$5,2,0)+F402*HLOOKUP($F$3,MASTER_Data_1!$A$3:$F$5,2,0)+G402*HLOOKUP($G$3,MASTER_Data_1!$A$3:$F$5,2,0)+H402*HLOOKUP($H$3,MASTER_Data_1!$A$3:$F$5,2,0)</f>
        <v>152.20000000000002</v>
      </c>
      <c r="J402" s="111">
        <f>IF(AND(I402&gt;100,C402=50001),HLOOKUP(C402,MASTER_Data_2!$A$7:$G$17,MATCH(Datset_1!I402,MASTER_Data_2!$B$8:$B$17,1)+2,1),IF(AND(I402&gt;100,C402=50002),HLOOKUP(C402,MASTER_Data_2!$A$7:$G$17,MATCH(Datset_1!I402,MASTER_Data_2!$B$8:$B$17,1)+2,1),IF(AND(I402&gt;100,C402=50003),HLOOKUP(C402,MASTER_Data_2!$A$7:$G$17,MATCH(Datset_1!I402,MASTER_Data_2!$B$8:$B$17,1)+2,1),IF(AND(I402&gt;100,C402=50004),HLOOKUP(C402,MASTER_Data_2!$A$7:$G$17,MATCH(Datset_1!I402,MASTER_Data_2!$B$8:$B$17,1)+2,1),IF(AND(I402&gt;100,C402=50005),HLOOKUP(C402,MASTER_Data_2!$A$7:$G$17,MATCH(Datset_1!I402,MASTER_Data_2!$B$8:$B$17,1)+2,1),HLOOKUP(C402,MASTER_Data_2!$A$7:$G$17,2,1))))))</f>
        <v>0.26</v>
      </c>
      <c r="K402" s="4">
        <f t="shared" si="13"/>
        <v>39.572000000000003</v>
      </c>
      <c r="L402" s="112">
        <f>IF(AND(I398&gt;100,C398=50001),HLOOKUP(C398,MASTER_Data_4!$A$6:$G$16,MATCH(Datset_1!I398,MASTER_Data_4!$B$7:$B$16,1)+2,1),IF(AND(I398&gt;100,C398=50002),HLOOKUP(C398,MASTER_Data_4!$A$6:$G$16,MATCH(Datset_1!I398,MASTER_Data_4!$B$7:$B$16,1)+2,1),IF(AND(I398&gt;100,C398=50003),HLOOKUP(C398,MASTER_Data_4!$A$6:$G$16,MATCH(Datset_1!I398,MASTER_Data_4!$B$7:$B$16,1)+2,1),IF(AND(I398&gt;100,C398=50004),HLOOKUP(C398,MASTER_Data_4!$A$6:$G$16,MATCH(Datset_1!I398,MASTER_Data_4!$B$7:$B$16,1)+2,1),IF(AND(I398&gt;100,C398=50005),HLOOKUP(C398,MASTER_Data_4!$A$6:$G$16,MATCH(Datset_1!I398,MASTER_Data_4!$B$7:$B$16,1)+2,1),HLOOKUP(C398,MASTER_Data_4!$A$6:$G$16,2,1))))))</f>
        <v>0.30199999999999999</v>
      </c>
      <c r="M402" s="4">
        <f t="shared" si="12"/>
        <v>45.964400000000005</v>
      </c>
      <c r="N402" s="112">
        <f>VLOOKUP(C402,MASTER_Data_7!$A$2:$C$7,3,0)</f>
        <v>1</v>
      </c>
      <c r="O402" s="112">
        <f>VLOOKUP(C402,MASTER_Data_7!$K$2:$M$12,3,0)</f>
        <v>2</v>
      </c>
      <c r="P402" s="3">
        <f>VLOOKUP(C402,MASTER_Data_8!$A$2:$C$7,3,0)</f>
        <v>407</v>
      </c>
      <c r="Q402" s="3">
        <f>Datset_1!I402*MASTER_Data_5!$B$9*P402</f>
        <v>3376.0243</v>
      </c>
      <c r="R402" s="3">
        <f>VLOOKUP(C402,MASTER_Data_8!$K$2:$M$12,3,0)</f>
        <v>1048</v>
      </c>
      <c r="S402" s="3">
        <f>Datset_1!I402*MASTER_Data_5!$B$9*R402</f>
        <v>8693.0552000000007</v>
      </c>
    </row>
    <row r="403" spans="1:19" x14ac:dyDescent="0.25">
      <c r="A403" s="2" t="s">
        <v>415</v>
      </c>
      <c r="B403" s="22">
        <v>39751</v>
      </c>
      <c r="C403" s="2">
        <v>50004</v>
      </c>
      <c r="D403" s="2">
        <v>9</v>
      </c>
      <c r="E403" s="2">
        <v>8</v>
      </c>
      <c r="F403" s="2">
        <v>12</v>
      </c>
      <c r="G403" s="2">
        <v>11</v>
      </c>
      <c r="H403" s="2">
        <v>11</v>
      </c>
      <c r="I403" s="111">
        <f>D403*HLOOKUP($D$3,MASTER_Data_1!$A$3:$F$5,2,0)+E403*HLOOKUP($E$3,MASTER_Data_1!$A$3:$F$5,2,0)+F403*HLOOKUP($F$3,MASTER_Data_1!$A$3:$F$5,2,0)+G403*HLOOKUP($G$3,MASTER_Data_1!$A$3:$F$5,2,0)+H403*HLOOKUP($H$3,MASTER_Data_1!$A$3:$F$5,2,0)</f>
        <v>146.60000000000002</v>
      </c>
      <c r="J403" s="111">
        <f>IF(AND(I403&gt;100,C403=50001),HLOOKUP(C403,MASTER_Data_2!$A$7:$G$17,MATCH(Datset_1!I403,MASTER_Data_2!$B$8:$B$17,1)+2,1),IF(AND(I403&gt;100,C403=50002),HLOOKUP(C403,MASTER_Data_2!$A$7:$G$17,MATCH(Datset_1!I403,MASTER_Data_2!$B$8:$B$17,1)+2,1),IF(AND(I403&gt;100,C403=50003),HLOOKUP(C403,MASTER_Data_2!$A$7:$G$17,MATCH(Datset_1!I403,MASTER_Data_2!$B$8:$B$17,1)+2,1),IF(AND(I403&gt;100,C403=50004),HLOOKUP(C403,MASTER_Data_2!$A$7:$G$17,MATCH(Datset_1!I403,MASTER_Data_2!$B$8:$B$17,1)+2,1),IF(AND(I403&gt;100,C403=50005),HLOOKUP(C403,MASTER_Data_2!$A$7:$G$17,MATCH(Datset_1!I403,MASTER_Data_2!$B$8:$B$17,1)+2,1),HLOOKUP(C403,MASTER_Data_2!$A$7:$G$17,2,1))))))</f>
        <v>0.27</v>
      </c>
      <c r="K403" s="4">
        <f t="shared" si="13"/>
        <v>39.582000000000008</v>
      </c>
      <c r="L403" s="112">
        <f>IF(AND(I399&gt;100,C399=50001),HLOOKUP(C399,MASTER_Data_4!$A$6:$G$16,MATCH(Datset_1!I399,MASTER_Data_4!$B$7:$B$16,1)+2,1),IF(AND(I399&gt;100,C399=50002),HLOOKUP(C399,MASTER_Data_4!$A$6:$G$16,MATCH(Datset_1!I399,MASTER_Data_4!$B$7:$B$16,1)+2,1),IF(AND(I399&gt;100,C399=50003),HLOOKUP(C399,MASTER_Data_4!$A$6:$G$16,MATCH(Datset_1!I399,MASTER_Data_4!$B$7:$B$16,1)+2,1),IF(AND(I399&gt;100,C399=50004),HLOOKUP(C399,MASTER_Data_4!$A$6:$G$16,MATCH(Datset_1!I399,MASTER_Data_4!$B$7:$B$16,1)+2,1),IF(AND(I399&gt;100,C399=50005),HLOOKUP(C399,MASTER_Data_4!$A$6:$G$16,MATCH(Datset_1!I399,MASTER_Data_4!$B$7:$B$16,1)+2,1),HLOOKUP(C399,MASTER_Data_4!$A$6:$G$16,2,1))))))</f>
        <v>0.37</v>
      </c>
      <c r="M403" s="4">
        <f t="shared" si="12"/>
        <v>54.242000000000004</v>
      </c>
      <c r="N403" s="112">
        <f>VLOOKUP(C403,MASTER_Data_7!$A$2:$C$7,3,0)</f>
        <v>1</v>
      </c>
      <c r="O403" s="112">
        <f>VLOOKUP(C403,MASTER_Data_7!$K$2:$M$12,3,0)</f>
        <v>2</v>
      </c>
      <c r="P403" s="3">
        <f>VLOOKUP(C403,MASTER_Data_8!$A$2:$C$7,3,0)</f>
        <v>768</v>
      </c>
      <c r="Q403" s="3">
        <f>Datset_1!I403*MASTER_Data_5!$B$9*P403</f>
        <v>6136.0896000000012</v>
      </c>
      <c r="R403" s="3">
        <f>VLOOKUP(C403,MASTER_Data_8!$K$2:$M$12,3,0)</f>
        <v>841</v>
      </c>
      <c r="S403" s="3">
        <f>Datset_1!I403*MASTER_Data_5!$B$9*R403</f>
        <v>6719.337700000001</v>
      </c>
    </row>
    <row r="404" spans="1:19" x14ac:dyDescent="0.25">
      <c r="A404" s="2" t="s">
        <v>416</v>
      </c>
      <c r="B404" s="22">
        <v>39752</v>
      </c>
      <c r="C404" s="2">
        <v>50003</v>
      </c>
      <c r="D404" s="2">
        <v>9</v>
      </c>
      <c r="E404" s="2">
        <v>8</v>
      </c>
      <c r="F404" s="2">
        <v>12</v>
      </c>
      <c r="G404" s="2">
        <v>11</v>
      </c>
      <c r="H404" s="2">
        <v>13</v>
      </c>
      <c r="I404" s="111">
        <f>D404*HLOOKUP($D$3,MASTER_Data_1!$A$3:$F$5,2,0)+E404*HLOOKUP($E$3,MASTER_Data_1!$A$3:$F$5,2,0)+F404*HLOOKUP($F$3,MASTER_Data_1!$A$3:$F$5,2,0)+G404*HLOOKUP($G$3,MASTER_Data_1!$A$3:$F$5,2,0)+H404*HLOOKUP($H$3,MASTER_Data_1!$A$3:$F$5,2,0)</f>
        <v>152.20000000000002</v>
      </c>
      <c r="J404" s="111">
        <f>IF(AND(I404&gt;100,C404=50001),HLOOKUP(C404,MASTER_Data_2!$A$7:$G$17,MATCH(Datset_1!I404,MASTER_Data_2!$B$8:$B$17,1)+2,1),IF(AND(I404&gt;100,C404=50002),HLOOKUP(C404,MASTER_Data_2!$A$7:$G$17,MATCH(Datset_1!I404,MASTER_Data_2!$B$8:$B$17,1)+2,1),IF(AND(I404&gt;100,C404=50003),HLOOKUP(C404,MASTER_Data_2!$A$7:$G$17,MATCH(Datset_1!I404,MASTER_Data_2!$B$8:$B$17,1)+2,1),IF(AND(I404&gt;100,C404=50004),HLOOKUP(C404,MASTER_Data_2!$A$7:$G$17,MATCH(Datset_1!I404,MASTER_Data_2!$B$8:$B$17,1)+2,1),IF(AND(I404&gt;100,C404=50005),HLOOKUP(C404,MASTER_Data_2!$A$7:$G$17,MATCH(Datset_1!I404,MASTER_Data_2!$B$8:$B$17,1)+2,1),HLOOKUP(C404,MASTER_Data_2!$A$7:$G$17,2,1))))))</f>
        <v>0.26</v>
      </c>
      <c r="K404" s="4">
        <f t="shared" si="13"/>
        <v>39.572000000000003</v>
      </c>
      <c r="L404" s="112">
        <f>IF(AND(I400&gt;100,C400=50001),HLOOKUP(C400,MASTER_Data_4!$A$6:$G$16,MATCH(Datset_1!I400,MASTER_Data_4!$B$7:$B$16,1)+2,1),IF(AND(I400&gt;100,C400=50002),HLOOKUP(C400,MASTER_Data_4!$A$6:$G$16,MATCH(Datset_1!I400,MASTER_Data_4!$B$7:$B$16,1)+2,1),IF(AND(I400&gt;100,C400=50003),HLOOKUP(C400,MASTER_Data_4!$A$6:$G$16,MATCH(Datset_1!I400,MASTER_Data_4!$B$7:$B$16,1)+2,1),IF(AND(I400&gt;100,C400=50004),HLOOKUP(C400,MASTER_Data_4!$A$6:$G$16,MATCH(Datset_1!I400,MASTER_Data_4!$B$7:$B$16,1)+2,1),IF(AND(I400&gt;100,C400=50005),HLOOKUP(C400,MASTER_Data_4!$A$6:$G$16,MATCH(Datset_1!I400,MASTER_Data_4!$B$7:$B$16,1)+2,1),HLOOKUP(C400,MASTER_Data_4!$A$6:$G$16,2,1))))))</f>
        <v>0.34100000000000003</v>
      </c>
      <c r="M404" s="4">
        <f t="shared" si="12"/>
        <v>51.900200000000012</v>
      </c>
      <c r="N404" s="112">
        <f>VLOOKUP(C404,MASTER_Data_7!$A$2:$C$7,3,0)</f>
        <v>1</v>
      </c>
      <c r="O404" s="112">
        <f>VLOOKUP(C404,MASTER_Data_7!$K$2:$M$12,3,0)</f>
        <v>2</v>
      </c>
      <c r="P404" s="3">
        <f>VLOOKUP(C404,MASTER_Data_8!$A$2:$C$7,3,0)</f>
        <v>407</v>
      </c>
      <c r="Q404" s="3">
        <f>Datset_1!I404*MASTER_Data_5!$B$9*P404</f>
        <v>3376.0243</v>
      </c>
      <c r="R404" s="3">
        <f>VLOOKUP(C404,MASTER_Data_8!$K$2:$M$12,3,0)</f>
        <v>1048</v>
      </c>
      <c r="S404" s="3">
        <f>Datset_1!I404*MASTER_Data_5!$B$9*R404</f>
        <v>8693.0552000000007</v>
      </c>
    </row>
    <row r="405" spans="1:19" x14ac:dyDescent="0.25">
      <c r="A405" s="2" t="s">
        <v>417</v>
      </c>
      <c r="B405" s="22">
        <v>39752</v>
      </c>
      <c r="C405" s="2">
        <v>50005</v>
      </c>
      <c r="D405" s="2">
        <v>5</v>
      </c>
      <c r="E405" s="2">
        <v>8</v>
      </c>
      <c r="F405" s="2">
        <v>12</v>
      </c>
      <c r="G405" s="2">
        <v>11</v>
      </c>
      <c r="H405" s="2">
        <v>11</v>
      </c>
      <c r="I405" s="111">
        <f>D405*HLOOKUP($D$3,MASTER_Data_1!$A$3:$F$5,2,0)+E405*HLOOKUP($E$3,MASTER_Data_1!$A$3:$F$5,2,0)+F405*HLOOKUP($F$3,MASTER_Data_1!$A$3:$F$5,2,0)+G405*HLOOKUP($G$3,MASTER_Data_1!$A$3:$F$5,2,0)+H405*HLOOKUP($H$3,MASTER_Data_1!$A$3:$F$5,2,0)</f>
        <v>137.39999999999998</v>
      </c>
      <c r="J405" s="111">
        <f>IF(AND(I405&gt;100,C405=50001),HLOOKUP(C405,MASTER_Data_2!$A$7:$G$17,MATCH(Datset_1!I405,MASTER_Data_2!$B$8:$B$17,1)+2,1),IF(AND(I405&gt;100,C405=50002),HLOOKUP(C405,MASTER_Data_2!$A$7:$G$17,MATCH(Datset_1!I405,MASTER_Data_2!$B$8:$B$17,1)+2,1),IF(AND(I405&gt;100,C405=50003),HLOOKUP(C405,MASTER_Data_2!$A$7:$G$17,MATCH(Datset_1!I405,MASTER_Data_2!$B$8:$B$17,1)+2,1),IF(AND(I405&gt;100,C405=50004),HLOOKUP(C405,MASTER_Data_2!$A$7:$G$17,MATCH(Datset_1!I405,MASTER_Data_2!$B$8:$B$17,1)+2,1),IF(AND(I405&gt;100,C405=50005),HLOOKUP(C405,MASTER_Data_2!$A$7:$G$17,MATCH(Datset_1!I405,MASTER_Data_2!$B$8:$B$17,1)+2,1),HLOOKUP(C405,MASTER_Data_2!$A$7:$G$17,2,1))))))</f>
        <v>0.33</v>
      </c>
      <c r="K405" s="4">
        <f t="shared" si="13"/>
        <v>45.341999999999992</v>
      </c>
      <c r="L405" s="112">
        <f>IF(AND(I401&gt;100,C401=50001),HLOOKUP(C401,MASTER_Data_4!$A$6:$G$16,MATCH(Datset_1!I401,MASTER_Data_4!$B$7:$B$16,1)+2,1),IF(AND(I401&gt;100,C401=50002),HLOOKUP(C401,MASTER_Data_4!$A$6:$G$16,MATCH(Datset_1!I401,MASTER_Data_4!$B$7:$B$16,1)+2,1),IF(AND(I401&gt;100,C401=50003),HLOOKUP(C401,MASTER_Data_4!$A$6:$G$16,MATCH(Datset_1!I401,MASTER_Data_4!$B$7:$B$16,1)+2,1),IF(AND(I401&gt;100,C401=50004),HLOOKUP(C401,MASTER_Data_4!$A$6:$G$16,MATCH(Datset_1!I401,MASTER_Data_4!$B$7:$B$16,1)+2,1),IF(AND(I401&gt;100,C401=50005),HLOOKUP(C401,MASTER_Data_4!$A$6:$G$16,MATCH(Datset_1!I401,MASTER_Data_4!$B$7:$B$16,1)+2,1),HLOOKUP(C401,MASTER_Data_4!$A$6:$G$16,2,1))))))</f>
        <v>0.30599999999999999</v>
      </c>
      <c r="M405" s="4">
        <f t="shared" si="12"/>
        <v>42.044399999999989</v>
      </c>
      <c r="N405" s="112">
        <f>VLOOKUP(C405,MASTER_Data_7!$A$2:$C$7,3,0)</f>
        <v>2</v>
      </c>
      <c r="O405" s="112">
        <f>VLOOKUP(C405,MASTER_Data_7!$K$2:$M$12,3,0)</f>
        <v>1</v>
      </c>
      <c r="P405" s="3">
        <f>VLOOKUP(C405,MASTER_Data_8!$A$2:$C$7,3,0)</f>
        <v>787</v>
      </c>
      <c r="Q405" s="3">
        <f>Datset_1!I405*MASTER_Data_5!$B$9*P405</f>
        <v>5893.2920999999988</v>
      </c>
      <c r="R405" s="3">
        <f>VLOOKUP(C405,MASTER_Data_8!$K$2:$M$12,3,0)</f>
        <v>40</v>
      </c>
      <c r="S405" s="3">
        <f>Datset_1!I405*MASTER_Data_5!$B$9*R405</f>
        <v>299.53199999999993</v>
      </c>
    </row>
    <row r="406" spans="1:19" x14ac:dyDescent="0.25">
      <c r="A406" s="2" t="s">
        <v>27</v>
      </c>
      <c r="B406" s="22">
        <v>39753</v>
      </c>
      <c r="C406" s="2">
        <v>50004</v>
      </c>
      <c r="D406" s="2">
        <v>0</v>
      </c>
      <c r="E406" s="2">
        <v>8</v>
      </c>
      <c r="F406" s="2">
        <v>15</v>
      </c>
      <c r="G406" s="2">
        <v>11</v>
      </c>
      <c r="H406" s="2">
        <v>11</v>
      </c>
      <c r="I406" s="111">
        <f>D406*HLOOKUP($D$3,MASTER_Data_1!$A$3:$F$5,2,0)+E406*HLOOKUP($E$3,MASTER_Data_1!$A$3:$F$5,2,0)+F406*HLOOKUP($F$3,MASTER_Data_1!$A$3:$F$5,2,0)+G406*HLOOKUP($G$3,MASTER_Data_1!$A$3:$F$5,2,0)+H406*HLOOKUP($H$3,MASTER_Data_1!$A$3:$F$5,2,0)</f>
        <v>130.39999999999998</v>
      </c>
      <c r="J406" s="111">
        <f>IF(AND(I406&gt;100,C406=50001),HLOOKUP(C406,MASTER_Data_2!$A$7:$G$17,MATCH(Datset_1!I406,MASTER_Data_2!$B$8:$B$17,1)+2,1),IF(AND(I406&gt;100,C406=50002),HLOOKUP(C406,MASTER_Data_2!$A$7:$G$17,MATCH(Datset_1!I406,MASTER_Data_2!$B$8:$B$17,1)+2,1),IF(AND(I406&gt;100,C406=50003),HLOOKUP(C406,MASTER_Data_2!$A$7:$G$17,MATCH(Datset_1!I406,MASTER_Data_2!$B$8:$B$17,1)+2,1),IF(AND(I406&gt;100,C406=50004),HLOOKUP(C406,MASTER_Data_2!$A$7:$G$17,MATCH(Datset_1!I406,MASTER_Data_2!$B$8:$B$17,1)+2,1),IF(AND(I406&gt;100,C406=50005),HLOOKUP(C406,MASTER_Data_2!$A$7:$G$17,MATCH(Datset_1!I406,MASTER_Data_2!$B$8:$B$17,1)+2,1),HLOOKUP(C406,MASTER_Data_2!$A$7:$G$17,2,1))))))</f>
        <v>0.27</v>
      </c>
      <c r="K406" s="4">
        <f t="shared" si="13"/>
        <v>35.207999999999998</v>
      </c>
      <c r="L406" s="112">
        <f>IF(AND(I402&gt;100,C402=50001),HLOOKUP(C402,MASTER_Data_4!$A$6:$G$16,MATCH(Datset_1!I402,MASTER_Data_4!$B$7:$B$16,1)+2,1),IF(AND(I402&gt;100,C402=50002),HLOOKUP(C402,MASTER_Data_4!$A$6:$G$16,MATCH(Datset_1!I402,MASTER_Data_4!$B$7:$B$16,1)+2,1),IF(AND(I402&gt;100,C402=50003),HLOOKUP(C402,MASTER_Data_4!$A$6:$G$16,MATCH(Datset_1!I402,MASTER_Data_4!$B$7:$B$16,1)+2,1),IF(AND(I402&gt;100,C402=50004),HLOOKUP(C402,MASTER_Data_4!$A$6:$G$16,MATCH(Datset_1!I402,MASTER_Data_4!$B$7:$B$16,1)+2,1),IF(AND(I402&gt;100,C402=50005),HLOOKUP(C402,MASTER_Data_4!$A$6:$G$16,MATCH(Datset_1!I402,MASTER_Data_4!$B$7:$B$16,1)+2,1),HLOOKUP(C402,MASTER_Data_4!$A$6:$G$16,2,1))))))</f>
        <v>0.37</v>
      </c>
      <c r="M406" s="4">
        <f t="shared" si="12"/>
        <v>48.24799999999999</v>
      </c>
      <c r="N406" s="112">
        <f>VLOOKUP(C406,MASTER_Data_7!$A$2:$C$7,3,0)</f>
        <v>1</v>
      </c>
      <c r="O406" s="112">
        <f>VLOOKUP(C406,MASTER_Data_7!$K$2:$M$12,3,0)</f>
        <v>2</v>
      </c>
      <c r="P406" s="3">
        <f>VLOOKUP(C406,MASTER_Data_8!$A$2:$C$7,3,0)</f>
        <v>768</v>
      </c>
      <c r="Q406" s="3">
        <f>Datset_1!I406*MASTER_Data_5!$B$9*P406</f>
        <v>5458.0223999999989</v>
      </c>
      <c r="R406" s="3">
        <f>VLOOKUP(C406,MASTER_Data_8!$K$2:$M$12,3,0)</f>
        <v>841</v>
      </c>
      <c r="S406" s="3">
        <f>Datset_1!I406*MASTER_Data_5!$B$9*R406</f>
        <v>5976.8187999999991</v>
      </c>
    </row>
    <row r="407" spans="1:19" x14ac:dyDescent="0.25">
      <c r="A407" s="2" t="s">
        <v>28</v>
      </c>
      <c r="B407" s="22">
        <v>39753</v>
      </c>
      <c r="C407" s="2">
        <v>50005</v>
      </c>
      <c r="D407" s="2">
        <v>9</v>
      </c>
      <c r="E407" s="2">
        <v>8</v>
      </c>
      <c r="F407" s="2">
        <v>12</v>
      </c>
      <c r="G407" s="2">
        <v>6</v>
      </c>
      <c r="H407" s="2">
        <v>9</v>
      </c>
      <c r="I407" s="111">
        <f>D407*HLOOKUP($D$3,MASTER_Data_1!$A$3:$F$5,2,0)+E407*HLOOKUP($E$3,MASTER_Data_1!$A$3:$F$5,2,0)+F407*HLOOKUP($F$3,MASTER_Data_1!$A$3:$F$5,2,0)+G407*HLOOKUP($G$3,MASTER_Data_1!$A$3:$F$5,2,0)+H407*HLOOKUP($H$3,MASTER_Data_1!$A$3:$F$5,2,0)</f>
        <v>112.50000000000001</v>
      </c>
      <c r="J407" s="111">
        <f>IF(AND(I407&gt;100,C407=50001),HLOOKUP(C407,MASTER_Data_2!$A$7:$G$17,MATCH(Datset_1!I407,MASTER_Data_2!$B$8:$B$17,1)+2,1),IF(AND(I407&gt;100,C407=50002),HLOOKUP(C407,MASTER_Data_2!$A$7:$G$17,MATCH(Datset_1!I407,MASTER_Data_2!$B$8:$B$17,1)+2,1),IF(AND(I407&gt;100,C407=50003),HLOOKUP(C407,MASTER_Data_2!$A$7:$G$17,MATCH(Datset_1!I407,MASTER_Data_2!$B$8:$B$17,1)+2,1),IF(AND(I407&gt;100,C407=50004),HLOOKUP(C407,MASTER_Data_2!$A$7:$G$17,MATCH(Datset_1!I407,MASTER_Data_2!$B$8:$B$17,1)+2,1),IF(AND(I407&gt;100,C407=50005),HLOOKUP(C407,MASTER_Data_2!$A$7:$G$17,MATCH(Datset_1!I407,MASTER_Data_2!$B$8:$B$17,1)+2,1),HLOOKUP(C407,MASTER_Data_2!$A$7:$G$17,2,1))))))</f>
        <v>0.33</v>
      </c>
      <c r="K407" s="4">
        <f t="shared" si="13"/>
        <v>37.125000000000007</v>
      </c>
      <c r="L407" s="112">
        <f>IF(AND(I403&gt;100,C403=50001),HLOOKUP(C403,MASTER_Data_4!$A$6:$G$16,MATCH(Datset_1!I403,MASTER_Data_4!$B$7:$B$16,1)+2,1),IF(AND(I403&gt;100,C403=50002),HLOOKUP(C403,MASTER_Data_4!$A$6:$G$16,MATCH(Datset_1!I403,MASTER_Data_4!$B$7:$B$16,1)+2,1),IF(AND(I403&gt;100,C403=50003),HLOOKUP(C403,MASTER_Data_4!$A$6:$G$16,MATCH(Datset_1!I403,MASTER_Data_4!$B$7:$B$16,1)+2,1),IF(AND(I403&gt;100,C403=50004),HLOOKUP(C403,MASTER_Data_4!$A$6:$G$16,MATCH(Datset_1!I403,MASTER_Data_4!$B$7:$B$16,1)+2,1),IF(AND(I403&gt;100,C403=50005),HLOOKUP(C403,MASTER_Data_4!$A$6:$G$16,MATCH(Datset_1!I403,MASTER_Data_4!$B$7:$B$16,1)+2,1),HLOOKUP(C403,MASTER_Data_4!$A$6:$G$16,2,1))))))</f>
        <v>0.34100000000000003</v>
      </c>
      <c r="M407" s="4">
        <f t="shared" si="12"/>
        <v>38.362500000000004</v>
      </c>
      <c r="N407" s="112">
        <f>VLOOKUP(C407,MASTER_Data_7!$A$2:$C$7,3,0)</f>
        <v>2</v>
      </c>
      <c r="O407" s="112">
        <f>VLOOKUP(C407,MASTER_Data_7!$K$2:$M$12,3,0)</f>
        <v>1</v>
      </c>
      <c r="P407" s="3">
        <f>VLOOKUP(C407,MASTER_Data_8!$A$2:$C$7,3,0)</f>
        <v>787</v>
      </c>
      <c r="Q407" s="3">
        <f>Datset_1!I407*MASTER_Data_5!$B$9*P407</f>
        <v>4825.2937500000007</v>
      </c>
      <c r="R407" s="3">
        <f>VLOOKUP(C407,MASTER_Data_8!$K$2:$M$12,3,0)</f>
        <v>40</v>
      </c>
      <c r="S407" s="3">
        <f>Datset_1!I407*MASTER_Data_5!$B$9*R407</f>
        <v>245.25000000000003</v>
      </c>
    </row>
    <row r="408" spans="1:19" x14ac:dyDescent="0.25">
      <c r="A408" s="2" t="s">
        <v>29</v>
      </c>
      <c r="B408" s="22">
        <v>39753</v>
      </c>
      <c r="C408" s="2">
        <v>50001</v>
      </c>
      <c r="D408" s="2">
        <v>0</v>
      </c>
      <c r="E408" s="2">
        <v>8</v>
      </c>
      <c r="F408" s="2">
        <v>12</v>
      </c>
      <c r="G408" s="2">
        <v>13</v>
      </c>
      <c r="H408" s="2">
        <v>9</v>
      </c>
      <c r="I408" s="111">
        <f>D408*HLOOKUP($D$3,MASTER_Data_1!$A$3:$F$5,2,0)+E408*HLOOKUP($E$3,MASTER_Data_1!$A$3:$F$5,2,0)+F408*HLOOKUP($F$3,MASTER_Data_1!$A$3:$F$5,2,0)+G408*HLOOKUP($G$3,MASTER_Data_1!$A$3:$F$5,2,0)+H408*HLOOKUP($H$3,MASTER_Data_1!$A$3:$F$5,2,0)</f>
        <v>131.69999999999999</v>
      </c>
      <c r="J408" s="111">
        <f>IF(AND(I408&gt;100,C408=50001),HLOOKUP(C408,MASTER_Data_2!$A$7:$G$17,MATCH(Datset_1!I408,MASTER_Data_2!$B$8:$B$17,1)+2,1),IF(AND(I408&gt;100,C408=50002),HLOOKUP(C408,MASTER_Data_2!$A$7:$G$17,MATCH(Datset_1!I408,MASTER_Data_2!$B$8:$B$17,1)+2,1),IF(AND(I408&gt;100,C408=50003),HLOOKUP(C408,MASTER_Data_2!$A$7:$G$17,MATCH(Datset_1!I408,MASTER_Data_2!$B$8:$B$17,1)+2,1),IF(AND(I408&gt;100,C408=50004),HLOOKUP(C408,MASTER_Data_2!$A$7:$G$17,MATCH(Datset_1!I408,MASTER_Data_2!$B$8:$B$17,1)+2,1),IF(AND(I408&gt;100,C408=50005),HLOOKUP(C408,MASTER_Data_2!$A$7:$G$17,MATCH(Datset_1!I408,MASTER_Data_2!$B$8:$B$17,1)+2,1),HLOOKUP(C408,MASTER_Data_2!$A$7:$G$17,2,1))))))</f>
        <v>0.2</v>
      </c>
      <c r="K408" s="4">
        <f t="shared" si="13"/>
        <v>26.34</v>
      </c>
      <c r="L408" s="112">
        <f>IF(AND(I404&gt;100,C404=50001),HLOOKUP(C404,MASTER_Data_4!$A$6:$G$16,MATCH(Datset_1!I404,MASTER_Data_4!$B$7:$B$16,1)+2,1),IF(AND(I404&gt;100,C404=50002),HLOOKUP(C404,MASTER_Data_4!$A$6:$G$16,MATCH(Datset_1!I404,MASTER_Data_4!$B$7:$B$16,1)+2,1),IF(AND(I404&gt;100,C404=50003),HLOOKUP(C404,MASTER_Data_4!$A$6:$G$16,MATCH(Datset_1!I404,MASTER_Data_4!$B$7:$B$16,1)+2,1),IF(AND(I404&gt;100,C404=50004),HLOOKUP(C404,MASTER_Data_4!$A$6:$G$16,MATCH(Datset_1!I404,MASTER_Data_4!$B$7:$B$16,1)+2,1),IF(AND(I404&gt;100,C404=50005),HLOOKUP(C404,MASTER_Data_4!$A$6:$G$16,MATCH(Datset_1!I404,MASTER_Data_4!$B$7:$B$16,1)+2,1),HLOOKUP(C404,MASTER_Data_4!$A$6:$G$16,2,1))))))</f>
        <v>0.37</v>
      </c>
      <c r="M408" s="4">
        <f t="shared" si="12"/>
        <v>48.728999999999992</v>
      </c>
      <c r="N408" s="112">
        <f>VLOOKUP(C408,MASTER_Data_7!$A$2:$C$7,3,0)</f>
        <v>1</v>
      </c>
      <c r="O408" s="112">
        <f>VLOOKUP(C408,MASTER_Data_7!$K$2:$M$12,3,0)</f>
        <v>2</v>
      </c>
      <c r="P408" s="3">
        <f>VLOOKUP(C408,MASTER_Data_8!$A$2:$C$7,3,0)</f>
        <v>40</v>
      </c>
      <c r="Q408" s="3">
        <f>Datset_1!I408*MASTER_Data_5!$B$9*P408</f>
        <v>287.10599999999994</v>
      </c>
      <c r="R408" s="3">
        <f>VLOOKUP(C408,MASTER_Data_8!$K$2:$M$12,3,0)</f>
        <v>787</v>
      </c>
      <c r="S408" s="3">
        <f>Datset_1!I408*MASTER_Data_5!$B$9*R408</f>
        <v>5648.8105499999992</v>
      </c>
    </row>
    <row r="409" spans="1:19" x14ac:dyDescent="0.25">
      <c r="A409" s="2" t="s">
        <v>63</v>
      </c>
      <c r="B409" s="22">
        <v>39754</v>
      </c>
      <c r="C409" s="2">
        <v>50005</v>
      </c>
      <c r="D409" s="2">
        <v>0</v>
      </c>
      <c r="E409" s="2">
        <v>8</v>
      </c>
      <c r="F409" s="2">
        <v>16</v>
      </c>
      <c r="G409" s="2">
        <v>11</v>
      </c>
      <c r="H409" s="2">
        <v>9</v>
      </c>
      <c r="I409" s="111">
        <f>D409*HLOOKUP($D$3,MASTER_Data_1!$A$3:$F$5,2,0)+E409*HLOOKUP($E$3,MASTER_Data_1!$A$3:$F$5,2,0)+F409*HLOOKUP($F$3,MASTER_Data_1!$A$3:$F$5,2,0)+G409*HLOOKUP($G$3,MASTER_Data_1!$A$3:$F$5,2,0)+H409*HLOOKUP($H$3,MASTER_Data_1!$A$3:$F$5,2,0)</f>
        <v>126.3</v>
      </c>
      <c r="J409" s="111">
        <f>IF(AND(I409&gt;100,C409=50001),HLOOKUP(C409,MASTER_Data_2!$A$7:$G$17,MATCH(Datset_1!I409,MASTER_Data_2!$B$8:$B$17,1)+2,1),IF(AND(I409&gt;100,C409=50002),HLOOKUP(C409,MASTER_Data_2!$A$7:$G$17,MATCH(Datset_1!I409,MASTER_Data_2!$B$8:$B$17,1)+2,1),IF(AND(I409&gt;100,C409=50003),HLOOKUP(C409,MASTER_Data_2!$A$7:$G$17,MATCH(Datset_1!I409,MASTER_Data_2!$B$8:$B$17,1)+2,1),IF(AND(I409&gt;100,C409=50004),HLOOKUP(C409,MASTER_Data_2!$A$7:$G$17,MATCH(Datset_1!I409,MASTER_Data_2!$B$8:$B$17,1)+2,1),IF(AND(I409&gt;100,C409=50005),HLOOKUP(C409,MASTER_Data_2!$A$7:$G$17,MATCH(Datset_1!I409,MASTER_Data_2!$B$8:$B$17,1)+2,1),HLOOKUP(C409,MASTER_Data_2!$A$7:$G$17,2,1))))))</f>
        <v>0.33</v>
      </c>
      <c r="K409" s="4">
        <f t="shared" si="13"/>
        <v>41.679000000000002</v>
      </c>
      <c r="L409" s="112">
        <f>IF(AND(I405&gt;100,C405=50001),HLOOKUP(C405,MASTER_Data_4!$A$6:$G$16,MATCH(Datset_1!I405,MASTER_Data_4!$B$7:$B$16,1)+2,1),IF(AND(I405&gt;100,C405=50002),HLOOKUP(C405,MASTER_Data_4!$A$6:$G$16,MATCH(Datset_1!I405,MASTER_Data_4!$B$7:$B$16,1)+2,1),IF(AND(I405&gt;100,C405=50003),HLOOKUP(C405,MASTER_Data_4!$A$6:$G$16,MATCH(Datset_1!I405,MASTER_Data_4!$B$7:$B$16,1)+2,1),IF(AND(I405&gt;100,C405=50004),HLOOKUP(C405,MASTER_Data_4!$A$6:$G$16,MATCH(Datset_1!I405,MASTER_Data_4!$B$7:$B$16,1)+2,1),IF(AND(I405&gt;100,C405=50005),HLOOKUP(C405,MASTER_Data_4!$A$6:$G$16,MATCH(Datset_1!I405,MASTER_Data_4!$B$7:$B$16,1)+2,1),HLOOKUP(C405,MASTER_Data_4!$A$6:$G$16,2,1))))))</f>
        <v>0.20399999999999999</v>
      </c>
      <c r="M409" s="4">
        <f t="shared" si="12"/>
        <v>25.765199999999997</v>
      </c>
      <c r="N409" s="112">
        <f>VLOOKUP(C409,MASTER_Data_7!$A$2:$C$7,3,0)</f>
        <v>2</v>
      </c>
      <c r="O409" s="112">
        <f>VLOOKUP(C409,MASTER_Data_7!$K$2:$M$12,3,0)</f>
        <v>1</v>
      </c>
      <c r="P409" s="3">
        <f>VLOOKUP(C409,MASTER_Data_8!$A$2:$C$7,3,0)</f>
        <v>787</v>
      </c>
      <c r="Q409" s="3">
        <f>Datset_1!I409*MASTER_Data_5!$B$9*P409</f>
        <v>5417.1964500000004</v>
      </c>
      <c r="R409" s="3">
        <f>VLOOKUP(C409,MASTER_Data_8!$K$2:$M$12,3,0)</f>
        <v>40</v>
      </c>
      <c r="S409" s="3">
        <f>Datset_1!I409*MASTER_Data_5!$B$9*R409</f>
        <v>275.334</v>
      </c>
    </row>
    <row r="410" spans="1:19" x14ac:dyDescent="0.25">
      <c r="A410" s="2" t="s">
        <v>64</v>
      </c>
      <c r="B410" s="22">
        <v>39754</v>
      </c>
      <c r="C410" s="2">
        <v>50002</v>
      </c>
      <c r="D410" s="2">
        <v>9</v>
      </c>
      <c r="E410" s="2">
        <v>8</v>
      </c>
      <c r="F410" s="2">
        <v>17</v>
      </c>
      <c r="G410" s="2">
        <v>11</v>
      </c>
      <c r="H410" s="2">
        <v>9</v>
      </c>
      <c r="I410" s="111">
        <f>D410*HLOOKUP($D$3,MASTER_Data_1!$A$3:$F$5,2,0)+E410*HLOOKUP($E$3,MASTER_Data_1!$A$3:$F$5,2,0)+F410*HLOOKUP($F$3,MASTER_Data_1!$A$3:$F$5,2,0)+G410*HLOOKUP($G$3,MASTER_Data_1!$A$3:$F$5,2,0)+H410*HLOOKUP($H$3,MASTER_Data_1!$A$3:$F$5,2,0)</f>
        <v>148.5</v>
      </c>
      <c r="J410" s="111">
        <f>IF(AND(I410&gt;100,C410=50001),HLOOKUP(C410,MASTER_Data_2!$A$7:$G$17,MATCH(Datset_1!I410,MASTER_Data_2!$B$8:$B$17,1)+2,1),IF(AND(I410&gt;100,C410=50002),HLOOKUP(C410,MASTER_Data_2!$A$7:$G$17,MATCH(Datset_1!I410,MASTER_Data_2!$B$8:$B$17,1)+2,1),IF(AND(I410&gt;100,C410=50003),HLOOKUP(C410,MASTER_Data_2!$A$7:$G$17,MATCH(Datset_1!I410,MASTER_Data_2!$B$8:$B$17,1)+2,1),IF(AND(I410&gt;100,C410=50004),HLOOKUP(C410,MASTER_Data_2!$A$7:$G$17,MATCH(Datset_1!I410,MASTER_Data_2!$B$8:$B$17,1)+2,1),IF(AND(I410&gt;100,C410=50005),HLOOKUP(C410,MASTER_Data_2!$A$7:$G$17,MATCH(Datset_1!I410,MASTER_Data_2!$B$8:$B$17,1)+2,1),HLOOKUP(C410,MASTER_Data_2!$A$7:$G$17,2,1))))))</f>
        <v>0.24</v>
      </c>
      <c r="K410" s="4">
        <f t="shared" si="13"/>
        <v>35.64</v>
      </c>
      <c r="L410" s="112">
        <f>IF(AND(I406&gt;100,C406=50001),HLOOKUP(C406,MASTER_Data_4!$A$6:$G$16,MATCH(Datset_1!I406,MASTER_Data_4!$B$7:$B$16,1)+2,1),IF(AND(I406&gt;100,C406=50002),HLOOKUP(C406,MASTER_Data_4!$A$6:$G$16,MATCH(Datset_1!I406,MASTER_Data_4!$B$7:$B$16,1)+2,1),IF(AND(I406&gt;100,C406=50003),HLOOKUP(C406,MASTER_Data_4!$A$6:$G$16,MATCH(Datset_1!I406,MASTER_Data_4!$B$7:$B$16,1)+2,1),IF(AND(I406&gt;100,C406=50004),HLOOKUP(C406,MASTER_Data_4!$A$6:$G$16,MATCH(Datset_1!I406,MASTER_Data_4!$B$7:$B$16,1)+2,1),IF(AND(I406&gt;100,C406=50005),HLOOKUP(C406,MASTER_Data_4!$A$6:$G$16,MATCH(Datset_1!I406,MASTER_Data_4!$B$7:$B$16,1)+2,1),HLOOKUP(C406,MASTER_Data_4!$A$6:$G$16,2,1))))))</f>
        <v>0.34100000000000003</v>
      </c>
      <c r="M410" s="4">
        <f t="shared" si="12"/>
        <v>50.638500000000001</v>
      </c>
      <c r="N410" s="112">
        <f>VLOOKUP(C410,MASTER_Data_7!$A$2:$C$7,3,0)</f>
        <v>1</v>
      </c>
      <c r="O410" s="112">
        <f>VLOOKUP(C410,MASTER_Data_7!$K$2:$M$12,3,0)</f>
        <v>2</v>
      </c>
      <c r="P410" s="3">
        <f>VLOOKUP(C410,MASTER_Data_8!$A$2:$C$7,3,0)</f>
        <v>122</v>
      </c>
      <c r="Q410" s="3">
        <f>Datset_1!I410*MASTER_Data_5!$B$9*P410</f>
        <v>987.37649999999996</v>
      </c>
      <c r="R410" s="3">
        <f>VLOOKUP(C410,MASTER_Data_8!$K$2:$M$12,3,0)</f>
        <v>901</v>
      </c>
      <c r="S410" s="3">
        <f>Datset_1!I410*MASTER_Data_5!$B$9*R410</f>
        <v>7292.0182499999992</v>
      </c>
    </row>
    <row r="411" spans="1:19" x14ac:dyDescent="0.25">
      <c r="A411" s="2" t="s">
        <v>103</v>
      </c>
      <c r="B411" s="22">
        <v>39755</v>
      </c>
      <c r="C411" s="2">
        <v>50005</v>
      </c>
      <c r="D411" s="2">
        <v>9</v>
      </c>
      <c r="E411" s="2">
        <v>8</v>
      </c>
      <c r="F411" s="2">
        <v>12</v>
      </c>
      <c r="G411" s="2">
        <v>14</v>
      </c>
      <c r="H411" s="2">
        <v>9</v>
      </c>
      <c r="I411" s="111">
        <f>D411*HLOOKUP($D$3,MASTER_Data_1!$A$3:$F$5,2,0)+E411*HLOOKUP($E$3,MASTER_Data_1!$A$3:$F$5,2,0)+F411*HLOOKUP($F$3,MASTER_Data_1!$A$3:$F$5,2,0)+G411*HLOOKUP($G$3,MASTER_Data_1!$A$3:$F$5,2,0)+H411*HLOOKUP($H$3,MASTER_Data_1!$A$3:$F$5,2,0)</f>
        <v>158.1</v>
      </c>
      <c r="J411" s="111">
        <f>IF(AND(I411&gt;100,C411=50001),HLOOKUP(C411,MASTER_Data_2!$A$7:$G$17,MATCH(Datset_1!I411,MASTER_Data_2!$B$8:$B$17,1)+2,1),IF(AND(I411&gt;100,C411=50002),HLOOKUP(C411,MASTER_Data_2!$A$7:$G$17,MATCH(Datset_1!I411,MASTER_Data_2!$B$8:$B$17,1)+2,1),IF(AND(I411&gt;100,C411=50003),HLOOKUP(C411,MASTER_Data_2!$A$7:$G$17,MATCH(Datset_1!I411,MASTER_Data_2!$B$8:$B$17,1)+2,1),IF(AND(I411&gt;100,C411=50004),HLOOKUP(C411,MASTER_Data_2!$A$7:$G$17,MATCH(Datset_1!I411,MASTER_Data_2!$B$8:$B$17,1)+2,1),IF(AND(I411&gt;100,C411=50005),HLOOKUP(C411,MASTER_Data_2!$A$7:$G$17,MATCH(Datset_1!I411,MASTER_Data_2!$B$8:$B$17,1)+2,1),HLOOKUP(C411,MASTER_Data_2!$A$7:$G$17,2,1))))))</f>
        <v>0.33</v>
      </c>
      <c r="K411" s="4">
        <f t="shared" si="13"/>
        <v>52.173000000000002</v>
      </c>
      <c r="L411" s="112">
        <f>IF(AND(I407&gt;100,C407=50001),HLOOKUP(C407,MASTER_Data_4!$A$6:$G$16,MATCH(Datset_1!I407,MASTER_Data_4!$B$7:$B$16,1)+2,1),IF(AND(I407&gt;100,C407=50002),HLOOKUP(C407,MASTER_Data_4!$A$6:$G$16,MATCH(Datset_1!I407,MASTER_Data_4!$B$7:$B$16,1)+2,1),IF(AND(I407&gt;100,C407=50003),HLOOKUP(C407,MASTER_Data_4!$A$6:$G$16,MATCH(Datset_1!I407,MASTER_Data_4!$B$7:$B$16,1)+2,1),IF(AND(I407&gt;100,C407=50004),HLOOKUP(C407,MASTER_Data_4!$A$6:$G$16,MATCH(Datset_1!I407,MASTER_Data_4!$B$7:$B$16,1)+2,1),IF(AND(I407&gt;100,C407=50005),HLOOKUP(C407,MASTER_Data_4!$A$6:$G$16,MATCH(Datset_1!I407,MASTER_Data_4!$B$7:$B$16,1)+2,1),HLOOKUP(C407,MASTER_Data_4!$A$6:$G$16,2,1))))))</f>
        <v>0.20399999999999999</v>
      </c>
      <c r="M411" s="4">
        <f t="shared" si="12"/>
        <v>32.252399999999994</v>
      </c>
      <c r="N411" s="112">
        <f>VLOOKUP(C411,MASTER_Data_7!$A$2:$C$7,3,0)</f>
        <v>2</v>
      </c>
      <c r="O411" s="112">
        <f>VLOOKUP(C411,MASTER_Data_7!$K$2:$M$12,3,0)</f>
        <v>1</v>
      </c>
      <c r="P411" s="3">
        <f>VLOOKUP(C411,MASTER_Data_8!$A$2:$C$7,3,0)</f>
        <v>787</v>
      </c>
      <c r="Q411" s="3">
        <f>Datset_1!I411*MASTER_Data_5!$B$9*P411</f>
        <v>6781.1461500000005</v>
      </c>
      <c r="R411" s="3">
        <f>VLOOKUP(C411,MASTER_Data_8!$K$2:$M$12,3,0)</f>
        <v>40</v>
      </c>
      <c r="S411" s="3">
        <f>Datset_1!I411*MASTER_Data_5!$B$9*R411</f>
        <v>344.65800000000002</v>
      </c>
    </row>
    <row r="412" spans="1:19" x14ac:dyDescent="0.25">
      <c r="A412" s="2" t="s">
        <v>104</v>
      </c>
      <c r="B412" s="22">
        <v>39755</v>
      </c>
      <c r="C412" s="2">
        <v>50002</v>
      </c>
      <c r="D412" s="2">
        <v>9</v>
      </c>
      <c r="E412" s="2">
        <v>8</v>
      </c>
      <c r="F412" s="2">
        <v>12</v>
      </c>
      <c r="G412" s="2">
        <v>15</v>
      </c>
      <c r="H412" s="2">
        <v>9</v>
      </c>
      <c r="I412" s="111">
        <f>D412*HLOOKUP($D$3,MASTER_Data_1!$A$3:$F$5,2,0)+E412*HLOOKUP($E$3,MASTER_Data_1!$A$3:$F$5,2,0)+F412*HLOOKUP($F$3,MASTER_Data_1!$A$3:$F$5,2,0)+G412*HLOOKUP($G$3,MASTER_Data_1!$A$3:$F$5,2,0)+H412*HLOOKUP($H$3,MASTER_Data_1!$A$3:$F$5,2,0)</f>
        <v>163.79999999999998</v>
      </c>
      <c r="J412" s="111">
        <f>IF(AND(I412&gt;100,C412=50001),HLOOKUP(C412,MASTER_Data_2!$A$7:$G$17,MATCH(Datset_1!I412,MASTER_Data_2!$B$8:$B$17,1)+2,1),IF(AND(I412&gt;100,C412=50002),HLOOKUP(C412,MASTER_Data_2!$A$7:$G$17,MATCH(Datset_1!I412,MASTER_Data_2!$B$8:$B$17,1)+2,1),IF(AND(I412&gt;100,C412=50003),HLOOKUP(C412,MASTER_Data_2!$A$7:$G$17,MATCH(Datset_1!I412,MASTER_Data_2!$B$8:$B$17,1)+2,1),IF(AND(I412&gt;100,C412=50004),HLOOKUP(C412,MASTER_Data_2!$A$7:$G$17,MATCH(Datset_1!I412,MASTER_Data_2!$B$8:$B$17,1)+2,1),IF(AND(I412&gt;100,C412=50005),HLOOKUP(C412,MASTER_Data_2!$A$7:$G$17,MATCH(Datset_1!I412,MASTER_Data_2!$B$8:$B$17,1)+2,1),HLOOKUP(C412,MASTER_Data_2!$A$7:$G$17,2,1))))))</f>
        <v>0.24</v>
      </c>
      <c r="K412" s="4">
        <f t="shared" si="13"/>
        <v>39.311999999999998</v>
      </c>
      <c r="L412" s="112">
        <f>IF(AND(I408&gt;100,C408=50001),HLOOKUP(C408,MASTER_Data_4!$A$6:$G$16,MATCH(Datset_1!I408,MASTER_Data_4!$B$7:$B$16,1)+2,1),IF(AND(I408&gt;100,C408=50002),HLOOKUP(C408,MASTER_Data_4!$A$6:$G$16,MATCH(Datset_1!I408,MASTER_Data_4!$B$7:$B$16,1)+2,1),IF(AND(I408&gt;100,C408=50003),HLOOKUP(C408,MASTER_Data_4!$A$6:$G$16,MATCH(Datset_1!I408,MASTER_Data_4!$B$7:$B$16,1)+2,1),IF(AND(I408&gt;100,C408=50004),HLOOKUP(C408,MASTER_Data_4!$A$6:$G$16,MATCH(Datset_1!I408,MASTER_Data_4!$B$7:$B$16,1)+2,1),IF(AND(I408&gt;100,C408=50005),HLOOKUP(C408,MASTER_Data_4!$A$6:$G$16,MATCH(Datset_1!I408,MASTER_Data_4!$B$7:$B$16,1)+2,1),HLOOKUP(C408,MASTER_Data_4!$A$6:$G$16,2,1))))))</f>
        <v>0.30199999999999999</v>
      </c>
      <c r="M412" s="4">
        <f t="shared" si="12"/>
        <v>49.46759999999999</v>
      </c>
      <c r="N412" s="112">
        <f>VLOOKUP(C412,MASTER_Data_7!$A$2:$C$7,3,0)</f>
        <v>1</v>
      </c>
      <c r="O412" s="112">
        <f>VLOOKUP(C412,MASTER_Data_7!$K$2:$M$12,3,0)</f>
        <v>2</v>
      </c>
      <c r="P412" s="3">
        <f>VLOOKUP(C412,MASTER_Data_8!$A$2:$C$7,3,0)</f>
        <v>122</v>
      </c>
      <c r="Q412" s="3">
        <f>Datset_1!I412*MASTER_Data_5!$B$9*P412</f>
        <v>1089.1061999999999</v>
      </c>
      <c r="R412" s="3">
        <f>VLOOKUP(C412,MASTER_Data_8!$K$2:$M$12,3,0)</f>
        <v>901</v>
      </c>
      <c r="S412" s="3">
        <f>Datset_1!I412*MASTER_Data_5!$B$9*R412</f>
        <v>8043.3170999999993</v>
      </c>
    </row>
    <row r="413" spans="1:19" x14ac:dyDescent="0.25">
      <c r="A413" s="2" t="s">
        <v>142</v>
      </c>
      <c r="B413" s="22">
        <v>39756</v>
      </c>
      <c r="C413" s="2">
        <v>50005</v>
      </c>
      <c r="D413" s="2">
        <v>0</v>
      </c>
      <c r="E413" s="2">
        <v>8</v>
      </c>
      <c r="F413" s="2">
        <v>6</v>
      </c>
      <c r="G413" s="2">
        <v>6</v>
      </c>
      <c r="H413" s="2">
        <v>9</v>
      </c>
      <c r="I413" s="111">
        <f>D413*HLOOKUP($D$3,MASTER_Data_1!$A$3:$F$5,2,0)+E413*HLOOKUP($E$3,MASTER_Data_1!$A$3:$F$5,2,0)+F413*HLOOKUP($F$3,MASTER_Data_1!$A$3:$F$5,2,0)+G413*HLOOKUP($G$3,MASTER_Data_1!$A$3:$F$5,2,0)+H413*HLOOKUP($H$3,MASTER_Data_1!$A$3:$F$5,2,0)</f>
        <v>82.8</v>
      </c>
      <c r="J413" s="111">
        <f>IF(AND(I413&gt;100,C413=50001),HLOOKUP(C413,MASTER_Data_2!$A$7:$G$17,MATCH(Datset_1!I413,MASTER_Data_2!$B$8:$B$17,1)+2,1),IF(AND(I413&gt;100,C413=50002),HLOOKUP(C413,MASTER_Data_2!$A$7:$G$17,MATCH(Datset_1!I413,MASTER_Data_2!$B$8:$B$17,1)+2,1),IF(AND(I413&gt;100,C413=50003),HLOOKUP(C413,MASTER_Data_2!$A$7:$G$17,MATCH(Datset_1!I413,MASTER_Data_2!$B$8:$B$17,1)+2,1),IF(AND(I413&gt;100,C413=50004),HLOOKUP(C413,MASTER_Data_2!$A$7:$G$17,MATCH(Datset_1!I413,MASTER_Data_2!$B$8:$B$17,1)+2,1),IF(AND(I413&gt;100,C413=50005),HLOOKUP(C413,MASTER_Data_2!$A$7:$G$17,MATCH(Datset_1!I413,MASTER_Data_2!$B$8:$B$17,1)+2,1),HLOOKUP(C413,MASTER_Data_2!$A$7:$G$17,2,1))))))</f>
        <v>22.45</v>
      </c>
      <c r="K413" s="4">
        <f t="shared" si="13"/>
        <v>22.45</v>
      </c>
      <c r="L413" s="112">
        <f>IF(AND(I409&gt;100,C409=50001),HLOOKUP(C409,MASTER_Data_4!$A$6:$G$16,MATCH(Datset_1!I409,MASTER_Data_4!$B$7:$B$16,1)+2,1),IF(AND(I409&gt;100,C409=50002),HLOOKUP(C409,MASTER_Data_4!$A$6:$G$16,MATCH(Datset_1!I409,MASTER_Data_4!$B$7:$B$16,1)+2,1),IF(AND(I409&gt;100,C409=50003),HLOOKUP(C409,MASTER_Data_4!$A$6:$G$16,MATCH(Datset_1!I409,MASTER_Data_4!$B$7:$B$16,1)+2,1),IF(AND(I409&gt;100,C409=50004),HLOOKUP(C409,MASTER_Data_4!$A$6:$G$16,MATCH(Datset_1!I409,MASTER_Data_4!$B$7:$B$16,1)+2,1),IF(AND(I409&gt;100,C409=50005),HLOOKUP(C409,MASTER_Data_4!$A$6:$G$16,MATCH(Datset_1!I409,MASTER_Data_4!$B$7:$B$16,1)+2,1),HLOOKUP(C409,MASTER_Data_4!$A$6:$G$16,2,1))))))</f>
        <v>0.20399999999999999</v>
      </c>
      <c r="M413" s="4">
        <f t="shared" si="12"/>
        <v>16.891199999999998</v>
      </c>
      <c r="N413" s="112">
        <f>VLOOKUP(C413,MASTER_Data_7!$A$2:$C$7,3,0)</f>
        <v>2</v>
      </c>
      <c r="O413" s="112">
        <f>VLOOKUP(C413,MASTER_Data_7!$K$2:$M$12,3,0)</f>
        <v>1</v>
      </c>
      <c r="P413" s="3">
        <f>VLOOKUP(C413,MASTER_Data_8!$A$2:$C$7,3,0)</f>
        <v>787</v>
      </c>
      <c r="Q413" s="3">
        <f>Datset_1!I413*MASTER_Data_5!$B$9*P413</f>
        <v>3551.4162000000001</v>
      </c>
      <c r="R413" s="3">
        <f>VLOOKUP(C413,MASTER_Data_8!$K$2:$M$12,3,0)</f>
        <v>40</v>
      </c>
      <c r="S413" s="3">
        <f>Datset_1!I413*MASTER_Data_5!$B$9*R413</f>
        <v>180.50399999999999</v>
      </c>
    </row>
    <row r="414" spans="1:19" x14ac:dyDescent="0.25">
      <c r="A414" s="2" t="s">
        <v>143</v>
      </c>
      <c r="B414" s="22">
        <v>39756</v>
      </c>
      <c r="C414" s="2">
        <v>50002</v>
      </c>
      <c r="D414" s="2">
        <v>0</v>
      </c>
      <c r="E414" s="2">
        <v>8</v>
      </c>
      <c r="F414" s="2">
        <v>6</v>
      </c>
      <c r="G414" s="2">
        <v>11</v>
      </c>
      <c r="H414" s="2">
        <v>9</v>
      </c>
      <c r="I414" s="111">
        <f>D414*HLOOKUP($D$3,MASTER_Data_1!$A$3:$F$5,2,0)+E414*HLOOKUP($E$3,MASTER_Data_1!$A$3:$F$5,2,0)+F414*HLOOKUP($F$3,MASTER_Data_1!$A$3:$F$5,2,0)+G414*HLOOKUP($G$3,MASTER_Data_1!$A$3:$F$5,2,0)+H414*HLOOKUP($H$3,MASTER_Data_1!$A$3:$F$5,2,0)</f>
        <v>111.3</v>
      </c>
      <c r="J414" s="111">
        <f>IF(AND(I414&gt;100,C414=50001),HLOOKUP(C414,MASTER_Data_2!$A$7:$G$17,MATCH(Datset_1!I414,MASTER_Data_2!$B$8:$B$17,1)+2,1),IF(AND(I414&gt;100,C414=50002),HLOOKUP(C414,MASTER_Data_2!$A$7:$G$17,MATCH(Datset_1!I414,MASTER_Data_2!$B$8:$B$17,1)+2,1),IF(AND(I414&gt;100,C414=50003),HLOOKUP(C414,MASTER_Data_2!$A$7:$G$17,MATCH(Datset_1!I414,MASTER_Data_2!$B$8:$B$17,1)+2,1),IF(AND(I414&gt;100,C414=50004),HLOOKUP(C414,MASTER_Data_2!$A$7:$G$17,MATCH(Datset_1!I414,MASTER_Data_2!$B$8:$B$17,1)+2,1),IF(AND(I414&gt;100,C414=50005),HLOOKUP(C414,MASTER_Data_2!$A$7:$G$17,MATCH(Datset_1!I414,MASTER_Data_2!$B$8:$B$17,1)+2,1),HLOOKUP(C414,MASTER_Data_2!$A$7:$G$17,2,1))))))</f>
        <v>0.24</v>
      </c>
      <c r="K414" s="4">
        <f t="shared" si="13"/>
        <v>26.712</v>
      </c>
      <c r="L414" s="112">
        <f>IF(AND(I410&gt;100,C410=50001),HLOOKUP(C410,MASTER_Data_4!$A$6:$G$16,MATCH(Datset_1!I410,MASTER_Data_4!$B$7:$B$16,1)+2,1),IF(AND(I410&gt;100,C410=50002),HLOOKUP(C410,MASTER_Data_4!$A$6:$G$16,MATCH(Datset_1!I410,MASTER_Data_4!$B$7:$B$16,1)+2,1),IF(AND(I410&gt;100,C410=50003),HLOOKUP(C410,MASTER_Data_4!$A$6:$G$16,MATCH(Datset_1!I410,MASTER_Data_4!$B$7:$B$16,1)+2,1),IF(AND(I410&gt;100,C410=50004),HLOOKUP(C410,MASTER_Data_4!$A$6:$G$16,MATCH(Datset_1!I410,MASTER_Data_4!$B$7:$B$16,1)+2,1),IF(AND(I410&gt;100,C410=50005),HLOOKUP(C410,MASTER_Data_4!$A$6:$G$16,MATCH(Datset_1!I410,MASTER_Data_4!$B$7:$B$16,1)+2,1),HLOOKUP(C410,MASTER_Data_4!$A$6:$G$16,2,1))))))</f>
        <v>0.30599999999999999</v>
      </c>
      <c r="M414" s="4">
        <f t="shared" si="12"/>
        <v>34.0578</v>
      </c>
      <c r="N414" s="112">
        <f>VLOOKUP(C414,MASTER_Data_7!$A$2:$C$7,3,0)</f>
        <v>1</v>
      </c>
      <c r="O414" s="112">
        <f>VLOOKUP(C414,MASTER_Data_7!$K$2:$M$12,3,0)</f>
        <v>2</v>
      </c>
      <c r="P414" s="3">
        <f>VLOOKUP(C414,MASTER_Data_8!$A$2:$C$7,3,0)</f>
        <v>122</v>
      </c>
      <c r="Q414" s="3">
        <f>Datset_1!I414*MASTER_Data_5!$B$9*P414</f>
        <v>740.03370000000007</v>
      </c>
      <c r="R414" s="3">
        <f>VLOOKUP(C414,MASTER_Data_8!$K$2:$M$12,3,0)</f>
        <v>901</v>
      </c>
      <c r="S414" s="3">
        <f>Datset_1!I414*MASTER_Data_5!$B$9*R414</f>
        <v>5465.3308500000003</v>
      </c>
    </row>
    <row r="415" spans="1:19" x14ac:dyDescent="0.25">
      <c r="A415" s="2" t="s">
        <v>183</v>
      </c>
      <c r="B415" s="22">
        <v>39757</v>
      </c>
      <c r="C415" s="2">
        <v>50002</v>
      </c>
      <c r="D415" s="2">
        <v>0</v>
      </c>
      <c r="E415" s="2">
        <v>8</v>
      </c>
      <c r="F415" s="2">
        <v>12</v>
      </c>
      <c r="G415" s="2">
        <v>5</v>
      </c>
      <c r="H415" s="2">
        <v>9</v>
      </c>
      <c r="I415" s="111">
        <f>D415*HLOOKUP($D$3,MASTER_Data_1!$A$3:$F$5,2,0)+E415*HLOOKUP($E$3,MASTER_Data_1!$A$3:$F$5,2,0)+F415*HLOOKUP($F$3,MASTER_Data_1!$A$3:$F$5,2,0)+G415*HLOOKUP($G$3,MASTER_Data_1!$A$3:$F$5,2,0)+H415*HLOOKUP($H$3,MASTER_Data_1!$A$3:$F$5,2,0)</f>
        <v>86.1</v>
      </c>
      <c r="J415" s="111">
        <f>IF(AND(I415&gt;100,C415=50001),HLOOKUP(C415,MASTER_Data_2!$A$7:$G$17,MATCH(Datset_1!I415,MASTER_Data_2!$B$8:$B$17,1)+2,1),IF(AND(I415&gt;100,C415=50002),HLOOKUP(C415,MASTER_Data_2!$A$7:$G$17,MATCH(Datset_1!I415,MASTER_Data_2!$B$8:$B$17,1)+2,1),IF(AND(I415&gt;100,C415=50003),HLOOKUP(C415,MASTER_Data_2!$A$7:$G$17,MATCH(Datset_1!I415,MASTER_Data_2!$B$8:$B$17,1)+2,1),IF(AND(I415&gt;100,C415=50004),HLOOKUP(C415,MASTER_Data_2!$A$7:$G$17,MATCH(Datset_1!I415,MASTER_Data_2!$B$8:$B$17,1)+2,1),IF(AND(I415&gt;100,C415=50005),HLOOKUP(C415,MASTER_Data_2!$A$7:$G$17,MATCH(Datset_1!I415,MASTER_Data_2!$B$8:$B$17,1)+2,1),HLOOKUP(C415,MASTER_Data_2!$A$7:$G$17,2,1))))))</f>
        <v>16.59</v>
      </c>
      <c r="K415" s="4">
        <f t="shared" si="13"/>
        <v>16.59</v>
      </c>
      <c r="L415" s="112">
        <f>IF(AND(I411&gt;100,C411=50001),HLOOKUP(C411,MASTER_Data_4!$A$6:$G$16,MATCH(Datset_1!I411,MASTER_Data_4!$B$7:$B$16,1)+2,1),IF(AND(I411&gt;100,C411=50002),HLOOKUP(C411,MASTER_Data_4!$A$6:$G$16,MATCH(Datset_1!I411,MASTER_Data_4!$B$7:$B$16,1)+2,1),IF(AND(I411&gt;100,C411=50003),HLOOKUP(C411,MASTER_Data_4!$A$6:$G$16,MATCH(Datset_1!I411,MASTER_Data_4!$B$7:$B$16,1)+2,1),IF(AND(I411&gt;100,C411=50004),HLOOKUP(C411,MASTER_Data_4!$A$6:$G$16,MATCH(Datset_1!I411,MASTER_Data_4!$B$7:$B$16,1)+2,1),IF(AND(I411&gt;100,C411=50005),HLOOKUP(C411,MASTER_Data_4!$A$6:$G$16,MATCH(Datset_1!I411,MASTER_Data_4!$B$7:$B$16,1)+2,1),HLOOKUP(C411,MASTER_Data_4!$A$6:$G$16,2,1))))))</f>
        <v>0.20399999999999999</v>
      </c>
      <c r="M415" s="4">
        <f t="shared" si="12"/>
        <v>17.564399999999999</v>
      </c>
      <c r="N415" s="112">
        <f>VLOOKUP(C415,MASTER_Data_7!$A$2:$C$7,3,0)</f>
        <v>1</v>
      </c>
      <c r="O415" s="112">
        <f>VLOOKUP(C415,MASTER_Data_7!$K$2:$M$12,3,0)</f>
        <v>2</v>
      </c>
      <c r="P415" s="3">
        <f>VLOOKUP(C415,MASTER_Data_8!$A$2:$C$7,3,0)</f>
        <v>122</v>
      </c>
      <c r="Q415" s="3">
        <f>Datset_1!I415*MASTER_Data_5!$B$9*P415</f>
        <v>572.47889999999995</v>
      </c>
      <c r="R415" s="3">
        <f>VLOOKUP(C415,MASTER_Data_8!$K$2:$M$12,3,0)</f>
        <v>901</v>
      </c>
      <c r="S415" s="3">
        <f>Datset_1!I415*MASTER_Data_5!$B$9*R415</f>
        <v>4227.8974500000004</v>
      </c>
    </row>
    <row r="416" spans="1:19" x14ac:dyDescent="0.25">
      <c r="A416" s="2" t="s">
        <v>222</v>
      </c>
      <c r="B416" s="22">
        <v>39758</v>
      </c>
      <c r="C416" s="2">
        <v>50002</v>
      </c>
      <c r="D416" s="2">
        <v>9</v>
      </c>
      <c r="E416" s="2">
        <v>8</v>
      </c>
      <c r="F416" s="2">
        <v>6</v>
      </c>
      <c r="G416" s="2">
        <v>11</v>
      </c>
      <c r="H416" s="2">
        <v>9</v>
      </c>
      <c r="I416" s="111">
        <f>D416*HLOOKUP($D$3,MASTER_Data_1!$A$3:$F$5,2,0)+E416*HLOOKUP($E$3,MASTER_Data_1!$A$3:$F$5,2,0)+F416*HLOOKUP($F$3,MASTER_Data_1!$A$3:$F$5,2,0)+G416*HLOOKUP($G$3,MASTER_Data_1!$A$3:$F$5,2,0)+H416*HLOOKUP($H$3,MASTER_Data_1!$A$3:$F$5,2,0)</f>
        <v>132</v>
      </c>
      <c r="J416" s="111">
        <f>IF(AND(I416&gt;100,C416=50001),HLOOKUP(C416,MASTER_Data_2!$A$7:$G$17,MATCH(Datset_1!I416,MASTER_Data_2!$B$8:$B$17,1)+2,1),IF(AND(I416&gt;100,C416=50002),HLOOKUP(C416,MASTER_Data_2!$A$7:$G$17,MATCH(Datset_1!I416,MASTER_Data_2!$B$8:$B$17,1)+2,1),IF(AND(I416&gt;100,C416=50003),HLOOKUP(C416,MASTER_Data_2!$A$7:$G$17,MATCH(Datset_1!I416,MASTER_Data_2!$B$8:$B$17,1)+2,1),IF(AND(I416&gt;100,C416=50004),HLOOKUP(C416,MASTER_Data_2!$A$7:$G$17,MATCH(Datset_1!I416,MASTER_Data_2!$B$8:$B$17,1)+2,1),IF(AND(I416&gt;100,C416=50005),HLOOKUP(C416,MASTER_Data_2!$A$7:$G$17,MATCH(Datset_1!I416,MASTER_Data_2!$B$8:$B$17,1)+2,1),HLOOKUP(C416,MASTER_Data_2!$A$7:$G$17,2,1))))))</f>
        <v>0.24</v>
      </c>
      <c r="K416" s="4">
        <f t="shared" si="13"/>
        <v>31.68</v>
      </c>
      <c r="L416" s="112">
        <f>IF(AND(I412&gt;100,C412=50001),HLOOKUP(C412,MASTER_Data_4!$A$6:$G$16,MATCH(Datset_1!I412,MASTER_Data_4!$B$7:$B$16,1)+2,1),IF(AND(I412&gt;100,C412=50002),HLOOKUP(C412,MASTER_Data_4!$A$6:$G$16,MATCH(Datset_1!I412,MASTER_Data_4!$B$7:$B$16,1)+2,1),IF(AND(I412&gt;100,C412=50003),HLOOKUP(C412,MASTER_Data_4!$A$6:$G$16,MATCH(Datset_1!I412,MASTER_Data_4!$B$7:$B$16,1)+2,1),IF(AND(I412&gt;100,C412=50004),HLOOKUP(C412,MASTER_Data_4!$A$6:$G$16,MATCH(Datset_1!I412,MASTER_Data_4!$B$7:$B$16,1)+2,1),IF(AND(I412&gt;100,C412=50005),HLOOKUP(C412,MASTER_Data_4!$A$6:$G$16,MATCH(Datset_1!I412,MASTER_Data_4!$B$7:$B$16,1)+2,1),HLOOKUP(C412,MASTER_Data_4!$A$6:$G$16,2,1))))))</f>
        <v>0.30599999999999999</v>
      </c>
      <c r="M416" s="4">
        <f t="shared" si="12"/>
        <v>40.391999999999996</v>
      </c>
      <c r="N416" s="112">
        <f>VLOOKUP(C416,MASTER_Data_7!$A$2:$C$7,3,0)</f>
        <v>1</v>
      </c>
      <c r="O416" s="112">
        <f>VLOOKUP(C416,MASTER_Data_7!$K$2:$M$12,3,0)</f>
        <v>2</v>
      </c>
      <c r="P416" s="3">
        <f>VLOOKUP(C416,MASTER_Data_8!$A$2:$C$7,3,0)</f>
        <v>122</v>
      </c>
      <c r="Q416" s="3">
        <f>Datset_1!I416*MASTER_Data_5!$B$9*P416</f>
        <v>877.66800000000001</v>
      </c>
      <c r="R416" s="3">
        <f>VLOOKUP(C416,MASTER_Data_8!$K$2:$M$12,3,0)</f>
        <v>901</v>
      </c>
      <c r="S416" s="3">
        <f>Datset_1!I416*MASTER_Data_5!$B$9*R416</f>
        <v>6481.7939999999999</v>
      </c>
    </row>
    <row r="417" spans="1:19" x14ac:dyDescent="0.25">
      <c r="A417" s="2" t="s">
        <v>265</v>
      </c>
      <c r="B417" s="22">
        <v>39759</v>
      </c>
      <c r="C417" s="2">
        <v>50003</v>
      </c>
      <c r="D417" s="2">
        <v>9</v>
      </c>
      <c r="E417" s="2">
        <v>8</v>
      </c>
      <c r="F417" s="2">
        <v>12</v>
      </c>
      <c r="G417" s="2">
        <v>12</v>
      </c>
      <c r="H417" s="2">
        <v>9</v>
      </c>
      <c r="I417" s="111">
        <f>D417*HLOOKUP($D$3,MASTER_Data_1!$A$3:$F$5,2,0)+E417*HLOOKUP($E$3,MASTER_Data_1!$A$3:$F$5,2,0)+F417*HLOOKUP($F$3,MASTER_Data_1!$A$3:$F$5,2,0)+G417*HLOOKUP($G$3,MASTER_Data_1!$A$3:$F$5,2,0)+H417*HLOOKUP($H$3,MASTER_Data_1!$A$3:$F$5,2,0)</f>
        <v>146.69999999999999</v>
      </c>
      <c r="J417" s="111">
        <f>IF(AND(I417&gt;100,C417=50001),HLOOKUP(C417,MASTER_Data_2!$A$7:$G$17,MATCH(Datset_1!I417,MASTER_Data_2!$B$8:$B$17,1)+2,1),IF(AND(I417&gt;100,C417=50002),HLOOKUP(C417,MASTER_Data_2!$A$7:$G$17,MATCH(Datset_1!I417,MASTER_Data_2!$B$8:$B$17,1)+2,1),IF(AND(I417&gt;100,C417=50003),HLOOKUP(C417,MASTER_Data_2!$A$7:$G$17,MATCH(Datset_1!I417,MASTER_Data_2!$B$8:$B$17,1)+2,1),IF(AND(I417&gt;100,C417=50004),HLOOKUP(C417,MASTER_Data_2!$A$7:$G$17,MATCH(Datset_1!I417,MASTER_Data_2!$B$8:$B$17,1)+2,1),IF(AND(I417&gt;100,C417=50005),HLOOKUP(C417,MASTER_Data_2!$A$7:$G$17,MATCH(Datset_1!I417,MASTER_Data_2!$B$8:$B$17,1)+2,1),HLOOKUP(C417,MASTER_Data_2!$A$7:$G$17,2,1))))))</f>
        <v>0.26</v>
      </c>
      <c r="K417" s="4">
        <f t="shared" si="13"/>
        <v>38.141999999999996</v>
      </c>
      <c r="L417" s="112">
        <f>IF(AND(I413&gt;100,C413=50001),HLOOKUP(C413,MASTER_Data_4!$A$6:$G$16,MATCH(Datset_1!I413,MASTER_Data_4!$B$7:$B$16,1)+2,1),IF(AND(I413&gt;100,C413=50002),HLOOKUP(C413,MASTER_Data_4!$A$6:$G$16,MATCH(Datset_1!I413,MASTER_Data_4!$B$7:$B$16,1)+2,1),IF(AND(I413&gt;100,C413=50003),HLOOKUP(C413,MASTER_Data_4!$A$6:$G$16,MATCH(Datset_1!I413,MASTER_Data_4!$B$7:$B$16,1)+2,1),IF(AND(I413&gt;100,C413=50004),HLOOKUP(C413,MASTER_Data_4!$A$6:$G$16,MATCH(Datset_1!I413,MASTER_Data_4!$B$7:$B$16,1)+2,1),IF(AND(I413&gt;100,C413=50005),HLOOKUP(C413,MASTER_Data_4!$A$6:$G$16,MATCH(Datset_1!I413,MASTER_Data_4!$B$7:$B$16,1)+2,1),HLOOKUP(C413,MASTER_Data_4!$A$6:$G$16,2,1))))))</f>
        <v>11.2</v>
      </c>
      <c r="M417" s="4">
        <f t="shared" si="12"/>
        <v>11.2</v>
      </c>
      <c r="N417" s="112">
        <f>VLOOKUP(C417,MASTER_Data_7!$A$2:$C$7,3,0)</f>
        <v>1</v>
      </c>
      <c r="O417" s="112">
        <f>VLOOKUP(C417,MASTER_Data_7!$K$2:$M$12,3,0)</f>
        <v>2</v>
      </c>
      <c r="P417" s="3">
        <f>VLOOKUP(C417,MASTER_Data_8!$A$2:$C$7,3,0)</f>
        <v>407</v>
      </c>
      <c r="Q417" s="3">
        <f>Datset_1!I417*MASTER_Data_5!$B$9*P417</f>
        <v>3254.0260499999999</v>
      </c>
      <c r="R417" s="3">
        <f>VLOOKUP(C417,MASTER_Data_8!$K$2:$M$12,3,0)</f>
        <v>1048</v>
      </c>
      <c r="S417" s="3">
        <f>Datset_1!I417*MASTER_Data_5!$B$9*R417</f>
        <v>8378.9171999999999</v>
      </c>
    </row>
    <row r="418" spans="1:19" x14ac:dyDescent="0.25">
      <c r="A418" s="2" t="s">
        <v>305</v>
      </c>
      <c r="B418" s="22">
        <v>39760</v>
      </c>
      <c r="C418" s="2">
        <v>50002</v>
      </c>
      <c r="D418" s="2">
        <v>9</v>
      </c>
      <c r="E418" s="2">
        <v>8</v>
      </c>
      <c r="F418" s="2">
        <v>12</v>
      </c>
      <c r="G418" s="2">
        <v>9</v>
      </c>
      <c r="H418" s="2">
        <v>9</v>
      </c>
      <c r="I418" s="111">
        <f>D418*HLOOKUP($D$3,MASTER_Data_1!$A$3:$F$5,2,0)+E418*HLOOKUP($E$3,MASTER_Data_1!$A$3:$F$5,2,0)+F418*HLOOKUP($F$3,MASTER_Data_1!$A$3:$F$5,2,0)+G418*HLOOKUP($G$3,MASTER_Data_1!$A$3:$F$5,2,0)+H418*HLOOKUP($H$3,MASTER_Data_1!$A$3:$F$5,2,0)</f>
        <v>129.6</v>
      </c>
      <c r="J418" s="111">
        <f>IF(AND(I418&gt;100,C418=50001),HLOOKUP(C418,MASTER_Data_2!$A$7:$G$17,MATCH(Datset_1!I418,MASTER_Data_2!$B$8:$B$17,1)+2,1),IF(AND(I418&gt;100,C418=50002),HLOOKUP(C418,MASTER_Data_2!$A$7:$G$17,MATCH(Datset_1!I418,MASTER_Data_2!$B$8:$B$17,1)+2,1),IF(AND(I418&gt;100,C418=50003),HLOOKUP(C418,MASTER_Data_2!$A$7:$G$17,MATCH(Datset_1!I418,MASTER_Data_2!$B$8:$B$17,1)+2,1),IF(AND(I418&gt;100,C418=50004),HLOOKUP(C418,MASTER_Data_2!$A$7:$G$17,MATCH(Datset_1!I418,MASTER_Data_2!$B$8:$B$17,1)+2,1),IF(AND(I418&gt;100,C418=50005),HLOOKUP(C418,MASTER_Data_2!$A$7:$G$17,MATCH(Datset_1!I418,MASTER_Data_2!$B$8:$B$17,1)+2,1),HLOOKUP(C418,MASTER_Data_2!$A$7:$G$17,2,1))))))</f>
        <v>0.24</v>
      </c>
      <c r="K418" s="4">
        <f t="shared" si="13"/>
        <v>31.103999999999999</v>
      </c>
      <c r="L418" s="112">
        <f>IF(AND(I414&gt;100,C414=50001),HLOOKUP(C414,MASTER_Data_4!$A$6:$G$16,MATCH(Datset_1!I414,MASTER_Data_4!$B$7:$B$16,1)+2,1),IF(AND(I414&gt;100,C414=50002),HLOOKUP(C414,MASTER_Data_4!$A$6:$G$16,MATCH(Datset_1!I414,MASTER_Data_4!$B$7:$B$16,1)+2,1),IF(AND(I414&gt;100,C414=50003),HLOOKUP(C414,MASTER_Data_4!$A$6:$G$16,MATCH(Datset_1!I414,MASTER_Data_4!$B$7:$B$16,1)+2,1),IF(AND(I414&gt;100,C414=50004),HLOOKUP(C414,MASTER_Data_4!$A$6:$G$16,MATCH(Datset_1!I414,MASTER_Data_4!$B$7:$B$16,1)+2,1),IF(AND(I414&gt;100,C414=50005),HLOOKUP(C414,MASTER_Data_4!$A$6:$G$16,MATCH(Datset_1!I414,MASTER_Data_4!$B$7:$B$16,1)+2,1),HLOOKUP(C414,MASTER_Data_4!$A$6:$G$16,2,1))))))</f>
        <v>0.30599999999999999</v>
      </c>
      <c r="M418" s="4">
        <f t="shared" si="12"/>
        <v>39.657599999999995</v>
      </c>
      <c r="N418" s="112">
        <f>VLOOKUP(C418,MASTER_Data_7!$A$2:$C$7,3,0)</f>
        <v>1</v>
      </c>
      <c r="O418" s="112">
        <f>VLOOKUP(C418,MASTER_Data_7!$K$2:$M$12,3,0)</f>
        <v>2</v>
      </c>
      <c r="P418" s="3">
        <f>VLOOKUP(C418,MASTER_Data_8!$A$2:$C$7,3,0)</f>
        <v>122</v>
      </c>
      <c r="Q418" s="3">
        <f>Datset_1!I418*MASTER_Data_5!$B$9*P418</f>
        <v>861.71039999999994</v>
      </c>
      <c r="R418" s="3">
        <f>VLOOKUP(C418,MASTER_Data_8!$K$2:$M$12,3,0)</f>
        <v>901</v>
      </c>
      <c r="S418" s="3">
        <f>Datset_1!I418*MASTER_Data_5!$B$9*R418</f>
        <v>6363.9431999999997</v>
      </c>
    </row>
    <row r="419" spans="1:19" x14ac:dyDescent="0.25">
      <c r="A419" s="2" t="s">
        <v>346</v>
      </c>
      <c r="B419" s="22">
        <v>39761</v>
      </c>
      <c r="C419" s="2">
        <v>50002</v>
      </c>
      <c r="D419" s="2">
        <v>9</v>
      </c>
      <c r="E419" s="2">
        <v>5</v>
      </c>
      <c r="F419" s="2">
        <v>12</v>
      </c>
      <c r="G419" s="2">
        <v>12</v>
      </c>
      <c r="H419" s="2">
        <v>9</v>
      </c>
      <c r="I419" s="111">
        <f>D419*HLOOKUP($D$3,MASTER_Data_1!$A$3:$F$5,2,0)+E419*HLOOKUP($E$3,MASTER_Data_1!$A$3:$F$5,2,0)+F419*HLOOKUP($F$3,MASTER_Data_1!$A$3:$F$5,2,0)+G419*HLOOKUP($G$3,MASTER_Data_1!$A$3:$F$5,2,0)+H419*HLOOKUP($H$3,MASTER_Data_1!$A$3:$F$5,2,0)</f>
        <v>141.30000000000001</v>
      </c>
      <c r="J419" s="111">
        <f>IF(AND(I419&gt;100,C419=50001),HLOOKUP(C419,MASTER_Data_2!$A$7:$G$17,MATCH(Datset_1!I419,MASTER_Data_2!$B$8:$B$17,1)+2,1),IF(AND(I419&gt;100,C419=50002),HLOOKUP(C419,MASTER_Data_2!$A$7:$G$17,MATCH(Datset_1!I419,MASTER_Data_2!$B$8:$B$17,1)+2,1),IF(AND(I419&gt;100,C419=50003),HLOOKUP(C419,MASTER_Data_2!$A$7:$G$17,MATCH(Datset_1!I419,MASTER_Data_2!$B$8:$B$17,1)+2,1),IF(AND(I419&gt;100,C419=50004),HLOOKUP(C419,MASTER_Data_2!$A$7:$G$17,MATCH(Datset_1!I419,MASTER_Data_2!$B$8:$B$17,1)+2,1),IF(AND(I419&gt;100,C419=50005),HLOOKUP(C419,MASTER_Data_2!$A$7:$G$17,MATCH(Datset_1!I419,MASTER_Data_2!$B$8:$B$17,1)+2,1),HLOOKUP(C419,MASTER_Data_2!$A$7:$G$17,2,1))))))</f>
        <v>0.24</v>
      </c>
      <c r="K419" s="4">
        <f t="shared" si="13"/>
        <v>33.911999999999999</v>
      </c>
      <c r="L419" s="112">
        <f>IF(AND(I415&gt;100,C415=50001),HLOOKUP(C415,MASTER_Data_4!$A$6:$G$16,MATCH(Datset_1!I415,MASTER_Data_4!$B$7:$B$16,1)+2,1),IF(AND(I415&gt;100,C415=50002),HLOOKUP(C415,MASTER_Data_4!$A$6:$G$16,MATCH(Datset_1!I415,MASTER_Data_4!$B$7:$B$16,1)+2,1),IF(AND(I415&gt;100,C415=50003),HLOOKUP(C415,MASTER_Data_4!$A$6:$G$16,MATCH(Datset_1!I415,MASTER_Data_4!$B$7:$B$16,1)+2,1),IF(AND(I415&gt;100,C415=50004),HLOOKUP(C415,MASTER_Data_4!$A$6:$G$16,MATCH(Datset_1!I415,MASTER_Data_4!$B$7:$B$16,1)+2,1),IF(AND(I415&gt;100,C415=50005),HLOOKUP(C415,MASTER_Data_4!$A$6:$G$16,MATCH(Datset_1!I415,MASTER_Data_4!$B$7:$B$16,1)+2,1),HLOOKUP(C415,MASTER_Data_4!$A$6:$G$16,2,1))))))</f>
        <v>18.3</v>
      </c>
      <c r="M419" s="4">
        <f t="shared" si="12"/>
        <v>18.3</v>
      </c>
      <c r="N419" s="112">
        <f>VLOOKUP(C419,MASTER_Data_7!$A$2:$C$7,3,0)</f>
        <v>1</v>
      </c>
      <c r="O419" s="112">
        <f>VLOOKUP(C419,MASTER_Data_7!$K$2:$M$12,3,0)</f>
        <v>2</v>
      </c>
      <c r="P419" s="3">
        <f>VLOOKUP(C419,MASTER_Data_8!$A$2:$C$7,3,0)</f>
        <v>122</v>
      </c>
      <c r="Q419" s="3">
        <f>Datset_1!I419*MASTER_Data_5!$B$9*P419</f>
        <v>939.50370000000009</v>
      </c>
      <c r="R419" s="3">
        <f>VLOOKUP(C419,MASTER_Data_8!$K$2:$M$12,3,0)</f>
        <v>901</v>
      </c>
      <c r="S419" s="3">
        <f>Datset_1!I419*MASTER_Data_5!$B$9*R419</f>
        <v>6938.4658500000005</v>
      </c>
    </row>
    <row r="420" spans="1:19" x14ac:dyDescent="0.25">
      <c r="A420" s="2" t="s">
        <v>347</v>
      </c>
      <c r="B420" s="22">
        <v>39761</v>
      </c>
      <c r="C420" s="2">
        <v>50005</v>
      </c>
      <c r="D420" s="2">
        <v>9</v>
      </c>
      <c r="E420" s="2">
        <v>8</v>
      </c>
      <c r="F420" s="2">
        <v>12</v>
      </c>
      <c r="G420" s="2">
        <v>15</v>
      </c>
      <c r="H420" s="2">
        <v>9</v>
      </c>
      <c r="I420" s="111">
        <f>D420*HLOOKUP($D$3,MASTER_Data_1!$A$3:$F$5,2,0)+E420*HLOOKUP($E$3,MASTER_Data_1!$A$3:$F$5,2,0)+F420*HLOOKUP($F$3,MASTER_Data_1!$A$3:$F$5,2,0)+G420*HLOOKUP($G$3,MASTER_Data_1!$A$3:$F$5,2,0)+H420*HLOOKUP($H$3,MASTER_Data_1!$A$3:$F$5,2,0)</f>
        <v>163.79999999999998</v>
      </c>
      <c r="J420" s="111">
        <f>IF(AND(I420&gt;100,C420=50001),HLOOKUP(C420,MASTER_Data_2!$A$7:$G$17,MATCH(Datset_1!I420,MASTER_Data_2!$B$8:$B$17,1)+2,1),IF(AND(I420&gt;100,C420=50002),HLOOKUP(C420,MASTER_Data_2!$A$7:$G$17,MATCH(Datset_1!I420,MASTER_Data_2!$B$8:$B$17,1)+2,1),IF(AND(I420&gt;100,C420=50003),HLOOKUP(C420,MASTER_Data_2!$A$7:$G$17,MATCH(Datset_1!I420,MASTER_Data_2!$B$8:$B$17,1)+2,1),IF(AND(I420&gt;100,C420=50004),HLOOKUP(C420,MASTER_Data_2!$A$7:$G$17,MATCH(Datset_1!I420,MASTER_Data_2!$B$8:$B$17,1)+2,1),IF(AND(I420&gt;100,C420=50005),HLOOKUP(C420,MASTER_Data_2!$A$7:$G$17,MATCH(Datset_1!I420,MASTER_Data_2!$B$8:$B$17,1)+2,1),HLOOKUP(C420,MASTER_Data_2!$A$7:$G$17,2,1))))))</f>
        <v>0.33</v>
      </c>
      <c r="K420" s="4">
        <f t="shared" si="13"/>
        <v>54.053999999999995</v>
      </c>
      <c r="L420" s="112">
        <f>IF(AND(I416&gt;100,C416=50001),HLOOKUP(C416,MASTER_Data_4!$A$6:$G$16,MATCH(Datset_1!I416,MASTER_Data_4!$B$7:$B$16,1)+2,1),IF(AND(I416&gt;100,C416=50002),HLOOKUP(C416,MASTER_Data_4!$A$6:$G$16,MATCH(Datset_1!I416,MASTER_Data_4!$B$7:$B$16,1)+2,1),IF(AND(I416&gt;100,C416=50003),HLOOKUP(C416,MASTER_Data_4!$A$6:$G$16,MATCH(Datset_1!I416,MASTER_Data_4!$B$7:$B$16,1)+2,1),IF(AND(I416&gt;100,C416=50004),HLOOKUP(C416,MASTER_Data_4!$A$6:$G$16,MATCH(Datset_1!I416,MASTER_Data_4!$B$7:$B$16,1)+2,1),IF(AND(I416&gt;100,C416=50005),HLOOKUP(C416,MASTER_Data_4!$A$6:$G$16,MATCH(Datset_1!I416,MASTER_Data_4!$B$7:$B$16,1)+2,1),HLOOKUP(C416,MASTER_Data_4!$A$6:$G$16,2,1))))))</f>
        <v>0.30599999999999999</v>
      </c>
      <c r="M420" s="4">
        <f t="shared" si="12"/>
        <v>50.122799999999991</v>
      </c>
      <c r="N420" s="112">
        <f>VLOOKUP(C420,MASTER_Data_7!$A$2:$C$7,3,0)</f>
        <v>2</v>
      </c>
      <c r="O420" s="112">
        <f>VLOOKUP(C420,MASTER_Data_7!$K$2:$M$12,3,0)</f>
        <v>1</v>
      </c>
      <c r="P420" s="3">
        <f>VLOOKUP(C420,MASTER_Data_8!$A$2:$C$7,3,0)</f>
        <v>787</v>
      </c>
      <c r="Q420" s="3">
        <f>Datset_1!I420*MASTER_Data_5!$B$9*P420</f>
        <v>7025.6276999999991</v>
      </c>
      <c r="R420" s="3">
        <f>VLOOKUP(C420,MASTER_Data_8!$K$2:$M$12,3,0)</f>
        <v>40</v>
      </c>
      <c r="S420" s="3">
        <f>Datset_1!I420*MASTER_Data_5!$B$9*R420</f>
        <v>357.08399999999995</v>
      </c>
    </row>
    <row r="421" spans="1:19" x14ac:dyDescent="0.25">
      <c r="A421" s="2" t="s">
        <v>389</v>
      </c>
      <c r="B421" s="22">
        <v>39762</v>
      </c>
      <c r="C421" s="2">
        <v>50005</v>
      </c>
      <c r="D421" s="2">
        <v>9</v>
      </c>
      <c r="E421" s="2">
        <v>0</v>
      </c>
      <c r="F421" s="2">
        <v>12</v>
      </c>
      <c r="G421" s="2">
        <v>12</v>
      </c>
      <c r="H421" s="2">
        <v>9</v>
      </c>
      <c r="I421" s="111">
        <f>D421*HLOOKUP($D$3,MASTER_Data_1!$A$3:$F$5,2,0)+E421*HLOOKUP($E$3,MASTER_Data_1!$A$3:$F$5,2,0)+F421*HLOOKUP($F$3,MASTER_Data_1!$A$3:$F$5,2,0)+G421*HLOOKUP($G$3,MASTER_Data_1!$A$3:$F$5,2,0)+H421*HLOOKUP($H$3,MASTER_Data_1!$A$3:$F$5,2,0)</f>
        <v>132.30000000000001</v>
      </c>
      <c r="J421" s="111">
        <f>IF(AND(I421&gt;100,C421=50001),HLOOKUP(C421,MASTER_Data_2!$A$7:$G$17,MATCH(Datset_1!I421,MASTER_Data_2!$B$8:$B$17,1)+2,1),IF(AND(I421&gt;100,C421=50002),HLOOKUP(C421,MASTER_Data_2!$A$7:$G$17,MATCH(Datset_1!I421,MASTER_Data_2!$B$8:$B$17,1)+2,1),IF(AND(I421&gt;100,C421=50003),HLOOKUP(C421,MASTER_Data_2!$A$7:$G$17,MATCH(Datset_1!I421,MASTER_Data_2!$B$8:$B$17,1)+2,1),IF(AND(I421&gt;100,C421=50004),HLOOKUP(C421,MASTER_Data_2!$A$7:$G$17,MATCH(Datset_1!I421,MASTER_Data_2!$B$8:$B$17,1)+2,1),IF(AND(I421&gt;100,C421=50005),HLOOKUP(C421,MASTER_Data_2!$A$7:$G$17,MATCH(Datset_1!I421,MASTER_Data_2!$B$8:$B$17,1)+2,1),HLOOKUP(C421,MASTER_Data_2!$A$7:$G$17,2,1))))))</f>
        <v>0.33</v>
      </c>
      <c r="K421" s="4">
        <f t="shared" si="13"/>
        <v>43.659000000000006</v>
      </c>
      <c r="L421" s="112">
        <f>IF(AND(I417&gt;100,C417=50001),HLOOKUP(C417,MASTER_Data_4!$A$6:$G$16,MATCH(Datset_1!I417,MASTER_Data_4!$B$7:$B$16,1)+2,1),IF(AND(I417&gt;100,C417=50002),HLOOKUP(C417,MASTER_Data_4!$A$6:$G$16,MATCH(Datset_1!I417,MASTER_Data_4!$B$7:$B$16,1)+2,1),IF(AND(I417&gt;100,C417=50003),HLOOKUP(C417,MASTER_Data_4!$A$6:$G$16,MATCH(Datset_1!I417,MASTER_Data_4!$B$7:$B$16,1)+2,1),IF(AND(I417&gt;100,C417=50004),HLOOKUP(C417,MASTER_Data_4!$A$6:$G$16,MATCH(Datset_1!I417,MASTER_Data_4!$B$7:$B$16,1)+2,1),IF(AND(I417&gt;100,C417=50005),HLOOKUP(C417,MASTER_Data_4!$A$6:$G$16,MATCH(Datset_1!I417,MASTER_Data_4!$B$7:$B$16,1)+2,1),HLOOKUP(C417,MASTER_Data_4!$A$6:$G$16,2,1))))))</f>
        <v>0.37</v>
      </c>
      <c r="M421" s="4">
        <f t="shared" si="12"/>
        <v>48.951000000000001</v>
      </c>
      <c r="N421" s="112">
        <f>VLOOKUP(C421,MASTER_Data_7!$A$2:$C$7,3,0)</f>
        <v>2</v>
      </c>
      <c r="O421" s="112">
        <f>VLOOKUP(C421,MASTER_Data_7!$K$2:$M$12,3,0)</f>
        <v>1</v>
      </c>
      <c r="P421" s="3">
        <f>VLOOKUP(C421,MASTER_Data_8!$A$2:$C$7,3,0)</f>
        <v>787</v>
      </c>
      <c r="Q421" s="3">
        <f>Datset_1!I421*MASTER_Data_5!$B$9*P421</f>
        <v>5674.5454500000005</v>
      </c>
      <c r="R421" s="3">
        <f>VLOOKUP(C421,MASTER_Data_8!$K$2:$M$12,3,0)</f>
        <v>40</v>
      </c>
      <c r="S421" s="3">
        <f>Datset_1!I421*MASTER_Data_5!$B$9*R421</f>
        <v>288.41400000000004</v>
      </c>
    </row>
    <row r="422" spans="1:19" x14ac:dyDescent="0.25">
      <c r="A422" s="2" t="s">
        <v>390</v>
      </c>
      <c r="B422" s="22">
        <v>39762</v>
      </c>
      <c r="C422" s="2">
        <v>50002</v>
      </c>
      <c r="D422" s="2">
        <v>9</v>
      </c>
      <c r="E422" s="2">
        <v>8</v>
      </c>
      <c r="F422" s="2">
        <v>6</v>
      </c>
      <c r="G422" s="2">
        <v>12</v>
      </c>
      <c r="H422" s="2">
        <v>5</v>
      </c>
      <c r="I422" s="111">
        <f>D422*HLOOKUP($D$3,MASTER_Data_1!$A$3:$F$5,2,0)+E422*HLOOKUP($E$3,MASTER_Data_1!$A$3:$F$5,2,0)+F422*HLOOKUP($F$3,MASTER_Data_1!$A$3:$F$5,2,0)+G422*HLOOKUP($G$3,MASTER_Data_1!$A$3:$F$5,2,0)+H422*HLOOKUP($H$3,MASTER_Data_1!$A$3:$F$5,2,0)</f>
        <v>126.5</v>
      </c>
      <c r="J422" s="111">
        <f>IF(AND(I422&gt;100,C422=50001),HLOOKUP(C422,MASTER_Data_2!$A$7:$G$17,MATCH(Datset_1!I422,MASTER_Data_2!$B$8:$B$17,1)+2,1),IF(AND(I422&gt;100,C422=50002),HLOOKUP(C422,MASTER_Data_2!$A$7:$G$17,MATCH(Datset_1!I422,MASTER_Data_2!$B$8:$B$17,1)+2,1),IF(AND(I422&gt;100,C422=50003),HLOOKUP(C422,MASTER_Data_2!$A$7:$G$17,MATCH(Datset_1!I422,MASTER_Data_2!$B$8:$B$17,1)+2,1),IF(AND(I422&gt;100,C422=50004),HLOOKUP(C422,MASTER_Data_2!$A$7:$G$17,MATCH(Datset_1!I422,MASTER_Data_2!$B$8:$B$17,1)+2,1),IF(AND(I422&gt;100,C422=50005),HLOOKUP(C422,MASTER_Data_2!$A$7:$G$17,MATCH(Datset_1!I422,MASTER_Data_2!$B$8:$B$17,1)+2,1),HLOOKUP(C422,MASTER_Data_2!$A$7:$G$17,2,1))))))</f>
        <v>0.24</v>
      </c>
      <c r="K422" s="4">
        <f t="shared" si="13"/>
        <v>30.36</v>
      </c>
      <c r="L422" s="112">
        <f>IF(AND(I418&gt;100,C418=50001),HLOOKUP(C418,MASTER_Data_4!$A$6:$G$16,MATCH(Datset_1!I418,MASTER_Data_4!$B$7:$B$16,1)+2,1),IF(AND(I418&gt;100,C418=50002),HLOOKUP(C418,MASTER_Data_4!$A$6:$G$16,MATCH(Datset_1!I418,MASTER_Data_4!$B$7:$B$16,1)+2,1),IF(AND(I418&gt;100,C418=50003),HLOOKUP(C418,MASTER_Data_4!$A$6:$G$16,MATCH(Datset_1!I418,MASTER_Data_4!$B$7:$B$16,1)+2,1),IF(AND(I418&gt;100,C418=50004),HLOOKUP(C418,MASTER_Data_4!$A$6:$G$16,MATCH(Datset_1!I418,MASTER_Data_4!$B$7:$B$16,1)+2,1),IF(AND(I418&gt;100,C418=50005),HLOOKUP(C418,MASTER_Data_4!$A$6:$G$16,MATCH(Datset_1!I418,MASTER_Data_4!$B$7:$B$16,1)+2,1),HLOOKUP(C418,MASTER_Data_4!$A$6:$G$16,2,1))))))</f>
        <v>0.30599999999999999</v>
      </c>
      <c r="M422" s="4">
        <f t="shared" si="12"/>
        <v>38.708999999999996</v>
      </c>
      <c r="N422" s="112">
        <f>VLOOKUP(C422,MASTER_Data_7!$A$2:$C$7,3,0)</f>
        <v>1</v>
      </c>
      <c r="O422" s="112">
        <f>VLOOKUP(C422,MASTER_Data_7!$K$2:$M$12,3,0)</f>
        <v>2</v>
      </c>
      <c r="P422" s="3">
        <f>VLOOKUP(C422,MASTER_Data_8!$A$2:$C$7,3,0)</f>
        <v>122</v>
      </c>
      <c r="Q422" s="3">
        <f>Datset_1!I422*MASTER_Data_5!$B$9*P422</f>
        <v>841.09849999999994</v>
      </c>
      <c r="R422" s="3">
        <f>VLOOKUP(C422,MASTER_Data_8!$K$2:$M$12,3,0)</f>
        <v>901</v>
      </c>
      <c r="S422" s="3">
        <f>Datset_1!I422*MASTER_Data_5!$B$9*R422</f>
        <v>6211.7192499999992</v>
      </c>
    </row>
    <row r="423" spans="1:19" x14ac:dyDescent="0.25">
      <c r="A423" s="2" t="s">
        <v>433</v>
      </c>
      <c r="B423" s="22">
        <v>39763</v>
      </c>
      <c r="C423" s="2">
        <v>50002</v>
      </c>
      <c r="D423" s="2">
        <v>9</v>
      </c>
      <c r="E423" s="2">
        <v>12</v>
      </c>
      <c r="F423" s="2">
        <v>12</v>
      </c>
      <c r="G423" s="2">
        <v>11</v>
      </c>
      <c r="H423" s="2">
        <v>11</v>
      </c>
      <c r="I423" s="111">
        <f>D423*HLOOKUP($D$3,MASTER_Data_1!$A$3:$F$5,2,0)+E423*HLOOKUP($E$3,MASTER_Data_1!$A$3:$F$5,2,0)+F423*HLOOKUP($F$3,MASTER_Data_1!$A$3:$F$5,2,0)+G423*HLOOKUP($G$3,MASTER_Data_1!$A$3:$F$5,2,0)+H423*HLOOKUP($H$3,MASTER_Data_1!$A$3:$F$5,2,0)</f>
        <v>153.80000000000001</v>
      </c>
      <c r="J423" s="111">
        <f>IF(AND(I423&gt;100,C423=50001),HLOOKUP(C423,MASTER_Data_2!$A$7:$G$17,MATCH(Datset_1!I423,MASTER_Data_2!$B$8:$B$17,1)+2,1),IF(AND(I423&gt;100,C423=50002),HLOOKUP(C423,MASTER_Data_2!$A$7:$G$17,MATCH(Datset_1!I423,MASTER_Data_2!$B$8:$B$17,1)+2,1),IF(AND(I423&gt;100,C423=50003),HLOOKUP(C423,MASTER_Data_2!$A$7:$G$17,MATCH(Datset_1!I423,MASTER_Data_2!$B$8:$B$17,1)+2,1),IF(AND(I423&gt;100,C423=50004),HLOOKUP(C423,MASTER_Data_2!$A$7:$G$17,MATCH(Datset_1!I423,MASTER_Data_2!$B$8:$B$17,1)+2,1),IF(AND(I423&gt;100,C423=50005),HLOOKUP(C423,MASTER_Data_2!$A$7:$G$17,MATCH(Datset_1!I423,MASTER_Data_2!$B$8:$B$17,1)+2,1),HLOOKUP(C423,MASTER_Data_2!$A$7:$G$17,2,1))))))</f>
        <v>0.24</v>
      </c>
      <c r="K423" s="4">
        <f t="shared" si="13"/>
        <v>36.911999999999999</v>
      </c>
      <c r="L423" s="112">
        <f>IF(AND(I419&gt;100,C419=50001),HLOOKUP(C419,MASTER_Data_4!$A$6:$G$16,MATCH(Datset_1!I419,MASTER_Data_4!$B$7:$B$16,1)+2,1),IF(AND(I419&gt;100,C419=50002),HLOOKUP(C419,MASTER_Data_4!$A$6:$G$16,MATCH(Datset_1!I419,MASTER_Data_4!$B$7:$B$16,1)+2,1),IF(AND(I419&gt;100,C419=50003),HLOOKUP(C419,MASTER_Data_4!$A$6:$G$16,MATCH(Datset_1!I419,MASTER_Data_4!$B$7:$B$16,1)+2,1),IF(AND(I419&gt;100,C419=50004),HLOOKUP(C419,MASTER_Data_4!$A$6:$G$16,MATCH(Datset_1!I419,MASTER_Data_4!$B$7:$B$16,1)+2,1),IF(AND(I419&gt;100,C419=50005),HLOOKUP(C419,MASTER_Data_4!$A$6:$G$16,MATCH(Datset_1!I419,MASTER_Data_4!$B$7:$B$16,1)+2,1),HLOOKUP(C419,MASTER_Data_4!$A$6:$G$16,2,1))))))</f>
        <v>0.30599999999999999</v>
      </c>
      <c r="M423" s="4">
        <f t="shared" si="12"/>
        <v>47.062800000000003</v>
      </c>
      <c r="N423" s="112">
        <f>VLOOKUP(C423,MASTER_Data_7!$A$2:$C$7,3,0)</f>
        <v>1</v>
      </c>
      <c r="O423" s="112">
        <f>VLOOKUP(C423,MASTER_Data_7!$K$2:$M$12,3,0)</f>
        <v>2</v>
      </c>
      <c r="P423" s="3">
        <f>VLOOKUP(C423,MASTER_Data_8!$A$2:$C$7,3,0)</f>
        <v>122</v>
      </c>
      <c r="Q423" s="3">
        <f>Datset_1!I423*MASTER_Data_5!$B$9*P423</f>
        <v>1022.6162000000002</v>
      </c>
      <c r="R423" s="3">
        <f>VLOOKUP(C423,MASTER_Data_8!$K$2:$M$12,3,0)</f>
        <v>901</v>
      </c>
      <c r="S423" s="3">
        <f>Datset_1!I423*MASTER_Data_5!$B$9*R423</f>
        <v>7552.272100000001</v>
      </c>
    </row>
    <row r="424" spans="1:19" x14ac:dyDescent="0.25">
      <c r="A424" s="2" t="s">
        <v>434</v>
      </c>
      <c r="B424" s="22">
        <v>39763</v>
      </c>
      <c r="C424" s="2">
        <v>50001</v>
      </c>
      <c r="D424" s="2">
        <v>9</v>
      </c>
      <c r="E424" s="2">
        <v>8</v>
      </c>
      <c r="F424" s="2">
        <v>7</v>
      </c>
      <c r="G424" s="2">
        <v>13</v>
      </c>
      <c r="H424" s="2">
        <v>15</v>
      </c>
      <c r="I424" s="111">
        <f>D424*HLOOKUP($D$3,MASTER_Data_1!$A$3:$F$5,2,0)+E424*HLOOKUP($E$3,MASTER_Data_1!$A$3:$F$5,2,0)+F424*HLOOKUP($F$3,MASTER_Data_1!$A$3:$F$5,2,0)+G424*HLOOKUP($G$3,MASTER_Data_1!$A$3:$F$5,2,0)+H424*HLOOKUP($H$3,MASTER_Data_1!$A$3:$F$5,2,0)</f>
        <v>161.70000000000002</v>
      </c>
      <c r="J424" s="111">
        <f>IF(AND(I424&gt;100,C424=50001),HLOOKUP(C424,MASTER_Data_2!$A$7:$G$17,MATCH(Datset_1!I424,MASTER_Data_2!$B$8:$B$17,1)+2,1),IF(AND(I424&gt;100,C424=50002),HLOOKUP(C424,MASTER_Data_2!$A$7:$G$17,MATCH(Datset_1!I424,MASTER_Data_2!$B$8:$B$17,1)+2,1),IF(AND(I424&gt;100,C424=50003),HLOOKUP(C424,MASTER_Data_2!$A$7:$G$17,MATCH(Datset_1!I424,MASTER_Data_2!$B$8:$B$17,1)+2,1),IF(AND(I424&gt;100,C424=50004),HLOOKUP(C424,MASTER_Data_2!$A$7:$G$17,MATCH(Datset_1!I424,MASTER_Data_2!$B$8:$B$17,1)+2,1),IF(AND(I424&gt;100,C424=50005),HLOOKUP(C424,MASTER_Data_2!$A$7:$G$17,MATCH(Datset_1!I424,MASTER_Data_2!$B$8:$B$17,1)+2,1),HLOOKUP(C424,MASTER_Data_2!$A$7:$G$17,2,1))))))</f>
        <v>0.2</v>
      </c>
      <c r="K424" s="4">
        <f t="shared" si="13"/>
        <v>32.340000000000003</v>
      </c>
      <c r="L424" s="112">
        <f>IF(AND(I420&gt;100,C420=50001),HLOOKUP(C420,MASTER_Data_4!$A$6:$G$16,MATCH(Datset_1!I420,MASTER_Data_4!$B$7:$B$16,1)+2,1),IF(AND(I420&gt;100,C420=50002),HLOOKUP(C420,MASTER_Data_4!$A$6:$G$16,MATCH(Datset_1!I420,MASTER_Data_4!$B$7:$B$16,1)+2,1),IF(AND(I420&gt;100,C420=50003),HLOOKUP(C420,MASTER_Data_4!$A$6:$G$16,MATCH(Datset_1!I420,MASTER_Data_4!$B$7:$B$16,1)+2,1),IF(AND(I420&gt;100,C420=50004),HLOOKUP(C420,MASTER_Data_4!$A$6:$G$16,MATCH(Datset_1!I420,MASTER_Data_4!$B$7:$B$16,1)+2,1),IF(AND(I420&gt;100,C420=50005),HLOOKUP(C420,MASTER_Data_4!$A$6:$G$16,MATCH(Datset_1!I420,MASTER_Data_4!$B$7:$B$16,1)+2,1),HLOOKUP(C420,MASTER_Data_4!$A$6:$G$16,2,1))))))</f>
        <v>0.20399999999999999</v>
      </c>
      <c r="M424" s="4">
        <f t="shared" si="12"/>
        <v>32.986800000000002</v>
      </c>
      <c r="N424" s="112">
        <f>VLOOKUP(C424,MASTER_Data_7!$A$2:$C$7,3,0)</f>
        <v>1</v>
      </c>
      <c r="O424" s="112">
        <f>VLOOKUP(C424,MASTER_Data_7!$K$2:$M$12,3,0)</f>
        <v>2</v>
      </c>
      <c r="P424" s="3">
        <f>VLOOKUP(C424,MASTER_Data_8!$A$2:$C$7,3,0)</f>
        <v>40</v>
      </c>
      <c r="Q424" s="3">
        <f>Datset_1!I424*MASTER_Data_5!$B$9*P424</f>
        <v>352.50600000000009</v>
      </c>
      <c r="R424" s="3">
        <f>VLOOKUP(C424,MASTER_Data_8!$K$2:$M$12,3,0)</f>
        <v>787</v>
      </c>
      <c r="S424" s="3">
        <f>Datset_1!I424*MASTER_Data_5!$B$9*R424</f>
        <v>6935.5555500000009</v>
      </c>
    </row>
    <row r="425" spans="1:19" x14ac:dyDescent="0.25">
      <c r="A425" s="2" t="s">
        <v>474</v>
      </c>
      <c r="B425" s="22">
        <v>39764</v>
      </c>
      <c r="C425" s="2">
        <v>50002</v>
      </c>
      <c r="D425" s="2">
        <v>9</v>
      </c>
      <c r="E425" s="2">
        <v>8</v>
      </c>
      <c r="F425" s="2">
        <v>12</v>
      </c>
      <c r="G425" s="2">
        <v>20</v>
      </c>
      <c r="H425" s="2">
        <v>13</v>
      </c>
      <c r="I425" s="111">
        <f>D425*HLOOKUP($D$3,MASTER_Data_1!$A$3:$F$5,2,0)+E425*HLOOKUP($E$3,MASTER_Data_1!$A$3:$F$5,2,0)+F425*HLOOKUP($F$3,MASTER_Data_1!$A$3:$F$5,2,0)+G425*HLOOKUP($G$3,MASTER_Data_1!$A$3:$F$5,2,0)+H425*HLOOKUP($H$3,MASTER_Data_1!$A$3:$F$5,2,0)</f>
        <v>203.5</v>
      </c>
      <c r="J425" s="111">
        <f>IF(AND(I425&gt;100,C425=50001),HLOOKUP(C425,MASTER_Data_2!$A$7:$G$17,MATCH(Datset_1!I425,MASTER_Data_2!$B$8:$B$17,1)+2,1),IF(AND(I425&gt;100,C425=50002),HLOOKUP(C425,MASTER_Data_2!$A$7:$G$17,MATCH(Datset_1!I425,MASTER_Data_2!$B$8:$B$17,1)+2,1),IF(AND(I425&gt;100,C425=50003),HLOOKUP(C425,MASTER_Data_2!$A$7:$G$17,MATCH(Datset_1!I425,MASTER_Data_2!$B$8:$B$17,1)+2,1),IF(AND(I425&gt;100,C425=50004),HLOOKUP(C425,MASTER_Data_2!$A$7:$G$17,MATCH(Datset_1!I425,MASTER_Data_2!$B$8:$B$17,1)+2,1),IF(AND(I425&gt;100,C425=50005),HLOOKUP(C425,MASTER_Data_2!$A$7:$G$17,MATCH(Datset_1!I425,MASTER_Data_2!$B$8:$B$17,1)+2,1),HLOOKUP(C425,MASTER_Data_2!$A$7:$G$17,2,1))))))</f>
        <v>0.24</v>
      </c>
      <c r="K425" s="4">
        <f t="shared" si="13"/>
        <v>48.839999999999996</v>
      </c>
      <c r="L425" s="112">
        <f>IF(AND(I421&gt;100,C421=50001),HLOOKUP(C421,MASTER_Data_4!$A$6:$G$16,MATCH(Datset_1!I421,MASTER_Data_4!$B$7:$B$16,1)+2,1),IF(AND(I421&gt;100,C421=50002),HLOOKUP(C421,MASTER_Data_4!$A$6:$G$16,MATCH(Datset_1!I421,MASTER_Data_4!$B$7:$B$16,1)+2,1),IF(AND(I421&gt;100,C421=50003),HLOOKUP(C421,MASTER_Data_4!$A$6:$G$16,MATCH(Datset_1!I421,MASTER_Data_4!$B$7:$B$16,1)+2,1),IF(AND(I421&gt;100,C421=50004),HLOOKUP(C421,MASTER_Data_4!$A$6:$G$16,MATCH(Datset_1!I421,MASTER_Data_4!$B$7:$B$16,1)+2,1),IF(AND(I421&gt;100,C421=50005),HLOOKUP(C421,MASTER_Data_4!$A$6:$G$16,MATCH(Datset_1!I421,MASTER_Data_4!$B$7:$B$16,1)+2,1),HLOOKUP(C421,MASTER_Data_4!$A$6:$G$16,2,1))))))</f>
        <v>0.20399999999999999</v>
      </c>
      <c r="M425" s="4">
        <f t="shared" si="12"/>
        <v>41.513999999999996</v>
      </c>
      <c r="N425" s="112">
        <f>VLOOKUP(C425,MASTER_Data_7!$A$2:$C$7,3,0)</f>
        <v>1</v>
      </c>
      <c r="O425" s="112">
        <f>VLOOKUP(C425,MASTER_Data_7!$K$2:$M$12,3,0)</f>
        <v>2</v>
      </c>
      <c r="P425" s="3">
        <f>VLOOKUP(C425,MASTER_Data_8!$A$2:$C$7,3,0)</f>
        <v>122</v>
      </c>
      <c r="Q425" s="3">
        <f>Datset_1!I425*MASTER_Data_5!$B$9*P425</f>
        <v>1353.0715</v>
      </c>
      <c r="R425" s="3">
        <f>VLOOKUP(C425,MASTER_Data_8!$K$2:$M$12,3,0)</f>
        <v>901</v>
      </c>
      <c r="S425" s="3">
        <f>Datset_1!I425*MASTER_Data_5!$B$9*R425</f>
        <v>9992.7657500000005</v>
      </c>
    </row>
    <row r="426" spans="1:19" x14ac:dyDescent="0.25">
      <c r="A426" s="2" t="s">
        <v>475</v>
      </c>
      <c r="B426" s="22">
        <v>39764</v>
      </c>
      <c r="C426" s="2">
        <v>50001</v>
      </c>
      <c r="D426" s="2">
        <v>0</v>
      </c>
      <c r="E426" s="2">
        <v>8</v>
      </c>
      <c r="F426" s="2">
        <v>12</v>
      </c>
      <c r="G426" s="2">
        <v>11</v>
      </c>
      <c r="H426" s="2">
        <v>11</v>
      </c>
      <c r="I426" s="111">
        <f>D426*HLOOKUP($D$3,MASTER_Data_1!$A$3:$F$5,2,0)+E426*HLOOKUP($E$3,MASTER_Data_1!$A$3:$F$5,2,0)+F426*HLOOKUP($F$3,MASTER_Data_1!$A$3:$F$5,2,0)+G426*HLOOKUP($G$3,MASTER_Data_1!$A$3:$F$5,2,0)+H426*HLOOKUP($H$3,MASTER_Data_1!$A$3:$F$5,2,0)</f>
        <v>125.89999999999999</v>
      </c>
      <c r="J426" s="111">
        <f>IF(AND(I426&gt;100,C426=50001),HLOOKUP(C426,MASTER_Data_2!$A$7:$G$17,MATCH(Datset_1!I426,MASTER_Data_2!$B$8:$B$17,1)+2,1),IF(AND(I426&gt;100,C426=50002),HLOOKUP(C426,MASTER_Data_2!$A$7:$G$17,MATCH(Datset_1!I426,MASTER_Data_2!$B$8:$B$17,1)+2,1),IF(AND(I426&gt;100,C426=50003),HLOOKUP(C426,MASTER_Data_2!$A$7:$G$17,MATCH(Datset_1!I426,MASTER_Data_2!$B$8:$B$17,1)+2,1),IF(AND(I426&gt;100,C426=50004),HLOOKUP(C426,MASTER_Data_2!$A$7:$G$17,MATCH(Datset_1!I426,MASTER_Data_2!$B$8:$B$17,1)+2,1),IF(AND(I426&gt;100,C426=50005),HLOOKUP(C426,MASTER_Data_2!$A$7:$G$17,MATCH(Datset_1!I426,MASTER_Data_2!$B$8:$B$17,1)+2,1),HLOOKUP(C426,MASTER_Data_2!$A$7:$G$17,2,1))))))</f>
        <v>0.2</v>
      </c>
      <c r="K426" s="4">
        <f t="shared" si="13"/>
        <v>25.18</v>
      </c>
      <c r="L426" s="112">
        <f>IF(AND(I422&gt;100,C422=50001),HLOOKUP(C422,MASTER_Data_4!$A$6:$G$16,MATCH(Datset_1!I422,MASTER_Data_4!$B$7:$B$16,1)+2,1),IF(AND(I422&gt;100,C422=50002),HLOOKUP(C422,MASTER_Data_4!$A$6:$G$16,MATCH(Datset_1!I422,MASTER_Data_4!$B$7:$B$16,1)+2,1),IF(AND(I422&gt;100,C422=50003),HLOOKUP(C422,MASTER_Data_4!$A$6:$G$16,MATCH(Datset_1!I422,MASTER_Data_4!$B$7:$B$16,1)+2,1),IF(AND(I422&gt;100,C422=50004),HLOOKUP(C422,MASTER_Data_4!$A$6:$G$16,MATCH(Datset_1!I422,MASTER_Data_4!$B$7:$B$16,1)+2,1),IF(AND(I422&gt;100,C422=50005),HLOOKUP(C422,MASTER_Data_4!$A$6:$G$16,MATCH(Datset_1!I422,MASTER_Data_4!$B$7:$B$16,1)+2,1),HLOOKUP(C422,MASTER_Data_4!$A$6:$G$16,2,1))))))</f>
        <v>0.30599999999999999</v>
      </c>
      <c r="M426" s="4">
        <f t="shared" si="12"/>
        <v>38.525399999999998</v>
      </c>
      <c r="N426" s="112">
        <f>VLOOKUP(C426,MASTER_Data_7!$A$2:$C$7,3,0)</f>
        <v>1</v>
      </c>
      <c r="O426" s="112">
        <f>VLOOKUP(C426,MASTER_Data_7!$K$2:$M$12,3,0)</f>
        <v>2</v>
      </c>
      <c r="P426" s="3">
        <f>VLOOKUP(C426,MASTER_Data_8!$A$2:$C$7,3,0)</f>
        <v>40</v>
      </c>
      <c r="Q426" s="3">
        <f>Datset_1!I426*MASTER_Data_5!$B$9*P426</f>
        <v>274.46199999999999</v>
      </c>
      <c r="R426" s="3">
        <f>VLOOKUP(C426,MASTER_Data_8!$K$2:$M$12,3,0)</f>
        <v>787</v>
      </c>
      <c r="S426" s="3">
        <f>Datset_1!I426*MASTER_Data_5!$B$9*R426</f>
        <v>5400.0398499999992</v>
      </c>
    </row>
    <row r="427" spans="1:19" x14ac:dyDescent="0.25">
      <c r="A427" s="2" t="s">
        <v>437</v>
      </c>
      <c r="B427" s="22">
        <v>39765</v>
      </c>
      <c r="C427" s="2">
        <v>50003</v>
      </c>
      <c r="D427" s="2">
        <v>9</v>
      </c>
      <c r="E427" s="2">
        <v>8</v>
      </c>
      <c r="F427" s="2">
        <v>12</v>
      </c>
      <c r="G427" s="2">
        <v>14</v>
      </c>
      <c r="H427" s="2">
        <v>4</v>
      </c>
      <c r="I427" s="111">
        <f>D427*HLOOKUP($D$3,MASTER_Data_1!$A$3:$F$5,2,0)+E427*HLOOKUP($E$3,MASTER_Data_1!$A$3:$F$5,2,0)+F427*HLOOKUP($F$3,MASTER_Data_1!$A$3:$F$5,2,0)+G427*HLOOKUP($G$3,MASTER_Data_1!$A$3:$F$5,2,0)+H427*HLOOKUP($H$3,MASTER_Data_1!$A$3:$F$5,2,0)</f>
        <v>144.1</v>
      </c>
      <c r="J427" s="111">
        <f>IF(AND(I427&gt;100,C427=50001),HLOOKUP(C427,MASTER_Data_2!$A$7:$G$17,MATCH(Datset_1!I427,MASTER_Data_2!$B$8:$B$17,1)+2,1),IF(AND(I427&gt;100,C427=50002),HLOOKUP(C427,MASTER_Data_2!$A$7:$G$17,MATCH(Datset_1!I427,MASTER_Data_2!$B$8:$B$17,1)+2,1),IF(AND(I427&gt;100,C427=50003),HLOOKUP(C427,MASTER_Data_2!$A$7:$G$17,MATCH(Datset_1!I427,MASTER_Data_2!$B$8:$B$17,1)+2,1),IF(AND(I427&gt;100,C427=50004),HLOOKUP(C427,MASTER_Data_2!$A$7:$G$17,MATCH(Datset_1!I427,MASTER_Data_2!$B$8:$B$17,1)+2,1),IF(AND(I427&gt;100,C427=50005),HLOOKUP(C427,MASTER_Data_2!$A$7:$G$17,MATCH(Datset_1!I427,MASTER_Data_2!$B$8:$B$17,1)+2,1),HLOOKUP(C427,MASTER_Data_2!$A$7:$G$17,2,1))))))</f>
        <v>0.26</v>
      </c>
      <c r="K427" s="4">
        <f t="shared" si="13"/>
        <v>37.466000000000001</v>
      </c>
      <c r="L427" s="112">
        <f>IF(AND(I423&gt;100,C423=50001),HLOOKUP(C423,MASTER_Data_4!$A$6:$G$16,MATCH(Datset_1!I423,MASTER_Data_4!$B$7:$B$16,1)+2,1),IF(AND(I423&gt;100,C423=50002),HLOOKUP(C423,MASTER_Data_4!$A$6:$G$16,MATCH(Datset_1!I423,MASTER_Data_4!$B$7:$B$16,1)+2,1),IF(AND(I423&gt;100,C423=50003),HLOOKUP(C423,MASTER_Data_4!$A$6:$G$16,MATCH(Datset_1!I423,MASTER_Data_4!$B$7:$B$16,1)+2,1),IF(AND(I423&gt;100,C423=50004),HLOOKUP(C423,MASTER_Data_4!$A$6:$G$16,MATCH(Datset_1!I423,MASTER_Data_4!$B$7:$B$16,1)+2,1),IF(AND(I423&gt;100,C423=50005),HLOOKUP(C423,MASTER_Data_4!$A$6:$G$16,MATCH(Datset_1!I423,MASTER_Data_4!$B$7:$B$16,1)+2,1),HLOOKUP(C423,MASTER_Data_4!$A$6:$G$16,2,1))))))</f>
        <v>0.30599999999999999</v>
      </c>
      <c r="M427" s="4">
        <f t="shared" si="12"/>
        <v>44.0946</v>
      </c>
      <c r="N427" s="112">
        <f>VLOOKUP(C427,MASTER_Data_7!$A$2:$C$7,3,0)</f>
        <v>1</v>
      </c>
      <c r="O427" s="112">
        <f>VLOOKUP(C427,MASTER_Data_7!$K$2:$M$12,3,0)</f>
        <v>2</v>
      </c>
      <c r="P427" s="3">
        <f>VLOOKUP(C427,MASTER_Data_8!$A$2:$C$7,3,0)</f>
        <v>407</v>
      </c>
      <c r="Q427" s="3">
        <f>Datset_1!I427*MASTER_Data_5!$B$9*P427</f>
        <v>3196.3541499999997</v>
      </c>
      <c r="R427" s="3">
        <f>VLOOKUP(C427,MASTER_Data_8!$K$2:$M$12,3,0)</f>
        <v>1048</v>
      </c>
      <c r="S427" s="3">
        <f>Datset_1!I427*MASTER_Data_5!$B$9*R427</f>
        <v>8230.4156000000003</v>
      </c>
    </row>
    <row r="428" spans="1:19" x14ac:dyDescent="0.25">
      <c r="A428" s="2" t="s">
        <v>438</v>
      </c>
      <c r="B428" s="22">
        <v>39766</v>
      </c>
      <c r="C428" s="2">
        <v>50004</v>
      </c>
      <c r="D428" s="2">
        <v>9</v>
      </c>
      <c r="E428" s="2">
        <v>15</v>
      </c>
      <c r="F428" s="2">
        <v>12</v>
      </c>
      <c r="G428" s="2">
        <v>15</v>
      </c>
      <c r="H428" s="2">
        <v>11</v>
      </c>
      <c r="I428" s="111">
        <f>D428*HLOOKUP($D$3,MASTER_Data_1!$A$3:$F$5,2,0)+E428*HLOOKUP($E$3,MASTER_Data_1!$A$3:$F$5,2,0)+F428*HLOOKUP($F$3,MASTER_Data_1!$A$3:$F$5,2,0)+G428*HLOOKUP($G$3,MASTER_Data_1!$A$3:$F$5,2,0)+H428*HLOOKUP($H$3,MASTER_Data_1!$A$3:$F$5,2,0)</f>
        <v>182</v>
      </c>
      <c r="J428" s="111">
        <f>IF(AND(I428&gt;100,C428=50001),HLOOKUP(C428,MASTER_Data_2!$A$7:$G$17,MATCH(Datset_1!I428,MASTER_Data_2!$B$8:$B$17,1)+2,1),IF(AND(I428&gt;100,C428=50002),HLOOKUP(C428,MASTER_Data_2!$A$7:$G$17,MATCH(Datset_1!I428,MASTER_Data_2!$B$8:$B$17,1)+2,1),IF(AND(I428&gt;100,C428=50003),HLOOKUP(C428,MASTER_Data_2!$A$7:$G$17,MATCH(Datset_1!I428,MASTER_Data_2!$B$8:$B$17,1)+2,1),IF(AND(I428&gt;100,C428=50004),HLOOKUP(C428,MASTER_Data_2!$A$7:$G$17,MATCH(Datset_1!I428,MASTER_Data_2!$B$8:$B$17,1)+2,1),IF(AND(I428&gt;100,C428=50005),HLOOKUP(C428,MASTER_Data_2!$A$7:$G$17,MATCH(Datset_1!I428,MASTER_Data_2!$B$8:$B$17,1)+2,1),HLOOKUP(C428,MASTER_Data_2!$A$7:$G$17,2,1))))))</f>
        <v>0.27</v>
      </c>
      <c r="K428" s="4">
        <f t="shared" si="13"/>
        <v>49.14</v>
      </c>
      <c r="L428" s="112">
        <f>IF(AND(I424&gt;100,C424=50001),HLOOKUP(C424,MASTER_Data_4!$A$6:$G$16,MATCH(Datset_1!I424,MASTER_Data_4!$B$7:$B$16,1)+2,1),IF(AND(I424&gt;100,C424=50002),HLOOKUP(C424,MASTER_Data_4!$A$6:$G$16,MATCH(Datset_1!I424,MASTER_Data_4!$B$7:$B$16,1)+2,1),IF(AND(I424&gt;100,C424=50003),HLOOKUP(C424,MASTER_Data_4!$A$6:$G$16,MATCH(Datset_1!I424,MASTER_Data_4!$B$7:$B$16,1)+2,1),IF(AND(I424&gt;100,C424=50004),HLOOKUP(C424,MASTER_Data_4!$A$6:$G$16,MATCH(Datset_1!I424,MASTER_Data_4!$B$7:$B$16,1)+2,1),IF(AND(I424&gt;100,C424=50005),HLOOKUP(C424,MASTER_Data_4!$A$6:$G$16,MATCH(Datset_1!I424,MASTER_Data_4!$B$7:$B$16,1)+2,1),HLOOKUP(C424,MASTER_Data_4!$A$6:$G$16,2,1))))))</f>
        <v>0.30199999999999999</v>
      </c>
      <c r="M428" s="4">
        <f t="shared" si="12"/>
        <v>54.963999999999999</v>
      </c>
      <c r="N428" s="112">
        <f>VLOOKUP(C428,MASTER_Data_7!$A$2:$C$7,3,0)</f>
        <v>1</v>
      </c>
      <c r="O428" s="112">
        <f>VLOOKUP(C428,MASTER_Data_7!$K$2:$M$12,3,0)</f>
        <v>2</v>
      </c>
      <c r="P428" s="3">
        <f>VLOOKUP(C428,MASTER_Data_8!$A$2:$C$7,3,0)</f>
        <v>768</v>
      </c>
      <c r="Q428" s="3">
        <f>Datset_1!I428*MASTER_Data_5!$B$9*P428</f>
        <v>7617.7920000000004</v>
      </c>
      <c r="R428" s="3">
        <f>VLOOKUP(C428,MASTER_Data_8!$K$2:$M$12,3,0)</f>
        <v>841</v>
      </c>
      <c r="S428" s="3">
        <f>Datset_1!I428*MASTER_Data_5!$B$9*R428</f>
        <v>8341.8790000000008</v>
      </c>
    </row>
    <row r="429" spans="1:19" x14ac:dyDescent="0.25">
      <c r="A429" s="2" t="s">
        <v>439</v>
      </c>
      <c r="B429" s="22">
        <v>39767</v>
      </c>
      <c r="C429" s="2">
        <v>50005</v>
      </c>
      <c r="D429" s="2">
        <v>9</v>
      </c>
      <c r="E429" s="2">
        <v>8</v>
      </c>
      <c r="F429" s="2">
        <v>12</v>
      </c>
      <c r="G429" s="2">
        <v>21</v>
      </c>
      <c r="H429" s="2">
        <v>11</v>
      </c>
      <c r="I429" s="111">
        <f>D429*HLOOKUP($D$3,MASTER_Data_1!$A$3:$F$5,2,0)+E429*HLOOKUP($E$3,MASTER_Data_1!$A$3:$F$5,2,0)+F429*HLOOKUP($F$3,MASTER_Data_1!$A$3:$F$5,2,0)+G429*HLOOKUP($G$3,MASTER_Data_1!$A$3:$F$5,2,0)+H429*HLOOKUP($H$3,MASTER_Data_1!$A$3:$F$5,2,0)</f>
        <v>203.60000000000002</v>
      </c>
      <c r="J429" s="111">
        <f>IF(AND(I429&gt;100,C429=50001),HLOOKUP(C429,MASTER_Data_2!$A$7:$G$17,MATCH(Datset_1!I429,MASTER_Data_2!$B$8:$B$17,1)+2,1),IF(AND(I429&gt;100,C429=50002),HLOOKUP(C429,MASTER_Data_2!$A$7:$G$17,MATCH(Datset_1!I429,MASTER_Data_2!$B$8:$B$17,1)+2,1),IF(AND(I429&gt;100,C429=50003),HLOOKUP(C429,MASTER_Data_2!$A$7:$G$17,MATCH(Datset_1!I429,MASTER_Data_2!$B$8:$B$17,1)+2,1),IF(AND(I429&gt;100,C429=50004),HLOOKUP(C429,MASTER_Data_2!$A$7:$G$17,MATCH(Datset_1!I429,MASTER_Data_2!$B$8:$B$17,1)+2,1),IF(AND(I429&gt;100,C429=50005),HLOOKUP(C429,MASTER_Data_2!$A$7:$G$17,MATCH(Datset_1!I429,MASTER_Data_2!$B$8:$B$17,1)+2,1),HLOOKUP(C429,MASTER_Data_2!$A$7:$G$17,2,1))))))</f>
        <v>0.33</v>
      </c>
      <c r="K429" s="4">
        <f t="shared" si="13"/>
        <v>67.188000000000017</v>
      </c>
      <c r="L429" s="112">
        <f>IF(AND(I425&gt;100,C425=50001),HLOOKUP(C425,MASTER_Data_4!$A$6:$G$16,MATCH(Datset_1!I425,MASTER_Data_4!$B$7:$B$16,1)+2,1),IF(AND(I425&gt;100,C425=50002),HLOOKUP(C425,MASTER_Data_4!$A$6:$G$16,MATCH(Datset_1!I425,MASTER_Data_4!$B$7:$B$16,1)+2,1),IF(AND(I425&gt;100,C425=50003),HLOOKUP(C425,MASTER_Data_4!$A$6:$G$16,MATCH(Datset_1!I425,MASTER_Data_4!$B$7:$B$16,1)+2,1),IF(AND(I425&gt;100,C425=50004),HLOOKUP(C425,MASTER_Data_4!$A$6:$G$16,MATCH(Datset_1!I425,MASTER_Data_4!$B$7:$B$16,1)+2,1),IF(AND(I425&gt;100,C425=50005),HLOOKUP(C425,MASTER_Data_4!$A$6:$G$16,MATCH(Datset_1!I425,MASTER_Data_4!$B$7:$B$16,1)+2,1),HLOOKUP(C425,MASTER_Data_4!$A$6:$G$16,2,1))))))</f>
        <v>0.30599999999999999</v>
      </c>
      <c r="M429" s="4">
        <f t="shared" si="12"/>
        <v>62.301600000000008</v>
      </c>
      <c r="N429" s="112">
        <f>VLOOKUP(C429,MASTER_Data_7!$A$2:$C$7,3,0)</f>
        <v>2</v>
      </c>
      <c r="O429" s="112">
        <f>VLOOKUP(C429,MASTER_Data_7!$K$2:$M$12,3,0)</f>
        <v>1</v>
      </c>
      <c r="P429" s="3">
        <f>VLOOKUP(C429,MASTER_Data_8!$A$2:$C$7,3,0)</f>
        <v>787</v>
      </c>
      <c r="Q429" s="3">
        <f>Datset_1!I429*MASTER_Data_5!$B$9*P429</f>
        <v>8732.7094000000016</v>
      </c>
      <c r="R429" s="3">
        <f>VLOOKUP(C429,MASTER_Data_8!$K$2:$M$12,3,0)</f>
        <v>40</v>
      </c>
      <c r="S429" s="3">
        <f>Datset_1!I429*MASTER_Data_5!$B$9*R429</f>
        <v>443.84800000000007</v>
      </c>
    </row>
    <row r="430" spans="1:19" x14ac:dyDescent="0.25">
      <c r="A430" s="2" t="s">
        <v>440</v>
      </c>
      <c r="B430" s="22">
        <v>39767</v>
      </c>
      <c r="C430" s="2">
        <v>50002</v>
      </c>
      <c r="D430" s="2">
        <v>9</v>
      </c>
      <c r="E430" s="2">
        <v>4</v>
      </c>
      <c r="F430" s="2">
        <v>12</v>
      </c>
      <c r="G430" s="2">
        <v>11</v>
      </c>
      <c r="H430" s="2">
        <v>6</v>
      </c>
      <c r="I430" s="111">
        <f>D430*HLOOKUP($D$3,MASTER_Data_1!$A$3:$F$5,2,0)+E430*HLOOKUP($E$3,MASTER_Data_1!$A$3:$F$5,2,0)+F430*HLOOKUP($F$3,MASTER_Data_1!$A$3:$F$5,2,0)+G430*HLOOKUP($G$3,MASTER_Data_1!$A$3:$F$5,2,0)+H430*HLOOKUP($H$3,MASTER_Data_1!$A$3:$F$5,2,0)</f>
        <v>125.39999999999999</v>
      </c>
      <c r="J430" s="111">
        <f>IF(AND(I430&gt;100,C430=50001),HLOOKUP(C430,MASTER_Data_2!$A$7:$G$17,MATCH(Datset_1!I430,MASTER_Data_2!$B$8:$B$17,1)+2,1),IF(AND(I430&gt;100,C430=50002),HLOOKUP(C430,MASTER_Data_2!$A$7:$G$17,MATCH(Datset_1!I430,MASTER_Data_2!$B$8:$B$17,1)+2,1),IF(AND(I430&gt;100,C430=50003),HLOOKUP(C430,MASTER_Data_2!$A$7:$G$17,MATCH(Datset_1!I430,MASTER_Data_2!$B$8:$B$17,1)+2,1),IF(AND(I430&gt;100,C430=50004),HLOOKUP(C430,MASTER_Data_2!$A$7:$G$17,MATCH(Datset_1!I430,MASTER_Data_2!$B$8:$B$17,1)+2,1),IF(AND(I430&gt;100,C430=50005),HLOOKUP(C430,MASTER_Data_2!$A$7:$G$17,MATCH(Datset_1!I430,MASTER_Data_2!$B$8:$B$17,1)+2,1),HLOOKUP(C430,MASTER_Data_2!$A$7:$G$17,2,1))))))</f>
        <v>0.24</v>
      </c>
      <c r="K430" s="4">
        <f t="shared" si="13"/>
        <v>30.095999999999997</v>
      </c>
      <c r="L430" s="112">
        <f>IF(AND(I426&gt;100,C426=50001),HLOOKUP(C426,MASTER_Data_4!$A$6:$G$16,MATCH(Datset_1!I426,MASTER_Data_4!$B$7:$B$16,1)+2,1),IF(AND(I426&gt;100,C426=50002),HLOOKUP(C426,MASTER_Data_4!$A$6:$G$16,MATCH(Datset_1!I426,MASTER_Data_4!$B$7:$B$16,1)+2,1),IF(AND(I426&gt;100,C426=50003),HLOOKUP(C426,MASTER_Data_4!$A$6:$G$16,MATCH(Datset_1!I426,MASTER_Data_4!$B$7:$B$16,1)+2,1),IF(AND(I426&gt;100,C426=50004),HLOOKUP(C426,MASTER_Data_4!$A$6:$G$16,MATCH(Datset_1!I426,MASTER_Data_4!$B$7:$B$16,1)+2,1),IF(AND(I426&gt;100,C426=50005),HLOOKUP(C426,MASTER_Data_4!$A$6:$G$16,MATCH(Datset_1!I426,MASTER_Data_4!$B$7:$B$16,1)+2,1),HLOOKUP(C426,MASTER_Data_4!$A$6:$G$16,2,1))))))</f>
        <v>0.30199999999999999</v>
      </c>
      <c r="M430" s="4">
        <f t="shared" si="12"/>
        <v>37.870799999999996</v>
      </c>
      <c r="N430" s="112">
        <f>VLOOKUP(C430,MASTER_Data_7!$A$2:$C$7,3,0)</f>
        <v>1</v>
      </c>
      <c r="O430" s="112">
        <f>VLOOKUP(C430,MASTER_Data_7!$K$2:$M$12,3,0)</f>
        <v>2</v>
      </c>
      <c r="P430" s="3">
        <f>VLOOKUP(C430,MASTER_Data_8!$A$2:$C$7,3,0)</f>
        <v>122</v>
      </c>
      <c r="Q430" s="3">
        <f>Datset_1!I430*MASTER_Data_5!$B$9*P430</f>
        <v>833.78459999999995</v>
      </c>
      <c r="R430" s="3">
        <f>VLOOKUP(C430,MASTER_Data_8!$K$2:$M$12,3,0)</f>
        <v>901</v>
      </c>
      <c r="S430" s="3">
        <f>Datset_1!I430*MASTER_Data_5!$B$9*R430</f>
        <v>6157.7042999999994</v>
      </c>
    </row>
    <row r="431" spans="1:19" x14ac:dyDescent="0.25">
      <c r="A431" s="2" t="s">
        <v>441</v>
      </c>
      <c r="B431" s="22">
        <v>39768</v>
      </c>
      <c r="C431" s="2">
        <v>50002</v>
      </c>
      <c r="D431" s="2">
        <v>9</v>
      </c>
      <c r="E431" s="2">
        <v>8</v>
      </c>
      <c r="F431" s="2">
        <v>12</v>
      </c>
      <c r="G431" s="2">
        <v>14</v>
      </c>
      <c r="H431" s="2">
        <v>17</v>
      </c>
      <c r="I431" s="111">
        <f>D431*HLOOKUP($D$3,MASTER_Data_1!$A$3:$F$5,2,0)+E431*HLOOKUP($E$3,MASTER_Data_1!$A$3:$F$5,2,0)+F431*HLOOKUP($F$3,MASTER_Data_1!$A$3:$F$5,2,0)+G431*HLOOKUP($G$3,MASTER_Data_1!$A$3:$F$5,2,0)+H431*HLOOKUP($H$3,MASTER_Data_1!$A$3:$F$5,2,0)</f>
        <v>180.5</v>
      </c>
      <c r="J431" s="111">
        <f>IF(AND(I431&gt;100,C431=50001),HLOOKUP(C431,MASTER_Data_2!$A$7:$G$17,MATCH(Datset_1!I431,MASTER_Data_2!$B$8:$B$17,1)+2,1),IF(AND(I431&gt;100,C431=50002),HLOOKUP(C431,MASTER_Data_2!$A$7:$G$17,MATCH(Datset_1!I431,MASTER_Data_2!$B$8:$B$17,1)+2,1),IF(AND(I431&gt;100,C431=50003),HLOOKUP(C431,MASTER_Data_2!$A$7:$G$17,MATCH(Datset_1!I431,MASTER_Data_2!$B$8:$B$17,1)+2,1),IF(AND(I431&gt;100,C431=50004),HLOOKUP(C431,MASTER_Data_2!$A$7:$G$17,MATCH(Datset_1!I431,MASTER_Data_2!$B$8:$B$17,1)+2,1),IF(AND(I431&gt;100,C431=50005),HLOOKUP(C431,MASTER_Data_2!$A$7:$G$17,MATCH(Datset_1!I431,MASTER_Data_2!$B$8:$B$17,1)+2,1),HLOOKUP(C431,MASTER_Data_2!$A$7:$G$17,2,1))))))</f>
        <v>0.24</v>
      </c>
      <c r="K431" s="4">
        <f t="shared" si="13"/>
        <v>43.32</v>
      </c>
      <c r="L431" s="112">
        <f>IF(AND(I427&gt;100,C427=50001),HLOOKUP(C427,MASTER_Data_4!$A$6:$G$16,MATCH(Datset_1!I427,MASTER_Data_4!$B$7:$B$16,1)+2,1),IF(AND(I427&gt;100,C427=50002),HLOOKUP(C427,MASTER_Data_4!$A$6:$G$16,MATCH(Datset_1!I427,MASTER_Data_4!$B$7:$B$16,1)+2,1),IF(AND(I427&gt;100,C427=50003),HLOOKUP(C427,MASTER_Data_4!$A$6:$G$16,MATCH(Datset_1!I427,MASTER_Data_4!$B$7:$B$16,1)+2,1),IF(AND(I427&gt;100,C427=50004),HLOOKUP(C427,MASTER_Data_4!$A$6:$G$16,MATCH(Datset_1!I427,MASTER_Data_4!$B$7:$B$16,1)+2,1),IF(AND(I427&gt;100,C427=50005),HLOOKUP(C427,MASTER_Data_4!$A$6:$G$16,MATCH(Datset_1!I427,MASTER_Data_4!$B$7:$B$16,1)+2,1),HLOOKUP(C427,MASTER_Data_4!$A$6:$G$16,2,1))))))</f>
        <v>0.37</v>
      </c>
      <c r="M431" s="4">
        <f t="shared" si="12"/>
        <v>66.784999999999997</v>
      </c>
      <c r="N431" s="112">
        <f>VLOOKUP(C431,MASTER_Data_7!$A$2:$C$7,3,0)</f>
        <v>1</v>
      </c>
      <c r="O431" s="112">
        <f>VLOOKUP(C431,MASTER_Data_7!$K$2:$M$12,3,0)</f>
        <v>2</v>
      </c>
      <c r="P431" s="3">
        <f>VLOOKUP(C431,MASTER_Data_8!$A$2:$C$7,3,0)</f>
        <v>122</v>
      </c>
      <c r="Q431" s="3">
        <f>Datset_1!I431*MASTER_Data_5!$B$9*P431</f>
        <v>1200.1444999999999</v>
      </c>
      <c r="R431" s="3">
        <f>VLOOKUP(C431,MASTER_Data_8!$K$2:$M$12,3,0)</f>
        <v>901</v>
      </c>
      <c r="S431" s="3">
        <f>Datset_1!I431*MASTER_Data_5!$B$9*R431</f>
        <v>8863.3622500000001</v>
      </c>
    </row>
    <row r="432" spans="1:19" x14ac:dyDescent="0.25">
      <c r="A432" s="2" t="s">
        <v>442</v>
      </c>
      <c r="B432" s="22">
        <v>39768</v>
      </c>
      <c r="C432" s="2">
        <v>50001</v>
      </c>
      <c r="D432" s="2">
        <v>9</v>
      </c>
      <c r="E432" s="2">
        <v>8</v>
      </c>
      <c r="F432" s="2">
        <v>12</v>
      </c>
      <c r="G432" s="2">
        <v>11</v>
      </c>
      <c r="H432" s="2">
        <v>9</v>
      </c>
      <c r="I432" s="111">
        <f>D432*HLOOKUP($D$3,MASTER_Data_1!$A$3:$F$5,2,0)+E432*HLOOKUP($E$3,MASTER_Data_1!$A$3:$F$5,2,0)+F432*HLOOKUP($F$3,MASTER_Data_1!$A$3:$F$5,2,0)+G432*HLOOKUP($G$3,MASTER_Data_1!$A$3:$F$5,2,0)+H432*HLOOKUP($H$3,MASTER_Data_1!$A$3:$F$5,2,0)</f>
        <v>141</v>
      </c>
      <c r="J432" s="111">
        <f>IF(AND(I432&gt;100,C432=50001),HLOOKUP(C432,MASTER_Data_2!$A$7:$G$17,MATCH(Datset_1!I432,MASTER_Data_2!$B$8:$B$17,1)+2,1),IF(AND(I432&gt;100,C432=50002),HLOOKUP(C432,MASTER_Data_2!$A$7:$G$17,MATCH(Datset_1!I432,MASTER_Data_2!$B$8:$B$17,1)+2,1),IF(AND(I432&gt;100,C432=50003),HLOOKUP(C432,MASTER_Data_2!$A$7:$G$17,MATCH(Datset_1!I432,MASTER_Data_2!$B$8:$B$17,1)+2,1),IF(AND(I432&gt;100,C432=50004),HLOOKUP(C432,MASTER_Data_2!$A$7:$G$17,MATCH(Datset_1!I432,MASTER_Data_2!$B$8:$B$17,1)+2,1),IF(AND(I432&gt;100,C432=50005),HLOOKUP(C432,MASTER_Data_2!$A$7:$G$17,MATCH(Datset_1!I432,MASTER_Data_2!$B$8:$B$17,1)+2,1),HLOOKUP(C432,MASTER_Data_2!$A$7:$G$17,2,1))))))</f>
        <v>0.2</v>
      </c>
      <c r="K432" s="4">
        <f t="shared" si="13"/>
        <v>28.200000000000003</v>
      </c>
      <c r="L432" s="112">
        <f>IF(AND(I428&gt;100,C428=50001),HLOOKUP(C428,MASTER_Data_4!$A$6:$G$16,MATCH(Datset_1!I428,MASTER_Data_4!$B$7:$B$16,1)+2,1),IF(AND(I428&gt;100,C428=50002),HLOOKUP(C428,MASTER_Data_4!$A$6:$G$16,MATCH(Datset_1!I428,MASTER_Data_4!$B$7:$B$16,1)+2,1),IF(AND(I428&gt;100,C428=50003),HLOOKUP(C428,MASTER_Data_4!$A$6:$G$16,MATCH(Datset_1!I428,MASTER_Data_4!$B$7:$B$16,1)+2,1),IF(AND(I428&gt;100,C428=50004),HLOOKUP(C428,MASTER_Data_4!$A$6:$G$16,MATCH(Datset_1!I428,MASTER_Data_4!$B$7:$B$16,1)+2,1),IF(AND(I428&gt;100,C428=50005),HLOOKUP(C428,MASTER_Data_4!$A$6:$G$16,MATCH(Datset_1!I428,MASTER_Data_4!$B$7:$B$16,1)+2,1),HLOOKUP(C428,MASTER_Data_4!$A$6:$G$16,2,1))))))</f>
        <v>0.34100000000000003</v>
      </c>
      <c r="M432" s="4">
        <f t="shared" si="12"/>
        <v>48.081000000000003</v>
      </c>
      <c r="N432" s="112">
        <f>VLOOKUP(C432,MASTER_Data_7!$A$2:$C$7,3,0)</f>
        <v>1</v>
      </c>
      <c r="O432" s="112">
        <f>VLOOKUP(C432,MASTER_Data_7!$K$2:$M$12,3,0)</f>
        <v>2</v>
      </c>
      <c r="P432" s="3">
        <f>VLOOKUP(C432,MASTER_Data_8!$A$2:$C$7,3,0)</f>
        <v>40</v>
      </c>
      <c r="Q432" s="3">
        <f>Datset_1!I432*MASTER_Data_5!$B$9*P432</f>
        <v>307.38</v>
      </c>
      <c r="R432" s="3">
        <f>VLOOKUP(C432,MASTER_Data_8!$K$2:$M$12,3,0)</f>
        <v>787</v>
      </c>
      <c r="S432" s="3">
        <f>Datset_1!I432*MASTER_Data_5!$B$9*R432</f>
        <v>6047.7015000000001</v>
      </c>
    </row>
    <row r="433" spans="1:19" x14ac:dyDescent="0.25">
      <c r="A433" s="2" t="s">
        <v>443</v>
      </c>
      <c r="B433" s="22">
        <v>39770</v>
      </c>
      <c r="C433" s="2">
        <v>50003</v>
      </c>
      <c r="D433" s="2">
        <v>9</v>
      </c>
      <c r="E433" s="2">
        <v>8</v>
      </c>
      <c r="F433" s="2">
        <v>12</v>
      </c>
      <c r="G433" s="2">
        <v>14</v>
      </c>
      <c r="H433" s="2">
        <v>4</v>
      </c>
      <c r="I433" s="111">
        <f>D433*HLOOKUP($D$3,MASTER_Data_1!$A$3:$F$5,2,0)+E433*HLOOKUP($E$3,MASTER_Data_1!$A$3:$F$5,2,0)+F433*HLOOKUP($F$3,MASTER_Data_1!$A$3:$F$5,2,0)+G433*HLOOKUP($G$3,MASTER_Data_1!$A$3:$F$5,2,0)+H433*HLOOKUP($H$3,MASTER_Data_1!$A$3:$F$5,2,0)</f>
        <v>144.1</v>
      </c>
      <c r="J433" s="111">
        <f>IF(AND(I433&gt;100,C433=50001),HLOOKUP(C433,MASTER_Data_2!$A$7:$G$17,MATCH(Datset_1!I433,MASTER_Data_2!$B$8:$B$17,1)+2,1),IF(AND(I433&gt;100,C433=50002),HLOOKUP(C433,MASTER_Data_2!$A$7:$G$17,MATCH(Datset_1!I433,MASTER_Data_2!$B$8:$B$17,1)+2,1),IF(AND(I433&gt;100,C433=50003),HLOOKUP(C433,MASTER_Data_2!$A$7:$G$17,MATCH(Datset_1!I433,MASTER_Data_2!$B$8:$B$17,1)+2,1),IF(AND(I433&gt;100,C433=50004),HLOOKUP(C433,MASTER_Data_2!$A$7:$G$17,MATCH(Datset_1!I433,MASTER_Data_2!$B$8:$B$17,1)+2,1),IF(AND(I433&gt;100,C433=50005),HLOOKUP(C433,MASTER_Data_2!$A$7:$G$17,MATCH(Datset_1!I433,MASTER_Data_2!$B$8:$B$17,1)+2,1),HLOOKUP(C433,MASTER_Data_2!$A$7:$G$17,2,1))))))</f>
        <v>0.26</v>
      </c>
      <c r="K433" s="4">
        <f t="shared" si="13"/>
        <v>37.466000000000001</v>
      </c>
      <c r="L433" s="112">
        <f>IF(AND(I429&gt;100,C429=50001),HLOOKUP(C429,MASTER_Data_4!$A$6:$G$16,MATCH(Datset_1!I429,MASTER_Data_4!$B$7:$B$16,1)+2,1),IF(AND(I429&gt;100,C429=50002),HLOOKUP(C429,MASTER_Data_4!$A$6:$G$16,MATCH(Datset_1!I429,MASTER_Data_4!$B$7:$B$16,1)+2,1),IF(AND(I429&gt;100,C429=50003),HLOOKUP(C429,MASTER_Data_4!$A$6:$G$16,MATCH(Datset_1!I429,MASTER_Data_4!$B$7:$B$16,1)+2,1),IF(AND(I429&gt;100,C429=50004),HLOOKUP(C429,MASTER_Data_4!$A$6:$G$16,MATCH(Datset_1!I429,MASTER_Data_4!$B$7:$B$16,1)+2,1),IF(AND(I429&gt;100,C429=50005),HLOOKUP(C429,MASTER_Data_4!$A$6:$G$16,MATCH(Datset_1!I429,MASTER_Data_4!$B$7:$B$16,1)+2,1),HLOOKUP(C429,MASTER_Data_4!$A$6:$G$16,2,1))))))</f>
        <v>0.20399999999999999</v>
      </c>
      <c r="M433" s="4">
        <f t="shared" si="12"/>
        <v>29.396399999999996</v>
      </c>
      <c r="N433" s="112">
        <f>VLOOKUP(C433,MASTER_Data_7!$A$2:$C$7,3,0)</f>
        <v>1</v>
      </c>
      <c r="O433" s="112">
        <f>VLOOKUP(C433,MASTER_Data_7!$K$2:$M$12,3,0)</f>
        <v>2</v>
      </c>
      <c r="P433" s="3">
        <f>VLOOKUP(C433,MASTER_Data_8!$A$2:$C$7,3,0)</f>
        <v>407</v>
      </c>
      <c r="Q433" s="3">
        <f>Datset_1!I433*MASTER_Data_5!$B$9*P433</f>
        <v>3196.3541499999997</v>
      </c>
      <c r="R433" s="3">
        <f>VLOOKUP(C433,MASTER_Data_8!$K$2:$M$12,3,0)</f>
        <v>1048</v>
      </c>
      <c r="S433" s="3">
        <f>Datset_1!I433*MASTER_Data_5!$B$9*R433</f>
        <v>8230.4156000000003</v>
      </c>
    </row>
    <row r="434" spans="1:19" x14ac:dyDescent="0.25">
      <c r="A434" s="2" t="s">
        <v>444</v>
      </c>
      <c r="B434" s="22">
        <v>39771</v>
      </c>
      <c r="C434" s="2">
        <v>50003</v>
      </c>
      <c r="D434" s="2">
        <v>9</v>
      </c>
      <c r="E434" s="2">
        <v>3</v>
      </c>
      <c r="F434" s="2">
        <v>12</v>
      </c>
      <c r="G434" s="2">
        <v>14</v>
      </c>
      <c r="H434" s="2">
        <v>9</v>
      </c>
      <c r="I434" s="111">
        <f>D434*HLOOKUP($D$3,MASTER_Data_1!$A$3:$F$5,2,0)+E434*HLOOKUP($E$3,MASTER_Data_1!$A$3:$F$5,2,0)+F434*HLOOKUP($F$3,MASTER_Data_1!$A$3:$F$5,2,0)+G434*HLOOKUP($G$3,MASTER_Data_1!$A$3:$F$5,2,0)+H434*HLOOKUP($H$3,MASTER_Data_1!$A$3:$F$5,2,0)</f>
        <v>149.1</v>
      </c>
      <c r="J434" s="111">
        <f>IF(AND(I434&gt;100,C434=50001),HLOOKUP(C434,MASTER_Data_2!$A$7:$G$17,MATCH(Datset_1!I434,MASTER_Data_2!$B$8:$B$17,1)+2,1),IF(AND(I434&gt;100,C434=50002),HLOOKUP(C434,MASTER_Data_2!$A$7:$G$17,MATCH(Datset_1!I434,MASTER_Data_2!$B$8:$B$17,1)+2,1),IF(AND(I434&gt;100,C434=50003),HLOOKUP(C434,MASTER_Data_2!$A$7:$G$17,MATCH(Datset_1!I434,MASTER_Data_2!$B$8:$B$17,1)+2,1),IF(AND(I434&gt;100,C434=50004),HLOOKUP(C434,MASTER_Data_2!$A$7:$G$17,MATCH(Datset_1!I434,MASTER_Data_2!$B$8:$B$17,1)+2,1),IF(AND(I434&gt;100,C434=50005),HLOOKUP(C434,MASTER_Data_2!$A$7:$G$17,MATCH(Datset_1!I434,MASTER_Data_2!$B$8:$B$17,1)+2,1),HLOOKUP(C434,MASTER_Data_2!$A$7:$G$17,2,1))))))</f>
        <v>0.26</v>
      </c>
      <c r="K434" s="4">
        <f t="shared" si="13"/>
        <v>38.765999999999998</v>
      </c>
      <c r="L434" s="112">
        <f>IF(AND(I430&gt;100,C430=50001),HLOOKUP(C430,MASTER_Data_4!$A$6:$G$16,MATCH(Datset_1!I430,MASTER_Data_4!$B$7:$B$16,1)+2,1),IF(AND(I430&gt;100,C430=50002),HLOOKUP(C430,MASTER_Data_4!$A$6:$G$16,MATCH(Datset_1!I430,MASTER_Data_4!$B$7:$B$16,1)+2,1),IF(AND(I430&gt;100,C430=50003),HLOOKUP(C430,MASTER_Data_4!$A$6:$G$16,MATCH(Datset_1!I430,MASTER_Data_4!$B$7:$B$16,1)+2,1),IF(AND(I430&gt;100,C430=50004),HLOOKUP(C430,MASTER_Data_4!$A$6:$G$16,MATCH(Datset_1!I430,MASTER_Data_4!$B$7:$B$16,1)+2,1),IF(AND(I430&gt;100,C430=50005),HLOOKUP(C430,MASTER_Data_4!$A$6:$G$16,MATCH(Datset_1!I430,MASTER_Data_4!$B$7:$B$16,1)+2,1),HLOOKUP(C430,MASTER_Data_4!$A$6:$G$16,2,1))))))</f>
        <v>0.30599999999999999</v>
      </c>
      <c r="M434" s="4">
        <f t="shared" si="12"/>
        <v>45.624600000000001</v>
      </c>
      <c r="N434" s="112">
        <f>VLOOKUP(C434,MASTER_Data_7!$A$2:$C$7,3,0)</f>
        <v>1</v>
      </c>
      <c r="O434" s="112">
        <f>VLOOKUP(C434,MASTER_Data_7!$K$2:$M$12,3,0)</f>
        <v>2</v>
      </c>
      <c r="P434" s="3">
        <f>VLOOKUP(C434,MASTER_Data_8!$A$2:$C$7,3,0)</f>
        <v>407</v>
      </c>
      <c r="Q434" s="3">
        <f>Datset_1!I434*MASTER_Data_5!$B$9*P434</f>
        <v>3307.2616499999999</v>
      </c>
      <c r="R434" s="3">
        <f>VLOOKUP(C434,MASTER_Data_8!$K$2:$M$12,3,0)</f>
        <v>1048</v>
      </c>
      <c r="S434" s="3">
        <f>Datset_1!I434*MASTER_Data_5!$B$9*R434</f>
        <v>8515.9956000000002</v>
      </c>
    </row>
    <row r="435" spans="1:19" x14ac:dyDescent="0.25">
      <c r="A435" s="2" t="s">
        <v>445</v>
      </c>
      <c r="B435" s="22">
        <v>39772</v>
      </c>
      <c r="C435" s="2">
        <v>50004</v>
      </c>
      <c r="D435" s="2">
        <v>9</v>
      </c>
      <c r="E435" s="2">
        <v>4</v>
      </c>
      <c r="F435" s="2">
        <v>12</v>
      </c>
      <c r="G435" s="2">
        <v>12</v>
      </c>
      <c r="H435" s="2">
        <v>9</v>
      </c>
      <c r="I435" s="111">
        <f>D435*HLOOKUP($D$3,MASTER_Data_1!$A$3:$F$5,2,0)+E435*HLOOKUP($E$3,MASTER_Data_1!$A$3:$F$5,2,0)+F435*HLOOKUP($F$3,MASTER_Data_1!$A$3:$F$5,2,0)+G435*HLOOKUP($G$3,MASTER_Data_1!$A$3:$F$5,2,0)+H435*HLOOKUP($H$3,MASTER_Data_1!$A$3:$F$5,2,0)</f>
        <v>139.5</v>
      </c>
      <c r="J435" s="111">
        <f>IF(AND(I435&gt;100,C435=50001),HLOOKUP(C435,MASTER_Data_2!$A$7:$G$17,MATCH(Datset_1!I435,MASTER_Data_2!$B$8:$B$17,1)+2,1),IF(AND(I435&gt;100,C435=50002),HLOOKUP(C435,MASTER_Data_2!$A$7:$G$17,MATCH(Datset_1!I435,MASTER_Data_2!$B$8:$B$17,1)+2,1),IF(AND(I435&gt;100,C435=50003),HLOOKUP(C435,MASTER_Data_2!$A$7:$G$17,MATCH(Datset_1!I435,MASTER_Data_2!$B$8:$B$17,1)+2,1),IF(AND(I435&gt;100,C435=50004),HLOOKUP(C435,MASTER_Data_2!$A$7:$G$17,MATCH(Datset_1!I435,MASTER_Data_2!$B$8:$B$17,1)+2,1),IF(AND(I435&gt;100,C435=50005),HLOOKUP(C435,MASTER_Data_2!$A$7:$G$17,MATCH(Datset_1!I435,MASTER_Data_2!$B$8:$B$17,1)+2,1),HLOOKUP(C435,MASTER_Data_2!$A$7:$G$17,2,1))))))</f>
        <v>0.27</v>
      </c>
      <c r="K435" s="4">
        <f t="shared" si="13"/>
        <v>37.664999999999999</v>
      </c>
      <c r="L435" s="112">
        <f>IF(AND(I431&gt;100,C431=50001),HLOOKUP(C431,MASTER_Data_4!$A$6:$G$16,MATCH(Datset_1!I431,MASTER_Data_4!$B$7:$B$16,1)+2,1),IF(AND(I431&gt;100,C431=50002),HLOOKUP(C431,MASTER_Data_4!$A$6:$G$16,MATCH(Datset_1!I431,MASTER_Data_4!$B$7:$B$16,1)+2,1),IF(AND(I431&gt;100,C431=50003),HLOOKUP(C431,MASTER_Data_4!$A$6:$G$16,MATCH(Datset_1!I431,MASTER_Data_4!$B$7:$B$16,1)+2,1),IF(AND(I431&gt;100,C431=50004),HLOOKUP(C431,MASTER_Data_4!$A$6:$G$16,MATCH(Datset_1!I431,MASTER_Data_4!$B$7:$B$16,1)+2,1),IF(AND(I431&gt;100,C431=50005),HLOOKUP(C431,MASTER_Data_4!$A$6:$G$16,MATCH(Datset_1!I431,MASTER_Data_4!$B$7:$B$16,1)+2,1),HLOOKUP(C431,MASTER_Data_4!$A$6:$G$16,2,1))))))</f>
        <v>0.30599999999999999</v>
      </c>
      <c r="M435" s="4">
        <f t="shared" si="12"/>
        <v>42.686999999999998</v>
      </c>
      <c r="N435" s="112">
        <f>VLOOKUP(C435,MASTER_Data_7!$A$2:$C$7,3,0)</f>
        <v>1</v>
      </c>
      <c r="O435" s="112">
        <f>VLOOKUP(C435,MASTER_Data_7!$K$2:$M$12,3,0)</f>
        <v>2</v>
      </c>
      <c r="P435" s="3">
        <f>VLOOKUP(C435,MASTER_Data_8!$A$2:$C$7,3,0)</f>
        <v>768</v>
      </c>
      <c r="Q435" s="3">
        <f>Datset_1!I435*MASTER_Data_5!$B$9*P435</f>
        <v>5838.9120000000003</v>
      </c>
      <c r="R435" s="3">
        <f>VLOOKUP(C435,MASTER_Data_8!$K$2:$M$12,3,0)</f>
        <v>841</v>
      </c>
      <c r="S435" s="3">
        <f>Datset_1!I435*MASTER_Data_5!$B$9*R435</f>
        <v>6393.9127500000004</v>
      </c>
    </row>
    <row r="436" spans="1:19" x14ac:dyDescent="0.25">
      <c r="A436" s="2" t="s">
        <v>446</v>
      </c>
      <c r="B436" s="22">
        <v>39773</v>
      </c>
      <c r="C436" s="2">
        <v>50005</v>
      </c>
      <c r="D436" s="2">
        <v>9</v>
      </c>
      <c r="E436" s="2">
        <v>8</v>
      </c>
      <c r="F436" s="2">
        <v>12</v>
      </c>
      <c r="G436" s="2">
        <v>15</v>
      </c>
      <c r="H436" s="2">
        <v>9</v>
      </c>
      <c r="I436" s="111">
        <f>D436*HLOOKUP($D$3,MASTER_Data_1!$A$3:$F$5,2,0)+E436*HLOOKUP($E$3,MASTER_Data_1!$A$3:$F$5,2,0)+F436*HLOOKUP($F$3,MASTER_Data_1!$A$3:$F$5,2,0)+G436*HLOOKUP($G$3,MASTER_Data_1!$A$3:$F$5,2,0)+H436*HLOOKUP($H$3,MASTER_Data_1!$A$3:$F$5,2,0)</f>
        <v>163.79999999999998</v>
      </c>
      <c r="J436" s="111">
        <f>IF(AND(I436&gt;100,C436=50001),HLOOKUP(C436,MASTER_Data_2!$A$7:$G$17,MATCH(Datset_1!I436,MASTER_Data_2!$B$8:$B$17,1)+2,1),IF(AND(I436&gt;100,C436=50002),HLOOKUP(C436,MASTER_Data_2!$A$7:$G$17,MATCH(Datset_1!I436,MASTER_Data_2!$B$8:$B$17,1)+2,1),IF(AND(I436&gt;100,C436=50003),HLOOKUP(C436,MASTER_Data_2!$A$7:$G$17,MATCH(Datset_1!I436,MASTER_Data_2!$B$8:$B$17,1)+2,1),IF(AND(I436&gt;100,C436=50004),HLOOKUP(C436,MASTER_Data_2!$A$7:$G$17,MATCH(Datset_1!I436,MASTER_Data_2!$B$8:$B$17,1)+2,1),IF(AND(I436&gt;100,C436=50005),HLOOKUP(C436,MASTER_Data_2!$A$7:$G$17,MATCH(Datset_1!I436,MASTER_Data_2!$B$8:$B$17,1)+2,1),HLOOKUP(C436,MASTER_Data_2!$A$7:$G$17,2,1))))))</f>
        <v>0.33</v>
      </c>
      <c r="K436" s="4">
        <f t="shared" si="13"/>
        <v>54.053999999999995</v>
      </c>
      <c r="L436" s="112">
        <f>IF(AND(I432&gt;100,C432=50001),HLOOKUP(C432,MASTER_Data_4!$A$6:$G$16,MATCH(Datset_1!I432,MASTER_Data_4!$B$7:$B$16,1)+2,1),IF(AND(I432&gt;100,C432=50002),HLOOKUP(C432,MASTER_Data_4!$A$6:$G$16,MATCH(Datset_1!I432,MASTER_Data_4!$B$7:$B$16,1)+2,1),IF(AND(I432&gt;100,C432=50003),HLOOKUP(C432,MASTER_Data_4!$A$6:$G$16,MATCH(Datset_1!I432,MASTER_Data_4!$B$7:$B$16,1)+2,1),IF(AND(I432&gt;100,C432=50004),HLOOKUP(C432,MASTER_Data_4!$A$6:$G$16,MATCH(Datset_1!I432,MASTER_Data_4!$B$7:$B$16,1)+2,1),IF(AND(I432&gt;100,C432=50005),HLOOKUP(C432,MASTER_Data_4!$A$6:$G$16,MATCH(Datset_1!I432,MASTER_Data_4!$B$7:$B$16,1)+2,1),HLOOKUP(C432,MASTER_Data_4!$A$6:$G$16,2,1))))))</f>
        <v>0.30199999999999999</v>
      </c>
      <c r="M436" s="4">
        <f t="shared" si="12"/>
        <v>49.46759999999999</v>
      </c>
      <c r="N436" s="112">
        <f>VLOOKUP(C436,MASTER_Data_7!$A$2:$C$7,3,0)</f>
        <v>2</v>
      </c>
      <c r="O436" s="112">
        <f>VLOOKUP(C436,MASTER_Data_7!$K$2:$M$12,3,0)</f>
        <v>1</v>
      </c>
      <c r="P436" s="3">
        <f>VLOOKUP(C436,MASTER_Data_8!$A$2:$C$7,3,0)</f>
        <v>787</v>
      </c>
      <c r="Q436" s="3">
        <f>Datset_1!I436*MASTER_Data_5!$B$9*P436</f>
        <v>7025.6276999999991</v>
      </c>
      <c r="R436" s="3">
        <f>VLOOKUP(C436,MASTER_Data_8!$K$2:$M$12,3,0)</f>
        <v>40</v>
      </c>
      <c r="S436" s="3">
        <f>Datset_1!I436*MASTER_Data_5!$B$9*R436</f>
        <v>357.08399999999995</v>
      </c>
    </row>
    <row r="437" spans="1:19" x14ac:dyDescent="0.25">
      <c r="A437" s="2" t="s">
        <v>447</v>
      </c>
      <c r="B437" s="22">
        <v>39774</v>
      </c>
      <c r="C437" s="2">
        <v>50002</v>
      </c>
      <c r="D437" s="2">
        <v>0</v>
      </c>
      <c r="E437" s="2">
        <v>8</v>
      </c>
      <c r="F437" s="2">
        <v>12</v>
      </c>
      <c r="G437" s="2">
        <v>12</v>
      </c>
      <c r="H437" s="2">
        <v>9</v>
      </c>
      <c r="I437" s="111">
        <f>D437*HLOOKUP($D$3,MASTER_Data_1!$A$3:$F$5,2,0)+E437*HLOOKUP($E$3,MASTER_Data_1!$A$3:$F$5,2,0)+F437*HLOOKUP($F$3,MASTER_Data_1!$A$3:$F$5,2,0)+G437*HLOOKUP($G$3,MASTER_Data_1!$A$3:$F$5,2,0)+H437*HLOOKUP($H$3,MASTER_Data_1!$A$3:$F$5,2,0)</f>
        <v>126.00000000000001</v>
      </c>
      <c r="J437" s="111">
        <f>IF(AND(I437&gt;100,C437=50001),HLOOKUP(C437,MASTER_Data_2!$A$7:$G$17,MATCH(Datset_1!I437,MASTER_Data_2!$B$8:$B$17,1)+2,1),IF(AND(I437&gt;100,C437=50002),HLOOKUP(C437,MASTER_Data_2!$A$7:$G$17,MATCH(Datset_1!I437,MASTER_Data_2!$B$8:$B$17,1)+2,1),IF(AND(I437&gt;100,C437=50003),HLOOKUP(C437,MASTER_Data_2!$A$7:$G$17,MATCH(Datset_1!I437,MASTER_Data_2!$B$8:$B$17,1)+2,1),IF(AND(I437&gt;100,C437=50004),HLOOKUP(C437,MASTER_Data_2!$A$7:$G$17,MATCH(Datset_1!I437,MASTER_Data_2!$B$8:$B$17,1)+2,1),IF(AND(I437&gt;100,C437=50005),HLOOKUP(C437,MASTER_Data_2!$A$7:$G$17,MATCH(Datset_1!I437,MASTER_Data_2!$B$8:$B$17,1)+2,1),HLOOKUP(C437,MASTER_Data_2!$A$7:$G$17,2,1))))))</f>
        <v>0.24</v>
      </c>
      <c r="K437" s="4">
        <f t="shared" si="13"/>
        <v>30.240000000000002</v>
      </c>
      <c r="L437" s="112">
        <f>IF(AND(I433&gt;100,C433=50001),HLOOKUP(C433,MASTER_Data_4!$A$6:$G$16,MATCH(Datset_1!I433,MASTER_Data_4!$B$7:$B$16,1)+2,1),IF(AND(I433&gt;100,C433=50002),HLOOKUP(C433,MASTER_Data_4!$A$6:$G$16,MATCH(Datset_1!I433,MASTER_Data_4!$B$7:$B$16,1)+2,1),IF(AND(I433&gt;100,C433=50003),HLOOKUP(C433,MASTER_Data_4!$A$6:$G$16,MATCH(Datset_1!I433,MASTER_Data_4!$B$7:$B$16,1)+2,1),IF(AND(I433&gt;100,C433=50004),HLOOKUP(C433,MASTER_Data_4!$A$6:$G$16,MATCH(Datset_1!I433,MASTER_Data_4!$B$7:$B$16,1)+2,1),IF(AND(I433&gt;100,C433=50005),HLOOKUP(C433,MASTER_Data_4!$A$6:$G$16,MATCH(Datset_1!I433,MASTER_Data_4!$B$7:$B$16,1)+2,1),HLOOKUP(C433,MASTER_Data_4!$A$6:$G$16,2,1))))))</f>
        <v>0.37</v>
      </c>
      <c r="M437" s="4">
        <f t="shared" si="12"/>
        <v>46.620000000000005</v>
      </c>
      <c r="N437" s="112">
        <f>VLOOKUP(C437,MASTER_Data_7!$A$2:$C$7,3,0)</f>
        <v>1</v>
      </c>
      <c r="O437" s="112">
        <f>VLOOKUP(C437,MASTER_Data_7!$K$2:$M$12,3,0)</f>
        <v>2</v>
      </c>
      <c r="P437" s="3">
        <f>VLOOKUP(C437,MASTER_Data_8!$A$2:$C$7,3,0)</f>
        <v>122</v>
      </c>
      <c r="Q437" s="3">
        <f>Datset_1!I437*MASTER_Data_5!$B$9*P437</f>
        <v>837.77400000000011</v>
      </c>
      <c r="R437" s="3">
        <f>VLOOKUP(C437,MASTER_Data_8!$K$2:$M$12,3,0)</f>
        <v>901</v>
      </c>
      <c r="S437" s="3">
        <f>Datset_1!I437*MASTER_Data_5!$B$9*R437</f>
        <v>6187.1670000000004</v>
      </c>
    </row>
    <row r="438" spans="1:19" x14ac:dyDescent="0.25">
      <c r="A438" s="2" t="s">
        <v>448</v>
      </c>
      <c r="B438" s="22">
        <v>39775</v>
      </c>
      <c r="C438" s="2">
        <v>50004</v>
      </c>
      <c r="D438" s="2">
        <v>9</v>
      </c>
      <c r="E438" s="2">
        <v>8</v>
      </c>
      <c r="F438" s="2">
        <v>12</v>
      </c>
      <c r="G438" s="2">
        <v>12</v>
      </c>
      <c r="H438" s="2">
        <v>12</v>
      </c>
      <c r="I438" s="111">
        <f>D438*HLOOKUP($D$3,MASTER_Data_1!$A$3:$F$5,2,0)+E438*HLOOKUP($E$3,MASTER_Data_1!$A$3:$F$5,2,0)+F438*HLOOKUP($F$3,MASTER_Data_1!$A$3:$F$5,2,0)+G438*HLOOKUP($G$3,MASTER_Data_1!$A$3:$F$5,2,0)+H438*HLOOKUP($H$3,MASTER_Data_1!$A$3:$F$5,2,0)</f>
        <v>155.1</v>
      </c>
      <c r="J438" s="111">
        <f>IF(AND(I438&gt;100,C438=50001),HLOOKUP(C438,MASTER_Data_2!$A$7:$G$17,MATCH(Datset_1!I438,MASTER_Data_2!$B$8:$B$17,1)+2,1),IF(AND(I438&gt;100,C438=50002),HLOOKUP(C438,MASTER_Data_2!$A$7:$G$17,MATCH(Datset_1!I438,MASTER_Data_2!$B$8:$B$17,1)+2,1),IF(AND(I438&gt;100,C438=50003),HLOOKUP(C438,MASTER_Data_2!$A$7:$G$17,MATCH(Datset_1!I438,MASTER_Data_2!$B$8:$B$17,1)+2,1),IF(AND(I438&gt;100,C438=50004),HLOOKUP(C438,MASTER_Data_2!$A$7:$G$17,MATCH(Datset_1!I438,MASTER_Data_2!$B$8:$B$17,1)+2,1),IF(AND(I438&gt;100,C438=50005),HLOOKUP(C438,MASTER_Data_2!$A$7:$G$17,MATCH(Datset_1!I438,MASTER_Data_2!$B$8:$B$17,1)+2,1),HLOOKUP(C438,MASTER_Data_2!$A$7:$G$17,2,1))))))</f>
        <v>0.27</v>
      </c>
      <c r="K438" s="4">
        <f t="shared" si="13"/>
        <v>41.877000000000002</v>
      </c>
      <c r="L438" s="112">
        <f>IF(AND(I434&gt;100,C434=50001),HLOOKUP(C434,MASTER_Data_4!$A$6:$G$16,MATCH(Datset_1!I434,MASTER_Data_4!$B$7:$B$16,1)+2,1),IF(AND(I434&gt;100,C434=50002),HLOOKUP(C434,MASTER_Data_4!$A$6:$G$16,MATCH(Datset_1!I434,MASTER_Data_4!$B$7:$B$16,1)+2,1),IF(AND(I434&gt;100,C434=50003),HLOOKUP(C434,MASTER_Data_4!$A$6:$G$16,MATCH(Datset_1!I434,MASTER_Data_4!$B$7:$B$16,1)+2,1),IF(AND(I434&gt;100,C434=50004),HLOOKUP(C434,MASTER_Data_4!$A$6:$G$16,MATCH(Datset_1!I434,MASTER_Data_4!$B$7:$B$16,1)+2,1),IF(AND(I434&gt;100,C434=50005),HLOOKUP(C434,MASTER_Data_4!$A$6:$G$16,MATCH(Datset_1!I434,MASTER_Data_4!$B$7:$B$16,1)+2,1),HLOOKUP(C434,MASTER_Data_4!$A$6:$G$16,2,1))))))</f>
        <v>0.37</v>
      </c>
      <c r="M438" s="4">
        <f t="shared" si="12"/>
        <v>57.387</v>
      </c>
      <c r="N438" s="112">
        <f>VLOOKUP(C438,MASTER_Data_7!$A$2:$C$7,3,0)</f>
        <v>1</v>
      </c>
      <c r="O438" s="112">
        <f>VLOOKUP(C438,MASTER_Data_7!$K$2:$M$12,3,0)</f>
        <v>2</v>
      </c>
      <c r="P438" s="3">
        <f>VLOOKUP(C438,MASTER_Data_8!$A$2:$C$7,3,0)</f>
        <v>768</v>
      </c>
      <c r="Q438" s="3">
        <f>Datset_1!I438*MASTER_Data_5!$B$9*P438</f>
        <v>6491.8655999999992</v>
      </c>
      <c r="R438" s="3">
        <f>VLOOKUP(C438,MASTER_Data_8!$K$2:$M$12,3,0)</f>
        <v>841</v>
      </c>
      <c r="S438" s="3">
        <f>Datset_1!I438*MASTER_Data_5!$B$9*R438</f>
        <v>7108.9309499999999</v>
      </c>
    </row>
    <row r="439" spans="1:19" x14ac:dyDescent="0.25">
      <c r="A439" s="2" t="s">
        <v>449</v>
      </c>
      <c r="B439" s="22">
        <v>39777</v>
      </c>
      <c r="C439" s="2">
        <v>50003</v>
      </c>
      <c r="D439" s="2">
        <v>9</v>
      </c>
      <c r="E439" s="2">
        <v>8</v>
      </c>
      <c r="F439" s="2">
        <v>12</v>
      </c>
      <c r="G439" s="2">
        <v>12</v>
      </c>
      <c r="H439" s="2">
        <v>9</v>
      </c>
      <c r="I439" s="111">
        <f>D439*HLOOKUP($D$3,MASTER_Data_1!$A$3:$F$5,2,0)+E439*HLOOKUP($E$3,MASTER_Data_1!$A$3:$F$5,2,0)+F439*HLOOKUP($F$3,MASTER_Data_1!$A$3:$F$5,2,0)+G439*HLOOKUP($G$3,MASTER_Data_1!$A$3:$F$5,2,0)+H439*HLOOKUP($H$3,MASTER_Data_1!$A$3:$F$5,2,0)</f>
        <v>146.69999999999999</v>
      </c>
      <c r="J439" s="111">
        <f>IF(AND(I439&gt;100,C439=50001),HLOOKUP(C439,MASTER_Data_2!$A$7:$G$17,MATCH(Datset_1!I439,MASTER_Data_2!$B$8:$B$17,1)+2,1),IF(AND(I439&gt;100,C439=50002),HLOOKUP(C439,MASTER_Data_2!$A$7:$G$17,MATCH(Datset_1!I439,MASTER_Data_2!$B$8:$B$17,1)+2,1),IF(AND(I439&gt;100,C439=50003),HLOOKUP(C439,MASTER_Data_2!$A$7:$G$17,MATCH(Datset_1!I439,MASTER_Data_2!$B$8:$B$17,1)+2,1),IF(AND(I439&gt;100,C439=50004),HLOOKUP(C439,MASTER_Data_2!$A$7:$G$17,MATCH(Datset_1!I439,MASTER_Data_2!$B$8:$B$17,1)+2,1),IF(AND(I439&gt;100,C439=50005),HLOOKUP(C439,MASTER_Data_2!$A$7:$G$17,MATCH(Datset_1!I439,MASTER_Data_2!$B$8:$B$17,1)+2,1),HLOOKUP(C439,MASTER_Data_2!$A$7:$G$17,2,1))))))</f>
        <v>0.26</v>
      </c>
      <c r="K439" s="4">
        <f t="shared" si="13"/>
        <v>38.141999999999996</v>
      </c>
      <c r="L439" s="112">
        <f>IF(AND(I435&gt;100,C435=50001),HLOOKUP(C435,MASTER_Data_4!$A$6:$G$16,MATCH(Datset_1!I435,MASTER_Data_4!$B$7:$B$16,1)+2,1),IF(AND(I435&gt;100,C435=50002),HLOOKUP(C435,MASTER_Data_4!$A$6:$G$16,MATCH(Datset_1!I435,MASTER_Data_4!$B$7:$B$16,1)+2,1),IF(AND(I435&gt;100,C435=50003),HLOOKUP(C435,MASTER_Data_4!$A$6:$G$16,MATCH(Datset_1!I435,MASTER_Data_4!$B$7:$B$16,1)+2,1),IF(AND(I435&gt;100,C435=50004),HLOOKUP(C435,MASTER_Data_4!$A$6:$G$16,MATCH(Datset_1!I435,MASTER_Data_4!$B$7:$B$16,1)+2,1),IF(AND(I435&gt;100,C435=50005),HLOOKUP(C435,MASTER_Data_4!$A$6:$G$16,MATCH(Datset_1!I435,MASTER_Data_4!$B$7:$B$16,1)+2,1),HLOOKUP(C435,MASTER_Data_4!$A$6:$G$16,2,1))))))</f>
        <v>0.34100000000000003</v>
      </c>
      <c r="M439" s="4">
        <f t="shared" si="12"/>
        <v>50.024700000000003</v>
      </c>
      <c r="N439" s="112">
        <f>VLOOKUP(C439,MASTER_Data_7!$A$2:$C$7,3,0)</f>
        <v>1</v>
      </c>
      <c r="O439" s="112">
        <f>VLOOKUP(C439,MASTER_Data_7!$K$2:$M$12,3,0)</f>
        <v>2</v>
      </c>
      <c r="P439" s="3">
        <f>VLOOKUP(C439,MASTER_Data_8!$A$2:$C$7,3,0)</f>
        <v>407</v>
      </c>
      <c r="Q439" s="3">
        <f>Datset_1!I439*MASTER_Data_5!$B$9*P439</f>
        <v>3254.0260499999999</v>
      </c>
      <c r="R439" s="3">
        <f>VLOOKUP(C439,MASTER_Data_8!$K$2:$M$12,3,0)</f>
        <v>1048</v>
      </c>
      <c r="S439" s="3">
        <f>Datset_1!I439*MASTER_Data_5!$B$9*R439</f>
        <v>8378.9171999999999</v>
      </c>
    </row>
    <row r="440" spans="1:19" x14ac:dyDescent="0.25">
      <c r="A440" s="2" t="s">
        <v>450</v>
      </c>
      <c r="B440" s="22">
        <v>39777</v>
      </c>
      <c r="C440" s="2">
        <v>50005</v>
      </c>
      <c r="D440" s="2">
        <v>0</v>
      </c>
      <c r="E440" s="2">
        <v>8</v>
      </c>
      <c r="F440" s="2">
        <v>12</v>
      </c>
      <c r="G440" s="2">
        <v>18</v>
      </c>
      <c r="H440" s="2">
        <v>9</v>
      </c>
      <c r="I440" s="111">
        <f>D440*HLOOKUP($D$3,MASTER_Data_1!$A$3:$F$5,2,0)+E440*HLOOKUP($E$3,MASTER_Data_1!$A$3:$F$5,2,0)+F440*HLOOKUP($F$3,MASTER_Data_1!$A$3:$F$5,2,0)+G440*HLOOKUP($G$3,MASTER_Data_1!$A$3:$F$5,2,0)+H440*HLOOKUP($H$3,MASTER_Data_1!$A$3:$F$5,2,0)</f>
        <v>160.19999999999999</v>
      </c>
      <c r="J440" s="111">
        <f>IF(AND(I440&gt;100,C440=50001),HLOOKUP(C440,MASTER_Data_2!$A$7:$G$17,MATCH(Datset_1!I440,MASTER_Data_2!$B$8:$B$17,1)+2,1),IF(AND(I440&gt;100,C440=50002),HLOOKUP(C440,MASTER_Data_2!$A$7:$G$17,MATCH(Datset_1!I440,MASTER_Data_2!$B$8:$B$17,1)+2,1),IF(AND(I440&gt;100,C440=50003),HLOOKUP(C440,MASTER_Data_2!$A$7:$G$17,MATCH(Datset_1!I440,MASTER_Data_2!$B$8:$B$17,1)+2,1),IF(AND(I440&gt;100,C440=50004),HLOOKUP(C440,MASTER_Data_2!$A$7:$G$17,MATCH(Datset_1!I440,MASTER_Data_2!$B$8:$B$17,1)+2,1),IF(AND(I440&gt;100,C440=50005),HLOOKUP(C440,MASTER_Data_2!$A$7:$G$17,MATCH(Datset_1!I440,MASTER_Data_2!$B$8:$B$17,1)+2,1),HLOOKUP(C440,MASTER_Data_2!$A$7:$G$17,2,1))))))</f>
        <v>0.33</v>
      </c>
      <c r="K440" s="4">
        <f t="shared" si="13"/>
        <v>52.866</v>
      </c>
      <c r="L440" s="112">
        <f>IF(AND(I436&gt;100,C436=50001),HLOOKUP(C436,MASTER_Data_4!$A$6:$G$16,MATCH(Datset_1!I436,MASTER_Data_4!$B$7:$B$16,1)+2,1),IF(AND(I436&gt;100,C436=50002),HLOOKUP(C436,MASTER_Data_4!$A$6:$G$16,MATCH(Datset_1!I436,MASTER_Data_4!$B$7:$B$16,1)+2,1),IF(AND(I436&gt;100,C436=50003),HLOOKUP(C436,MASTER_Data_4!$A$6:$G$16,MATCH(Datset_1!I436,MASTER_Data_4!$B$7:$B$16,1)+2,1),IF(AND(I436&gt;100,C436=50004),HLOOKUP(C436,MASTER_Data_4!$A$6:$G$16,MATCH(Datset_1!I436,MASTER_Data_4!$B$7:$B$16,1)+2,1),IF(AND(I436&gt;100,C436=50005),HLOOKUP(C436,MASTER_Data_4!$A$6:$G$16,MATCH(Datset_1!I436,MASTER_Data_4!$B$7:$B$16,1)+2,1),HLOOKUP(C436,MASTER_Data_4!$A$6:$G$16,2,1))))))</f>
        <v>0.20399999999999999</v>
      </c>
      <c r="M440" s="4">
        <f t="shared" si="12"/>
        <v>32.680799999999998</v>
      </c>
      <c r="N440" s="112">
        <f>VLOOKUP(C440,MASTER_Data_7!$A$2:$C$7,3,0)</f>
        <v>2</v>
      </c>
      <c r="O440" s="112">
        <f>VLOOKUP(C440,MASTER_Data_7!$K$2:$M$12,3,0)</f>
        <v>1</v>
      </c>
      <c r="P440" s="3">
        <f>VLOOKUP(C440,MASTER_Data_8!$A$2:$C$7,3,0)</f>
        <v>787</v>
      </c>
      <c r="Q440" s="3">
        <f>Datset_1!I440*MASTER_Data_5!$B$9*P440</f>
        <v>6871.2183000000005</v>
      </c>
      <c r="R440" s="3">
        <f>VLOOKUP(C440,MASTER_Data_8!$K$2:$M$12,3,0)</f>
        <v>40</v>
      </c>
      <c r="S440" s="3">
        <f>Datset_1!I440*MASTER_Data_5!$B$9*R440</f>
        <v>349.23599999999999</v>
      </c>
    </row>
    <row r="441" spans="1:19" x14ac:dyDescent="0.25">
      <c r="A441" s="2" t="s">
        <v>451</v>
      </c>
      <c r="B441" s="22">
        <v>39778</v>
      </c>
      <c r="C441" s="2">
        <v>50005</v>
      </c>
      <c r="D441" s="2">
        <v>5</v>
      </c>
      <c r="E441" s="2">
        <v>8</v>
      </c>
      <c r="F441" s="2">
        <v>7</v>
      </c>
      <c r="G441" s="2">
        <v>11</v>
      </c>
      <c r="H441" s="2">
        <v>9</v>
      </c>
      <c r="I441" s="111">
        <f>D441*HLOOKUP($D$3,MASTER_Data_1!$A$3:$F$5,2,0)+E441*HLOOKUP($E$3,MASTER_Data_1!$A$3:$F$5,2,0)+F441*HLOOKUP($F$3,MASTER_Data_1!$A$3:$F$5,2,0)+G441*HLOOKUP($G$3,MASTER_Data_1!$A$3:$F$5,2,0)+H441*HLOOKUP($H$3,MASTER_Data_1!$A$3:$F$5,2,0)</f>
        <v>124.3</v>
      </c>
      <c r="J441" s="111">
        <f>IF(AND(I441&gt;100,C441=50001),HLOOKUP(C441,MASTER_Data_2!$A$7:$G$17,MATCH(Datset_1!I441,MASTER_Data_2!$B$8:$B$17,1)+2,1),IF(AND(I441&gt;100,C441=50002),HLOOKUP(C441,MASTER_Data_2!$A$7:$G$17,MATCH(Datset_1!I441,MASTER_Data_2!$B$8:$B$17,1)+2,1),IF(AND(I441&gt;100,C441=50003),HLOOKUP(C441,MASTER_Data_2!$A$7:$G$17,MATCH(Datset_1!I441,MASTER_Data_2!$B$8:$B$17,1)+2,1),IF(AND(I441&gt;100,C441=50004),HLOOKUP(C441,MASTER_Data_2!$A$7:$G$17,MATCH(Datset_1!I441,MASTER_Data_2!$B$8:$B$17,1)+2,1),IF(AND(I441&gt;100,C441=50005),HLOOKUP(C441,MASTER_Data_2!$A$7:$G$17,MATCH(Datset_1!I441,MASTER_Data_2!$B$8:$B$17,1)+2,1),HLOOKUP(C441,MASTER_Data_2!$A$7:$G$17,2,1))))))</f>
        <v>0.33</v>
      </c>
      <c r="K441" s="4">
        <f t="shared" si="13"/>
        <v>41.018999999999998</v>
      </c>
      <c r="L441" s="112">
        <f>IF(AND(I437&gt;100,C437=50001),HLOOKUP(C437,MASTER_Data_4!$A$6:$G$16,MATCH(Datset_1!I437,MASTER_Data_4!$B$7:$B$16,1)+2,1),IF(AND(I437&gt;100,C437=50002),HLOOKUP(C437,MASTER_Data_4!$A$6:$G$16,MATCH(Datset_1!I437,MASTER_Data_4!$B$7:$B$16,1)+2,1),IF(AND(I437&gt;100,C437=50003),HLOOKUP(C437,MASTER_Data_4!$A$6:$G$16,MATCH(Datset_1!I437,MASTER_Data_4!$B$7:$B$16,1)+2,1),IF(AND(I437&gt;100,C437=50004),HLOOKUP(C437,MASTER_Data_4!$A$6:$G$16,MATCH(Datset_1!I437,MASTER_Data_4!$B$7:$B$16,1)+2,1),IF(AND(I437&gt;100,C437=50005),HLOOKUP(C437,MASTER_Data_4!$A$6:$G$16,MATCH(Datset_1!I437,MASTER_Data_4!$B$7:$B$16,1)+2,1),HLOOKUP(C437,MASTER_Data_4!$A$6:$G$16,2,1))))))</f>
        <v>0.30599999999999999</v>
      </c>
      <c r="M441" s="4">
        <f t="shared" si="12"/>
        <v>38.035800000000002</v>
      </c>
      <c r="N441" s="112">
        <f>VLOOKUP(C441,MASTER_Data_7!$A$2:$C$7,3,0)</f>
        <v>2</v>
      </c>
      <c r="O441" s="112">
        <f>VLOOKUP(C441,MASTER_Data_7!$K$2:$M$12,3,0)</f>
        <v>1</v>
      </c>
      <c r="P441" s="3">
        <f>VLOOKUP(C441,MASTER_Data_8!$A$2:$C$7,3,0)</f>
        <v>787</v>
      </c>
      <c r="Q441" s="3">
        <f>Datset_1!I441*MASTER_Data_5!$B$9*P441</f>
        <v>5331.41345</v>
      </c>
      <c r="R441" s="3">
        <f>VLOOKUP(C441,MASTER_Data_8!$K$2:$M$12,3,0)</f>
        <v>40</v>
      </c>
      <c r="S441" s="3">
        <f>Datset_1!I441*MASTER_Data_5!$B$9*R441</f>
        <v>270.97399999999999</v>
      </c>
    </row>
    <row r="442" spans="1:19" x14ac:dyDescent="0.25">
      <c r="A442" s="2" t="s">
        <v>452</v>
      </c>
      <c r="B442" s="22">
        <v>39778</v>
      </c>
      <c r="C442" s="2">
        <v>50004</v>
      </c>
      <c r="D442" s="2">
        <v>9</v>
      </c>
      <c r="E442" s="2">
        <v>8</v>
      </c>
      <c r="F442" s="2">
        <v>12</v>
      </c>
      <c r="G442" s="2">
        <v>14</v>
      </c>
      <c r="H442" s="2">
        <v>9</v>
      </c>
      <c r="I442" s="111">
        <f>D442*HLOOKUP($D$3,MASTER_Data_1!$A$3:$F$5,2,0)+E442*HLOOKUP($E$3,MASTER_Data_1!$A$3:$F$5,2,0)+F442*HLOOKUP($F$3,MASTER_Data_1!$A$3:$F$5,2,0)+G442*HLOOKUP($G$3,MASTER_Data_1!$A$3:$F$5,2,0)+H442*HLOOKUP($H$3,MASTER_Data_1!$A$3:$F$5,2,0)</f>
        <v>158.1</v>
      </c>
      <c r="J442" s="111">
        <f>IF(AND(I442&gt;100,C442=50001),HLOOKUP(C442,MASTER_Data_2!$A$7:$G$17,MATCH(Datset_1!I442,MASTER_Data_2!$B$8:$B$17,1)+2,1),IF(AND(I442&gt;100,C442=50002),HLOOKUP(C442,MASTER_Data_2!$A$7:$G$17,MATCH(Datset_1!I442,MASTER_Data_2!$B$8:$B$17,1)+2,1),IF(AND(I442&gt;100,C442=50003),HLOOKUP(C442,MASTER_Data_2!$A$7:$G$17,MATCH(Datset_1!I442,MASTER_Data_2!$B$8:$B$17,1)+2,1),IF(AND(I442&gt;100,C442=50004),HLOOKUP(C442,MASTER_Data_2!$A$7:$G$17,MATCH(Datset_1!I442,MASTER_Data_2!$B$8:$B$17,1)+2,1),IF(AND(I442&gt;100,C442=50005),HLOOKUP(C442,MASTER_Data_2!$A$7:$G$17,MATCH(Datset_1!I442,MASTER_Data_2!$B$8:$B$17,1)+2,1),HLOOKUP(C442,MASTER_Data_2!$A$7:$G$17,2,1))))))</f>
        <v>0.27</v>
      </c>
      <c r="K442" s="4">
        <f t="shared" si="13"/>
        <v>42.687000000000005</v>
      </c>
      <c r="L442" s="112">
        <f>IF(AND(I438&gt;100,C438=50001),HLOOKUP(C438,MASTER_Data_4!$A$6:$G$16,MATCH(Datset_1!I438,MASTER_Data_4!$B$7:$B$16,1)+2,1),IF(AND(I438&gt;100,C438=50002),HLOOKUP(C438,MASTER_Data_4!$A$6:$G$16,MATCH(Datset_1!I438,MASTER_Data_4!$B$7:$B$16,1)+2,1),IF(AND(I438&gt;100,C438=50003),HLOOKUP(C438,MASTER_Data_4!$A$6:$G$16,MATCH(Datset_1!I438,MASTER_Data_4!$B$7:$B$16,1)+2,1),IF(AND(I438&gt;100,C438=50004),HLOOKUP(C438,MASTER_Data_4!$A$6:$G$16,MATCH(Datset_1!I438,MASTER_Data_4!$B$7:$B$16,1)+2,1),IF(AND(I438&gt;100,C438=50005),HLOOKUP(C438,MASTER_Data_4!$A$6:$G$16,MATCH(Datset_1!I438,MASTER_Data_4!$B$7:$B$16,1)+2,1),HLOOKUP(C438,MASTER_Data_4!$A$6:$G$16,2,1))))))</f>
        <v>0.34100000000000003</v>
      </c>
      <c r="M442" s="4">
        <f t="shared" si="12"/>
        <v>53.912100000000002</v>
      </c>
      <c r="N442" s="112">
        <f>VLOOKUP(C442,MASTER_Data_7!$A$2:$C$7,3,0)</f>
        <v>1</v>
      </c>
      <c r="O442" s="112">
        <f>VLOOKUP(C442,MASTER_Data_7!$K$2:$M$12,3,0)</f>
        <v>2</v>
      </c>
      <c r="P442" s="3">
        <f>VLOOKUP(C442,MASTER_Data_8!$A$2:$C$7,3,0)</f>
        <v>768</v>
      </c>
      <c r="Q442" s="3">
        <f>Datset_1!I442*MASTER_Data_5!$B$9*P442</f>
        <v>6617.4336000000003</v>
      </c>
      <c r="R442" s="3">
        <f>VLOOKUP(C442,MASTER_Data_8!$K$2:$M$12,3,0)</f>
        <v>841</v>
      </c>
      <c r="S442" s="3">
        <f>Datset_1!I442*MASTER_Data_5!$B$9*R442</f>
        <v>7246.4344500000007</v>
      </c>
    </row>
    <row r="443" spans="1:19" x14ac:dyDescent="0.25">
      <c r="A443" s="2" t="s">
        <v>453</v>
      </c>
      <c r="B443" s="22">
        <v>39779</v>
      </c>
      <c r="C443" s="2">
        <v>50001</v>
      </c>
      <c r="D443" s="2">
        <v>0</v>
      </c>
      <c r="E443" s="2">
        <v>12</v>
      </c>
      <c r="F443" s="2">
        <v>12</v>
      </c>
      <c r="G443" s="2">
        <v>11</v>
      </c>
      <c r="H443" s="2">
        <v>15</v>
      </c>
      <c r="I443" s="111">
        <f>D443*HLOOKUP($D$3,MASTER_Data_1!$A$3:$F$5,2,0)+E443*HLOOKUP($E$3,MASTER_Data_1!$A$3:$F$5,2,0)+F443*HLOOKUP($F$3,MASTER_Data_1!$A$3:$F$5,2,0)+G443*HLOOKUP($G$3,MASTER_Data_1!$A$3:$F$5,2,0)+H443*HLOOKUP($H$3,MASTER_Data_1!$A$3:$F$5,2,0)</f>
        <v>144.30000000000001</v>
      </c>
      <c r="J443" s="111">
        <f>IF(AND(I443&gt;100,C443=50001),HLOOKUP(C443,MASTER_Data_2!$A$7:$G$17,MATCH(Datset_1!I443,MASTER_Data_2!$B$8:$B$17,1)+2,1),IF(AND(I443&gt;100,C443=50002),HLOOKUP(C443,MASTER_Data_2!$A$7:$G$17,MATCH(Datset_1!I443,MASTER_Data_2!$B$8:$B$17,1)+2,1),IF(AND(I443&gt;100,C443=50003),HLOOKUP(C443,MASTER_Data_2!$A$7:$G$17,MATCH(Datset_1!I443,MASTER_Data_2!$B$8:$B$17,1)+2,1),IF(AND(I443&gt;100,C443=50004),HLOOKUP(C443,MASTER_Data_2!$A$7:$G$17,MATCH(Datset_1!I443,MASTER_Data_2!$B$8:$B$17,1)+2,1),IF(AND(I443&gt;100,C443=50005),HLOOKUP(C443,MASTER_Data_2!$A$7:$G$17,MATCH(Datset_1!I443,MASTER_Data_2!$B$8:$B$17,1)+2,1),HLOOKUP(C443,MASTER_Data_2!$A$7:$G$17,2,1))))))</f>
        <v>0.2</v>
      </c>
      <c r="K443" s="4">
        <f t="shared" si="13"/>
        <v>28.860000000000003</v>
      </c>
      <c r="L443" s="112">
        <f>IF(AND(I439&gt;100,C439=50001),HLOOKUP(C439,MASTER_Data_4!$A$6:$G$16,MATCH(Datset_1!I439,MASTER_Data_4!$B$7:$B$16,1)+2,1),IF(AND(I439&gt;100,C439=50002),HLOOKUP(C439,MASTER_Data_4!$A$6:$G$16,MATCH(Datset_1!I439,MASTER_Data_4!$B$7:$B$16,1)+2,1),IF(AND(I439&gt;100,C439=50003),HLOOKUP(C439,MASTER_Data_4!$A$6:$G$16,MATCH(Datset_1!I439,MASTER_Data_4!$B$7:$B$16,1)+2,1),IF(AND(I439&gt;100,C439=50004),HLOOKUP(C439,MASTER_Data_4!$A$6:$G$16,MATCH(Datset_1!I439,MASTER_Data_4!$B$7:$B$16,1)+2,1),IF(AND(I439&gt;100,C439=50005),HLOOKUP(C439,MASTER_Data_4!$A$6:$G$16,MATCH(Datset_1!I439,MASTER_Data_4!$B$7:$B$16,1)+2,1),HLOOKUP(C439,MASTER_Data_4!$A$6:$G$16,2,1))))))</f>
        <v>0.37</v>
      </c>
      <c r="M443" s="4">
        <f t="shared" si="12"/>
        <v>53.391000000000005</v>
      </c>
      <c r="N443" s="112">
        <f>VLOOKUP(C443,MASTER_Data_7!$A$2:$C$7,3,0)</f>
        <v>1</v>
      </c>
      <c r="O443" s="112">
        <f>VLOOKUP(C443,MASTER_Data_7!$K$2:$M$12,3,0)</f>
        <v>2</v>
      </c>
      <c r="P443" s="3">
        <f>VLOOKUP(C443,MASTER_Data_8!$A$2:$C$7,3,0)</f>
        <v>40</v>
      </c>
      <c r="Q443" s="3">
        <f>Datset_1!I443*MASTER_Data_5!$B$9*P443</f>
        <v>314.57400000000001</v>
      </c>
      <c r="R443" s="3">
        <f>VLOOKUP(C443,MASTER_Data_8!$K$2:$M$12,3,0)</f>
        <v>787</v>
      </c>
      <c r="S443" s="3">
        <f>Datset_1!I443*MASTER_Data_5!$B$9*R443</f>
        <v>6189.2434500000008</v>
      </c>
    </row>
    <row r="444" spans="1:19" x14ac:dyDescent="0.25">
      <c r="A444" s="2" t="s">
        <v>454</v>
      </c>
      <c r="B444" s="22">
        <v>39779</v>
      </c>
      <c r="C444" s="2">
        <v>50002</v>
      </c>
      <c r="D444" s="2">
        <v>9</v>
      </c>
      <c r="E444" s="2">
        <v>8</v>
      </c>
      <c r="F444" s="2">
        <v>12</v>
      </c>
      <c r="G444" s="2">
        <v>11</v>
      </c>
      <c r="H444" s="2">
        <v>9</v>
      </c>
      <c r="I444" s="111">
        <f>D444*HLOOKUP($D$3,MASTER_Data_1!$A$3:$F$5,2,0)+E444*HLOOKUP($E$3,MASTER_Data_1!$A$3:$F$5,2,0)+F444*HLOOKUP($F$3,MASTER_Data_1!$A$3:$F$5,2,0)+G444*HLOOKUP($G$3,MASTER_Data_1!$A$3:$F$5,2,0)+H444*HLOOKUP($H$3,MASTER_Data_1!$A$3:$F$5,2,0)</f>
        <v>141</v>
      </c>
      <c r="J444" s="111">
        <f>IF(AND(I444&gt;100,C444=50001),HLOOKUP(C444,MASTER_Data_2!$A$7:$G$17,MATCH(Datset_1!I444,MASTER_Data_2!$B$8:$B$17,1)+2,1),IF(AND(I444&gt;100,C444=50002),HLOOKUP(C444,MASTER_Data_2!$A$7:$G$17,MATCH(Datset_1!I444,MASTER_Data_2!$B$8:$B$17,1)+2,1),IF(AND(I444&gt;100,C444=50003),HLOOKUP(C444,MASTER_Data_2!$A$7:$G$17,MATCH(Datset_1!I444,MASTER_Data_2!$B$8:$B$17,1)+2,1),IF(AND(I444&gt;100,C444=50004),HLOOKUP(C444,MASTER_Data_2!$A$7:$G$17,MATCH(Datset_1!I444,MASTER_Data_2!$B$8:$B$17,1)+2,1),IF(AND(I444&gt;100,C444=50005),HLOOKUP(C444,MASTER_Data_2!$A$7:$G$17,MATCH(Datset_1!I444,MASTER_Data_2!$B$8:$B$17,1)+2,1),HLOOKUP(C444,MASTER_Data_2!$A$7:$G$17,2,1))))))</f>
        <v>0.24</v>
      </c>
      <c r="K444" s="4">
        <f t="shared" si="13"/>
        <v>33.839999999999996</v>
      </c>
      <c r="L444" s="112">
        <f>IF(AND(I440&gt;100,C440=50001),HLOOKUP(C440,MASTER_Data_4!$A$6:$G$16,MATCH(Datset_1!I440,MASTER_Data_4!$B$7:$B$16,1)+2,1),IF(AND(I440&gt;100,C440=50002),HLOOKUP(C440,MASTER_Data_4!$A$6:$G$16,MATCH(Datset_1!I440,MASTER_Data_4!$B$7:$B$16,1)+2,1),IF(AND(I440&gt;100,C440=50003),HLOOKUP(C440,MASTER_Data_4!$A$6:$G$16,MATCH(Datset_1!I440,MASTER_Data_4!$B$7:$B$16,1)+2,1),IF(AND(I440&gt;100,C440=50004),HLOOKUP(C440,MASTER_Data_4!$A$6:$G$16,MATCH(Datset_1!I440,MASTER_Data_4!$B$7:$B$16,1)+2,1),IF(AND(I440&gt;100,C440=50005),HLOOKUP(C440,MASTER_Data_4!$A$6:$G$16,MATCH(Datset_1!I440,MASTER_Data_4!$B$7:$B$16,1)+2,1),HLOOKUP(C440,MASTER_Data_4!$A$6:$G$16,2,1))))))</f>
        <v>0.20399999999999999</v>
      </c>
      <c r="M444" s="4">
        <f t="shared" si="12"/>
        <v>28.763999999999999</v>
      </c>
      <c r="N444" s="112">
        <f>VLOOKUP(C444,MASTER_Data_7!$A$2:$C$7,3,0)</f>
        <v>1</v>
      </c>
      <c r="O444" s="112">
        <f>VLOOKUP(C444,MASTER_Data_7!$K$2:$M$12,3,0)</f>
        <v>2</v>
      </c>
      <c r="P444" s="3">
        <f>VLOOKUP(C444,MASTER_Data_8!$A$2:$C$7,3,0)</f>
        <v>122</v>
      </c>
      <c r="Q444" s="3">
        <f>Datset_1!I444*MASTER_Data_5!$B$9*P444</f>
        <v>937.50900000000001</v>
      </c>
      <c r="R444" s="3">
        <f>VLOOKUP(C444,MASTER_Data_8!$K$2:$M$12,3,0)</f>
        <v>901</v>
      </c>
      <c r="S444" s="3">
        <f>Datset_1!I444*MASTER_Data_5!$B$9*R444</f>
        <v>6923.7344999999996</v>
      </c>
    </row>
    <row r="445" spans="1:19" x14ac:dyDescent="0.25">
      <c r="A445" s="2" t="s">
        <v>455</v>
      </c>
      <c r="B445" s="22">
        <v>39780</v>
      </c>
      <c r="C445" s="2">
        <v>50004</v>
      </c>
      <c r="D445" s="2">
        <v>9</v>
      </c>
      <c r="E445" s="2">
        <v>8</v>
      </c>
      <c r="F445" s="2">
        <v>12</v>
      </c>
      <c r="G445" s="2">
        <v>18</v>
      </c>
      <c r="H445" s="2">
        <v>9</v>
      </c>
      <c r="I445" s="111">
        <f>D445*HLOOKUP($D$3,MASTER_Data_1!$A$3:$F$5,2,0)+E445*HLOOKUP($E$3,MASTER_Data_1!$A$3:$F$5,2,0)+F445*HLOOKUP($F$3,MASTER_Data_1!$A$3:$F$5,2,0)+G445*HLOOKUP($G$3,MASTER_Data_1!$A$3:$F$5,2,0)+H445*HLOOKUP($H$3,MASTER_Data_1!$A$3:$F$5,2,0)</f>
        <v>180.9</v>
      </c>
      <c r="J445" s="111">
        <f>IF(AND(I445&gt;100,C445=50001),HLOOKUP(C445,MASTER_Data_2!$A$7:$G$17,MATCH(Datset_1!I445,MASTER_Data_2!$B$8:$B$17,1)+2,1),IF(AND(I445&gt;100,C445=50002),HLOOKUP(C445,MASTER_Data_2!$A$7:$G$17,MATCH(Datset_1!I445,MASTER_Data_2!$B$8:$B$17,1)+2,1),IF(AND(I445&gt;100,C445=50003),HLOOKUP(C445,MASTER_Data_2!$A$7:$G$17,MATCH(Datset_1!I445,MASTER_Data_2!$B$8:$B$17,1)+2,1),IF(AND(I445&gt;100,C445=50004),HLOOKUP(C445,MASTER_Data_2!$A$7:$G$17,MATCH(Datset_1!I445,MASTER_Data_2!$B$8:$B$17,1)+2,1),IF(AND(I445&gt;100,C445=50005),HLOOKUP(C445,MASTER_Data_2!$A$7:$G$17,MATCH(Datset_1!I445,MASTER_Data_2!$B$8:$B$17,1)+2,1),HLOOKUP(C445,MASTER_Data_2!$A$7:$G$17,2,1))))))</f>
        <v>0.27</v>
      </c>
      <c r="K445" s="4">
        <f t="shared" si="13"/>
        <v>48.843000000000004</v>
      </c>
      <c r="L445" s="112">
        <f>IF(AND(I441&gt;100,C441=50001),HLOOKUP(C441,MASTER_Data_4!$A$6:$G$16,MATCH(Datset_1!I441,MASTER_Data_4!$B$7:$B$16,1)+2,1),IF(AND(I441&gt;100,C441=50002),HLOOKUP(C441,MASTER_Data_4!$A$6:$G$16,MATCH(Datset_1!I441,MASTER_Data_4!$B$7:$B$16,1)+2,1),IF(AND(I441&gt;100,C441=50003),HLOOKUP(C441,MASTER_Data_4!$A$6:$G$16,MATCH(Datset_1!I441,MASTER_Data_4!$B$7:$B$16,1)+2,1),IF(AND(I441&gt;100,C441=50004),HLOOKUP(C441,MASTER_Data_4!$A$6:$G$16,MATCH(Datset_1!I441,MASTER_Data_4!$B$7:$B$16,1)+2,1),IF(AND(I441&gt;100,C441=50005),HLOOKUP(C441,MASTER_Data_4!$A$6:$G$16,MATCH(Datset_1!I441,MASTER_Data_4!$B$7:$B$16,1)+2,1),HLOOKUP(C441,MASTER_Data_4!$A$6:$G$16,2,1))))))</f>
        <v>0.20399999999999999</v>
      </c>
      <c r="M445" s="4">
        <f t="shared" si="12"/>
        <v>36.903599999999997</v>
      </c>
      <c r="N445" s="112">
        <f>VLOOKUP(C445,MASTER_Data_7!$A$2:$C$7,3,0)</f>
        <v>1</v>
      </c>
      <c r="O445" s="112">
        <f>VLOOKUP(C445,MASTER_Data_7!$K$2:$M$12,3,0)</f>
        <v>2</v>
      </c>
      <c r="P445" s="3">
        <f>VLOOKUP(C445,MASTER_Data_8!$A$2:$C$7,3,0)</f>
        <v>768</v>
      </c>
      <c r="Q445" s="3">
        <f>Datset_1!I445*MASTER_Data_5!$B$9*P445</f>
        <v>7571.7503999999999</v>
      </c>
      <c r="R445" s="3">
        <f>VLOOKUP(C445,MASTER_Data_8!$K$2:$M$12,3,0)</f>
        <v>841</v>
      </c>
      <c r="S445" s="3">
        <f>Datset_1!I445*MASTER_Data_5!$B$9*R445</f>
        <v>8291.4610499999999</v>
      </c>
    </row>
    <row r="446" spans="1:19" x14ac:dyDescent="0.25">
      <c r="A446" s="2" t="s">
        <v>456</v>
      </c>
      <c r="B446" s="22">
        <v>39781</v>
      </c>
      <c r="C446" s="2">
        <v>50002</v>
      </c>
      <c r="D446" s="2">
        <v>9</v>
      </c>
      <c r="E446" s="2">
        <v>1</v>
      </c>
      <c r="F446" s="2">
        <v>6</v>
      </c>
      <c r="G446" s="2">
        <v>11</v>
      </c>
      <c r="H446" s="2">
        <v>9</v>
      </c>
      <c r="I446" s="111">
        <f>D446*HLOOKUP($D$3,MASTER_Data_1!$A$3:$F$5,2,0)+E446*HLOOKUP($E$3,MASTER_Data_1!$A$3:$F$5,2,0)+F446*HLOOKUP($F$3,MASTER_Data_1!$A$3:$F$5,2,0)+G446*HLOOKUP($G$3,MASTER_Data_1!$A$3:$F$5,2,0)+H446*HLOOKUP($H$3,MASTER_Data_1!$A$3:$F$5,2,0)</f>
        <v>119.4</v>
      </c>
      <c r="J446" s="111">
        <f>IF(AND(I446&gt;100,C446=50001),HLOOKUP(C446,MASTER_Data_2!$A$7:$G$17,MATCH(Datset_1!I446,MASTER_Data_2!$B$8:$B$17,1)+2,1),IF(AND(I446&gt;100,C446=50002),HLOOKUP(C446,MASTER_Data_2!$A$7:$G$17,MATCH(Datset_1!I446,MASTER_Data_2!$B$8:$B$17,1)+2,1),IF(AND(I446&gt;100,C446=50003),HLOOKUP(C446,MASTER_Data_2!$A$7:$G$17,MATCH(Datset_1!I446,MASTER_Data_2!$B$8:$B$17,1)+2,1),IF(AND(I446&gt;100,C446=50004),HLOOKUP(C446,MASTER_Data_2!$A$7:$G$17,MATCH(Datset_1!I446,MASTER_Data_2!$B$8:$B$17,1)+2,1),IF(AND(I446&gt;100,C446=50005),HLOOKUP(C446,MASTER_Data_2!$A$7:$G$17,MATCH(Datset_1!I446,MASTER_Data_2!$B$8:$B$17,1)+2,1),HLOOKUP(C446,MASTER_Data_2!$A$7:$G$17,2,1))))))</f>
        <v>0.24</v>
      </c>
      <c r="K446" s="4">
        <f t="shared" si="13"/>
        <v>28.655999999999999</v>
      </c>
      <c r="L446" s="112">
        <f>IF(AND(I442&gt;100,C442=50001),HLOOKUP(C442,MASTER_Data_4!$A$6:$G$16,MATCH(Datset_1!I442,MASTER_Data_4!$B$7:$B$16,1)+2,1),IF(AND(I442&gt;100,C442=50002),HLOOKUP(C442,MASTER_Data_4!$A$6:$G$16,MATCH(Datset_1!I442,MASTER_Data_4!$B$7:$B$16,1)+2,1),IF(AND(I442&gt;100,C442=50003),HLOOKUP(C442,MASTER_Data_4!$A$6:$G$16,MATCH(Datset_1!I442,MASTER_Data_4!$B$7:$B$16,1)+2,1),IF(AND(I442&gt;100,C442=50004),HLOOKUP(C442,MASTER_Data_4!$A$6:$G$16,MATCH(Datset_1!I442,MASTER_Data_4!$B$7:$B$16,1)+2,1),IF(AND(I442&gt;100,C442=50005),HLOOKUP(C442,MASTER_Data_4!$A$6:$G$16,MATCH(Datset_1!I442,MASTER_Data_4!$B$7:$B$16,1)+2,1),HLOOKUP(C442,MASTER_Data_4!$A$6:$G$16,2,1))))))</f>
        <v>0.34100000000000003</v>
      </c>
      <c r="M446" s="4">
        <f t="shared" si="12"/>
        <v>40.715400000000002</v>
      </c>
      <c r="N446" s="112">
        <f>VLOOKUP(C446,MASTER_Data_7!$A$2:$C$7,3,0)</f>
        <v>1</v>
      </c>
      <c r="O446" s="112">
        <f>VLOOKUP(C446,MASTER_Data_7!$K$2:$M$12,3,0)</f>
        <v>2</v>
      </c>
      <c r="P446" s="3">
        <f>VLOOKUP(C446,MASTER_Data_8!$A$2:$C$7,3,0)</f>
        <v>122</v>
      </c>
      <c r="Q446" s="3">
        <f>Datset_1!I446*MASTER_Data_5!$B$9*P446</f>
        <v>793.89059999999995</v>
      </c>
      <c r="R446" s="3">
        <f>VLOOKUP(C446,MASTER_Data_8!$K$2:$M$12,3,0)</f>
        <v>901</v>
      </c>
      <c r="S446" s="3">
        <f>Datset_1!I446*MASTER_Data_5!$B$9*R446</f>
        <v>5863.0772999999999</v>
      </c>
    </row>
    <row r="447" spans="1:19" x14ac:dyDescent="0.25">
      <c r="A447" s="2" t="s">
        <v>457</v>
      </c>
      <c r="B447" s="22">
        <v>39781</v>
      </c>
      <c r="C447" s="2">
        <v>50003</v>
      </c>
      <c r="D447" s="2">
        <v>9</v>
      </c>
      <c r="E447" s="2">
        <v>1</v>
      </c>
      <c r="F447" s="2">
        <v>12</v>
      </c>
      <c r="G447" s="2">
        <v>18</v>
      </c>
      <c r="H447" s="2">
        <v>8</v>
      </c>
      <c r="I447" s="111">
        <f>D447*HLOOKUP($D$3,MASTER_Data_1!$A$3:$F$5,2,0)+E447*HLOOKUP($E$3,MASTER_Data_1!$A$3:$F$5,2,0)+F447*HLOOKUP($F$3,MASTER_Data_1!$A$3:$F$5,2,0)+G447*HLOOKUP($G$3,MASTER_Data_1!$A$3:$F$5,2,0)+H447*HLOOKUP($H$3,MASTER_Data_1!$A$3:$F$5,2,0)</f>
        <v>165.50000000000003</v>
      </c>
      <c r="J447" s="111">
        <f>IF(AND(I447&gt;100,C447=50001),HLOOKUP(C447,MASTER_Data_2!$A$7:$G$17,MATCH(Datset_1!I447,MASTER_Data_2!$B$8:$B$17,1)+2,1),IF(AND(I447&gt;100,C447=50002),HLOOKUP(C447,MASTER_Data_2!$A$7:$G$17,MATCH(Datset_1!I447,MASTER_Data_2!$B$8:$B$17,1)+2,1),IF(AND(I447&gt;100,C447=50003),HLOOKUP(C447,MASTER_Data_2!$A$7:$G$17,MATCH(Datset_1!I447,MASTER_Data_2!$B$8:$B$17,1)+2,1),IF(AND(I447&gt;100,C447=50004),HLOOKUP(C447,MASTER_Data_2!$A$7:$G$17,MATCH(Datset_1!I447,MASTER_Data_2!$B$8:$B$17,1)+2,1),IF(AND(I447&gt;100,C447=50005),HLOOKUP(C447,MASTER_Data_2!$A$7:$G$17,MATCH(Datset_1!I447,MASTER_Data_2!$B$8:$B$17,1)+2,1),HLOOKUP(C447,MASTER_Data_2!$A$7:$G$17,2,1))))))</f>
        <v>0.26</v>
      </c>
      <c r="K447" s="4">
        <f t="shared" si="13"/>
        <v>43.030000000000008</v>
      </c>
      <c r="L447" s="112">
        <f>IF(AND(I443&gt;100,C443=50001),HLOOKUP(C443,MASTER_Data_4!$A$6:$G$16,MATCH(Datset_1!I443,MASTER_Data_4!$B$7:$B$16,1)+2,1),IF(AND(I443&gt;100,C443=50002),HLOOKUP(C443,MASTER_Data_4!$A$6:$G$16,MATCH(Datset_1!I443,MASTER_Data_4!$B$7:$B$16,1)+2,1),IF(AND(I443&gt;100,C443=50003),HLOOKUP(C443,MASTER_Data_4!$A$6:$G$16,MATCH(Datset_1!I443,MASTER_Data_4!$B$7:$B$16,1)+2,1),IF(AND(I443&gt;100,C443=50004),HLOOKUP(C443,MASTER_Data_4!$A$6:$G$16,MATCH(Datset_1!I443,MASTER_Data_4!$B$7:$B$16,1)+2,1),IF(AND(I443&gt;100,C443=50005),HLOOKUP(C443,MASTER_Data_4!$A$6:$G$16,MATCH(Datset_1!I443,MASTER_Data_4!$B$7:$B$16,1)+2,1),HLOOKUP(C443,MASTER_Data_4!$A$6:$G$16,2,1))))))</f>
        <v>0.30199999999999999</v>
      </c>
      <c r="M447" s="4">
        <f t="shared" si="12"/>
        <v>49.981000000000009</v>
      </c>
      <c r="N447" s="112">
        <f>VLOOKUP(C447,MASTER_Data_7!$A$2:$C$7,3,0)</f>
        <v>1</v>
      </c>
      <c r="O447" s="112">
        <f>VLOOKUP(C447,MASTER_Data_7!$K$2:$M$12,3,0)</f>
        <v>2</v>
      </c>
      <c r="P447" s="3">
        <f>VLOOKUP(C447,MASTER_Data_8!$A$2:$C$7,3,0)</f>
        <v>407</v>
      </c>
      <c r="Q447" s="3">
        <f>Datset_1!I447*MASTER_Data_5!$B$9*P447</f>
        <v>3671.038250000001</v>
      </c>
      <c r="R447" s="3">
        <f>VLOOKUP(C447,MASTER_Data_8!$K$2:$M$12,3,0)</f>
        <v>1048</v>
      </c>
      <c r="S447" s="3">
        <f>Datset_1!I447*MASTER_Data_5!$B$9*R447</f>
        <v>9452.6980000000021</v>
      </c>
    </row>
    <row r="448" spans="1:19" x14ac:dyDescent="0.25">
      <c r="A448" s="2" t="s">
        <v>458</v>
      </c>
      <c r="B448" s="22">
        <v>39782</v>
      </c>
      <c r="C448" s="2">
        <v>50004</v>
      </c>
      <c r="D448" s="2">
        <v>9</v>
      </c>
      <c r="E448" s="2">
        <v>0</v>
      </c>
      <c r="F448" s="2">
        <v>12</v>
      </c>
      <c r="G448" s="2">
        <v>11</v>
      </c>
      <c r="H448" s="2">
        <v>3</v>
      </c>
      <c r="I448" s="111">
        <f>D448*HLOOKUP($D$3,MASTER_Data_1!$A$3:$F$5,2,0)+E448*HLOOKUP($E$3,MASTER_Data_1!$A$3:$F$5,2,0)+F448*HLOOKUP($F$3,MASTER_Data_1!$A$3:$F$5,2,0)+G448*HLOOKUP($G$3,MASTER_Data_1!$A$3:$F$5,2,0)+H448*HLOOKUP($H$3,MASTER_Data_1!$A$3:$F$5,2,0)</f>
        <v>109.80000000000001</v>
      </c>
      <c r="J448" s="111">
        <f>IF(AND(I448&gt;100,C448=50001),HLOOKUP(C448,MASTER_Data_2!$A$7:$G$17,MATCH(Datset_1!I448,MASTER_Data_2!$B$8:$B$17,1)+2,1),IF(AND(I448&gt;100,C448=50002),HLOOKUP(C448,MASTER_Data_2!$A$7:$G$17,MATCH(Datset_1!I448,MASTER_Data_2!$B$8:$B$17,1)+2,1),IF(AND(I448&gt;100,C448=50003),HLOOKUP(C448,MASTER_Data_2!$A$7:$G$17,MATCH(Datset_1!I448,MASTER_Data_2!$B$8:$B$17,1)+2,1),IF(AND(I448&gt;100,C448=50004),HLOOKUP(C448,MASTER_Data_2!$A$7:$G$17,MATCH(Datset_1!I448,MASTER_Data_2!$B$8:$B$17,1)+2,1),IF(AND(I448&gt;100,C448=50005),HLOOKUP(C448,MASTER_Data_2!$A$7:$G$17,MATCH(Datset_1!I448,MASTER_Data_2!$B$8:$B$17,1)+2,1),HLOOKUP(C448,MASTER_Data_2!$A$7:$G$17,2,1))))))</f>
        <v>0.27</v>
      </c>
      <c r="K448" s="4">
        <f t="shared" si="13"/>
        <v>29.646000000000004</v>
      </c>
      <c r="L448" s="112">
        <f>IF(AND(I444&gt;100,C444=50001),HLOOKUP(C444,MASTER_Data_4!$A$6:$G$16,MATCH(Datset_1!I444,MASTER_Data_4!$B$7:$B$16,1)+2,1),IF(AND(I444&gt;100,C444=50002),HLOOKUP(C444,MASTER_Data_4!$A$6:$G$16,MATCH(Datset_1!I444,MASTER_Data_4!$B$7:$B$16,1)+2,1),IF(AND(I444&gt;100,C444=50003),HLOOKUP(C444,MASTER_Data_4!$A$6:$G$16,MATCH(Datset_1!I444,MASTER_Data_4!$B$7:$B$16,1)+2,1),IF(AND(I444&gt;100,C444=50004),HLOOKUP(C444,MASTER_Data_4!$A$6:$G$16,MATCH(Datset_1!I444,MASTER_Data_4!$B$7:$B$16,1)+2,1),IF(AND(I444&gt;100,C444=50005),HLOOKUP(C444,MASTER_Data_4!$A$6:$G$16,MATCH(Datset_1!I444,MASTER_Data_4!$B$7:$B$16,1)+2,1),HLOOKUP(C444,MASTER_Data_4!$A$6:$G$16,2,1))))))</f>
        <v>0.30599999999999999</v>
      </c>
      <c r="M448" s="4">
        <f t="shared" si="12"/>
        <v>33.598800000000004</v>
      </c>
      <c r="N448" s="112">
        <f>VLOOKUP(C448,MASTER_Data_7!$A$2:$C$7,3,0)</f>
        <v>1</v>
      </c>
      <c r="O448" s="112">
        <f>VLOOKUP(C448,MASTER_Data_7!$K$2:$M$12,3,0)</f>
        <v>2</v>
      </c>
      <c r="P448" s="3">
        <f>VLOOKUP(C448,MASTER_Data_8!$A$2:$C$7,3,0)</f>
        <v>768</v>
      </c>
      <c r="Q448" s="3">
        <f>Datset_1!I448*MASTER_Data_5!$B$9*P448</f>
        <v>4595.7888000000003</v>
      </c>
      <c r="R448" s="3">
        <f>VLOOKUP(C448,MASTER_Data_8!$K$2:$M$12,3,0)</f>
        <v>841</v>
      </c>
      <c r="S448" s="3">
        <f>Datset_1!I448*MASTER_Data_5!$B$9*R448</f>
        <v>5032.6281000000008</v>
      </c>
    </row>
    <row r="449" spans="1:19" x14ac:dyDescent="0.25">
      <c r="A449" s="2" t="s">
        <v>30</v>
      </c>
      <c r="B449" s="22">
        <v>39783</v>
      </c>
      <c r="C449" s="2">
        <v>50003</v>
      </c>
      <c r="D449" s="2">
        <v>0</v>
      </c>
      <c r="E449" s="2">
        <v>8</v>
      </c>
      <c r="F449" s="2">
        <v>12</v>
      </c>
      <c r="G449" s="2">
        <v>14</v>
      </c>
      <c r="H449" s="2">
        <v>9</v>
      </c>
      <c r="I449" s="111">
        <f>D449*HLOOKUP($D$3,MASTER_Data_1!$A$3:$F$5,2,0)+E449*HLOOKUP($E$3,MASTER_Data_1!$A$3:$F$5,2,0)+F449*HLOOKUP($F$3,MASTER_Data_1!$A$3:$F$5,2,0)+G449*HLOOKUP($G$3,MASTER_Data_1!$A$3:$F$5,2,0)+H449*HLOOKUP($H$3,MASTER_Data_1!$A$3:$F$5,2,0)</f>
        <v>137.39999999999998</v>
      </c>
      <c r="J449" s="111">
        <f>IF(AND(I449&gt;100,C449=50001),HLOOKUP(C449,MASTER_Data_2!$A$7:$G$17,MATCH(Datset_1!I449,MASTER_Data_2!$B$8:$B$17,1)+2,1),IF(AND(I449&gt;100,C449=50002),HLOOKUP(C449,MASTER_Data_2!$A$7:$G$17,MATCH(Datset_1!I449,MASTER_Data_2!$B$8:$B$17,1)+2,1),IF(AND(I449&gt;100,C449=50003),HLOOKUP(C449,MASTER_Data_2!$A$7:$G$17,MATCH(Datset_1!I449,MASTER_Data_2!$B$8:$B$17,1)+2,1),IF(AND(I449&gt;100,C449=50004),HLOOKUP(C449,MASTER_Data_2!$A$7:$G$17,MATCH(Datset_1!I449,MASTER_Data_2!$B$8:$B$17,1)+2,1),IF(AND(I449&gt;100,C449=50005),HLOOKUP(C449,MASTER_Data_2!$A$7:$G$17,MATCH(Datset_1!I449,MASTER_Data_2!$B$8:$B$17,1)+2,1),HLOOKUP(C449,MASTER_Data_2!$A$7:$G$17,2,1))))))</f>
        <v>0.26</v>
      </c>
      <c r="K449" s="4">
        <f t="shared" si="13"/>
        <v>35.723999999999997</v>
      </c>
      <c r="L449" s="112">
        <f>IF(AND(I445&gt;100,C445=50001),HLOOKUP(C445,MASTER_Data_4!$A$6:$G$16,MATCH(Datset_1!I445,MASTER_Data_4!$B$7:$B$16,1)+2,1),IF(AND(I445&gt;100,C445=50002),HLOOKUP(C445,MASTER_Data_4!$A$6:$G$16,MATCH(Datset_1!I445,MASTER_Data_4!$B$7:$B$16,1)+2,1),IF(AND(I445&gt;100,C445=50003),HLOOKUP(C445,MASTER_Data_4!$A$6:$G$16,MATCH(Datset_1!I445,MASTER_Data_4!$B$7:$B$16,1)+2,1),IF(AND(I445&gt;100,C445=50004),HLOOKUP(C445,MASTER_Data_4!$A$6:$G$16,MATCH(Datset_1!I445,MASTER_Data_4!$B$7:$B$16,1)+2,1),IF(AND(I445&gt;100,C445=50005),HLOOKUP(C445,MASTER_Data_4!$A$6:$G$16,MATCH(Datset_1!I445,MASTER_Data_4!$B$7:$B$16,1)+2,1),HLOOKUP(C445,MASTER_Data_4!$A$6:$G$16,2,1))))))</f>
        <v>0.34100000000000003</v>
      </c>
      <c r="M449" s="4">
        <f t="shared" si="12"/>
        <v>46.853399999999993</v>
      </c>
      <c r="N449" s="112">
        <f>VLOOKUP(C449,MASTER_Data_7!$A$2:$C$7,3,0)</f>
        <v>1</v>
      </c>
      <c r="O449" s="112">
        <f>VLOOKUP(C449,MASTER_Data_7!$K$2:$M$12,3,0)</f>
        <v>2</v>
      </c>
      <c r="P449" s="3">
        <f>VLOOKUP(C449,MASTER_Data_8!$A$2:$C$7,3,0)</f>
        <v>407</v>
      </c>
      <c r="Q449" s="3">
        <f>Datset_1!I449*MASTER_Data_5!$B$9*P449</f>
        <v>3047.7380999999996</v>
      </c>
      <c r="R449" s="3">
        <f>VLOOKUP(C449,MASTER_Data_8!$K$2:$M$12,3,0)</f>
        <v>1048</v>
      </c>
      <c r="S449" s="3">
        <f>Datset_1!I449*MASTER_Data_5!$B$9*R449</f>
        <v>7847.7383999999984</v>
      </c>
    </row>
    <row r="450" spans="1:19" x14ac:dyDescent="0.25">
      <c r="A450" s="2" t="s">
        <v>65</v>
      </c>
      <c r="B450" s="22">
        <v>39784</v>
      </c>
      <c r="C450" s="2">
        <v>50001</v>
      </c>
      <c r="D450" s="2">
        <v>0</v>
      </c>
      <c r="E450" s="2">
        <v>11</v>
      </c>
      <c r="F450" s="2">
        <v>12</v>
      </c>
      <c r="G450" s="2">
        <v>11</v>
      </c>
      <c r="H450" s="2">
        <v>9</v>
      </c>
      <c r="I450" s="111">
        <f>D450*HLOOKUP($D$3,MASTER_Data_1!$A$3:$F$5,2,0)+E450*HLOOKUP($E$3,MASTER_Data_1!$A$3:$F$5,2,0)+F450*HLOOKUP($F$3,MASTER_Data_1!$A$3:$F$5,2,0)+G450*HLOOKUP($G$3,MASTER_Data_1!$A$3:$F$5,2,0)+H450*HLOOKUP($H$3,MASTER_Data_1!$A$3:$F$5,2,0)</f>
        <v>125.7</v>
      </c>
      <c r="J450" s="111">
        <f>IF(AND(I450&gt;100,C450=50001),HLOOKUP(C450,MASTER_Data_2!$A$7:$G$17,MATCH(Datset_1!I450,MASTER_Data_2!$B$8:$B$17,1)+2,1),IF(AND(I450&gt;100,C450=50002),HLOOKUP(C450,MASTER_Data_2!$A$7:$G$17,MATCH(Datset_1!I450,MASTER_Data_2!$B$8:$B$17,1)+2,1),IF(AND(I450&gt;100,C450=50003),HLOOKUP(C450,MASTER_Data_2!$A$7:$G$17,MATCH(Datset_1!I450,MASTER_Data_2!$B$8:$B$17,1)+2,1),IF(AND(I450&gt;100,C450=50004),HLOOKUP(C450,MASTER_Data_2!$A$7:$G$17,MATCH(Datset_1!I450,MASTER_Data_2!$B$8:$B$17,1)+2,1),IF(AND(I450&gt;100,C450=50005),HLOOKUP(C450,MASTER_Data_2!$A$7:$G$17,MATCH(Datset_1!I450,MASTER_Data_2!$B$8:$B$17,1)+2,1),HLOOKUP(C450,MASTER_Data_2!$A$7:$G$17,2,1))))))</f>
        <v>0.2</v>
      </c>
      <c r="K450" s="4">
        <f t="shared" si="13"/>
        <v>25.14</v>
      </c>
      <c r="L450" s="112">
        <f>IF(AND(I446&gt;100,C446=50001),HLOOKUP(C446,MASTER_Data_4!$A$6:$G$16,MATCH(Datset_1!I446,MASTER_Data_4!$B$7:$B$16,1)+2,1),IF(AND(I446&gt;100,C446=50002),HLOOKUP(C446,MASTER_Data_4!$A$6:$G$16,MATCH(Datset_1!I446,MASTER_Data_4!$B$7:$B$16,1)+2,1),IF(AND(I446&gt;100,C446=50003),HLOOKUP(C446,MASTER_Data_4!$A$6:$G$16,MATCH(Datset_1!I446,MASTER_Data_4!$B$7:$B$16,1)+2,1),IF(AND(I446&gt;100,C446=50004),HLOOKUP(C446,MASTER_Data_4!$A$6:$G$16,MATCH(Datset_1!I446,MASTER_Data_4!$B$7:$B$16,1)+2,1),IF(AND(I446&gt;100,C446=50005),HLOOKUP(C446,MASTER_Data_4!$A$6:$G$16,MATCH(Datset_1!I446,MASTER_Data_4!$B$7:$B$16,1)+2,1),HLOOKUP(C446,MASTER_Data_4!$A$6:$G$16,2,1))))))</f>
        <v>0.30599999999999999</v>
      </c>
      <c r="M450" s="4">
        <f t="shared" si="12"/>
        <v>38.464199999999998</v>
      </c>
      <c r="N450" s="112">
        <f>VLOOKUP(C450,MASTER_Data_7!$A$2:$C$7,3,0)</f>
        <v>1</v>
      </c>
      <c r="O450" s="112">
        <f>VLOOKUP(C450,MASTER_Data_7!$K$2:$M$12,3,0)</f>
        <v>2</v>
      </c>
      <c r="P450" s="3">
        <f>VLOOKUP(C450,MASTER_Data_8!$A$2:$C$7,3,0)</f>
        <v>40</v>
      </c>
      <c r="Q450" s="3">
        <f>Datset_1!I450*MASTER_Data_5!$B$9*P450</f>
        <v>274.02600000000001</v>
      </c>
      <c r="R450" s="3">
        <f>VLOOKUP(C450,MASTER_Data_8!$K$2:$M$12,3,0)</f>
        <v>787</v>
      </c>
      <c r="S450" s="3">
        <f>Datset_1!I450*MASTER_Data_5!$B$9*R450</f>
        <v>5391.46155</v>
      </c>
    </row>
    <row r="451" spans="1:19" x14ac:dyDescent="0.25">
      <c r="A451" s="2" t="s">
        <v>66</v>
      </c>
      <c r="B451" s="22">
        <v>39784</v>
      </c>
      <c r="C451" s="2">
        <v>50002</v>
      </c>
      <c r="D451" s="2">
        <v>0</v>
      </c>
      <c r="E451" s="2">
        <v>9</v>
      </c>
      <c r="F451" s="2">
        <v>12</v>
      </c>
      <c r="G451" s="2">
        <v>11</v>
      </c>
      <c r="H451" s="2">
        <v>4</v>
      </c>
      <c r="I451" s="111">
        <f>D451*HLOOKUP($D$3,MASTER_Data_1!$A$3:$F$5,2,0)+E451*HLOOKUP($E$3,MASTER_Data_1!$A$3:$F$5,2,0)+F451*HLOOKUP($F$3,MASTER_Data_1!$A$3:$F$5,2,0)+G451*HLOOKUP($G$3,MASTER_Data_1!$A$3:$F$5,2,0)+H451*HLOOKUP($H$3,MASTER_Data_1!$A$3:$F$5,2,0)</f>
        <v>108.10000000000001</v>
      </c>
      <c r="J451" s="111">
        <f>IF(AND(I451&gt;100,C451=50001),HLOOKUP(C451,MASTER_Data_2!$A$7:$G$17,MATCH(Datset_1!I451,MASTER_Data_2!$B$8:$B$17,1)+2,1),IF(AND(I451&gt;100,C451=50002),HLOOKUP(C451,MASTER_Data_2!$A$7:$G$17,MATCH(Datset_1!I451,MASTER_Data_2!$B$8:$B$17,1)+2,1),IF(AND(I451&gt;100,C451=50003),HLOOKUP(C451,MASTER_Data_2!$A$7:$G$17,MATCH(Datset_1!I451,MASTER_Data_2!$B$8:$B$17,1)+2,1),IF(AND(I451&gt;100,C451=50004),HLOOKUP(C451,MASTER_Data_2!$A$7:$G$17,MATCH(Datset_1!I451,MASTER_Data_2!$B$8:$B$17,1)+2,1),IF(AND(I451&gt;100,C451=50005),HLOOKUP(C451,MASTER_Data_2!$A$7:$G$17,MATCH(Datset_1!I451,MASTER_Data_2!$B$8:$B$17,1)+2,1),HLOOKUP(C451,MASTER_Data_2!$A$7:$G$17,2,1))))))</f>
        <v>0.24</v>
      </c>
      <c r="K451" s="4">
        <f t="shared" si="13"/>
        <v>25.944000000000003</v>
      </c>
      <c r="L451" s="112">
        <f>IF(AND(I447&gt;100,C447=50001),HLOOKUP(C447,MASTER_Data_4!$A$6:$G$16,MATCH(Datset_1!I447,MASTER_Data_4!$B$7:$B$16,1)+2,1),IF(AND(I447&gt;100,C447=50002),HLOOKUP(C447,MASTER_Data_4!$A$6:$G$16,MATCH(Datset_1!I447,MASTER_Data_4!$B$7:$B$16,1)+2,1),IF(AND(I447&gt;100,C447=50003),HLOOKUP(C447,MASTER_Data_4!$A$6:$G$16,MATCH(Datset_1!I447,MASTER_Data_4!$B$7:$B$16,1)+2,1),IF(AND(I447&gt;100,C447=50004),HLOOKUP(C447,MASTER_Data_4!$A$6:$G$16,MATCH(Datset_1!I447,MASTER_Data_4!$B$7:$B$16,1)+2,1),IF(AND(I447&gt;100,C447=50005),HLOOKUP(C447,MASTER_Data_4!$A$6:$G$16,MATCH(Datset_1!I447,MASTER_Data_4!$B$7:$B$16,1)+2,1),HLOOKUP(C447,MASTER_Data_4!$A$6:$G$16,2,1))))))</f>
        <v>0.37</v>
      </c>
      <c r="M451" s="4">
        <f t="shared" si="12"/>
        <v>39.997</v>
      </c>
      <c r="N451" s="112">
        <f>VLOOKUP(C451,MASTER_Data_7!$A$2:$C$7,3,0)</f>
        <v>1</v>
      </c>
      <c r="O451" s="112">
        <f>VLOOKUP(C451,MASTER_Data_7!$K$2:$M$12,3,0)</f>
        <v>2</v>
      </c>
      <c r="P451" s="3">
        <f>VLOOKUP(C451,MASTER_Data_8!$A$2:$C$7,3,0)</f>
        <v>122</v>
      </c>
      <c r="Q451" s="3">
        <f>Datset_1!I451*MASTER_Data_5!$B$9*P451</f>
        <v>718.75690000000009</v>
      </c>
      <c r="R451" s="3">
        <f>VLOOKUP(C451,MASTER_Data_8!$K$2:$M$12,3,0)</f>
        <v>901</v>
      </c>
      <c r="S451" s="3">
        <f>Datset_1!I451*MASTER_Data_5!$B$9*R451</f>
        <v>5308.1964500000004</v>
      </c>
    </row>
    <row r="452" spans="1:19" x14ac:dyDescent="0.25">
      <c r="A452" s="2" t="s">
        <v>105</v>
      </c>
      <c r="B452" s="22">
        <v>39785</v>
      </c>
      <c r="C452" s="2">
        <v>50001</v>
      </c>
      <c r="D452" s="2">
        <v>9</v>
      </c>
      <c r="E452" s="2">
        <v>6</v>
      </c>
      <c r="F452" s="2">
        <v>12</v>
      </c>
      <c r="G452" s="2">
        <v>11</v>
      </c>
      <c r="H452" s="2">
        <v>9</v>
      </c>
      <c r="I452" s="111">
        <f>D452*HLOOKUP($D$3,MASTER_Data_1!$A$3:$F$5,2,0)+E452*HLOOKUP($E$3,MASTER_Data_1!$A$3:$F$5,2,0)+F452*HLOOKUP($F$3,MASTER_Data_1!$A$3:$F$5,2,0)+G452*HLOOKUP($G$3,MASTER_Data_1!$A$3:$F$5,2,0)+H452*HLOOKUP($H$3,MASTER_Data_1!$A$3:$F$5,2,0)</f>
        <v>137.4</v>
      </c>
      <c r="J452" s="111">
        <f>IF(AND(I452&gt;100,C452=50001),HLOOKUP(C452,MASTER_Data_2!$A$7:$G$17,MATCH(Datset_1!I452,MASTER_Data_2!$B$8:$B$17,1)+2,1),IF(AND(I452&gt;100,C452=50002),HLOOKUP(C452,MASTER_Data_2!$A$7:$G$17,MATCH(Datset_1!I452,MASTER_Data_2!$B$8:$B$17,1)+2,1),IF(AND(I452&gt;100,C452=50003),HLOOKUP(C452,MASTER_Data_2!$A$7:$G$17,MATCH(Datset_1!I452,MASTER_Data_2!$B$8:$B$17,1)+2,1),IF(AND(I452&gt;100,C452=50004),HLOOKUP(C452,MASTER_Data_2!$A$7:$G$17,MATCH(Datset_1!I452,MASTER_Data_2!$B$8:$B$17,1)+2,1),IF(AND(I452&gt;100,C452=50005),HLOOKUP(C452,MASTER_Data_2!$A$7:$G$17,MATCH(Datset_1!I452,MASTER_Data_2!$B$8:$B$17,1)+2,1),HLOOKUP(C452,MASTER_Data_2!$A$7:$G$17,2,1))))))</f>
        <v>0.2</v>
      </c>
      <c r="K452" s="4">
        <f t="shared" si="13"/>
        <v>27.480000000000004</v>
      </c>
      <c r="L452" s="112">
        <f>IF(AND(I448&gt;100,C448=50001),HLOOKUP(C448,MASTER_Data_4!$A$6:$G$16,MATCH(Datset_1!I448,MASTER_Data_4!$B$7:$B$16,1)+2,1),IF(AND(I448&gt;100,C448=50002),HLOOKUP(C448,MASTER_Data_4!$A$6:$G$16,MATCH(Datset_1!I448,MASTER_Data_4!$B$7:$B$16,1)+2,1),IF(AND(I448&gt;100,C448=50003),HLOOKUP(C448,MASTER_Data_4!$A$6:$G$16,MATCH(Datset_1!I448,MASTER_Data_4!$B$7:$B$16,1)+2,1),IF(AND(I448&gt;100,C448=50004),HLOOKUP(C448,MASTER_Data_4!$A$6:$G$16,MATCH(Datset_1!I448,MASTER_Data_4!$B$7:$B$16,1)+2,1),IF(AND(I448&gt;100,C448=50005),HLOOKUP(C448,MASTER_Data_4!$A$6:$G$16,MATCH(Datset_1!I448,MASTER_Data_4!$B$7:$B$16,1)+2,1),HLOOKUP(C448,MASTER_Data_4!$A$6:$G$16,2,1))))))</f>
        <v>0.34100000000000003</v>
      </c>
      <c r="M452" s="4">
        <f t="shared" si="12"/>
        <v>46.853400000000008</v>
      </c>
      <c r="N452" s="112">
        <f>VLOOKUP(C452,MASTER_Data_7!$A$2:$C$7,3,0)</f>
        <v>1</v>
      </c>
      <c r="O452" s="112">
        <f>VLOOKUP(C452,MASTER_Data_7!$K$2:$M$12,3,0)</f>
        <v>2</v>
      </c>
      <c r="P452" s="3">
        <f>VLOOKUP(C452,MASTER_Data_8!$A$2:$C$7,3,0)</f>
        <v>40</v>
      </c>
      <c r="Q452" s="3">
        <f>Datset_1!I452*MASTER_Data_5!$B$9*P452</f>
        <v>299.53200000000004</v>
      </c>
      <c r="R452" s="3">
        <f>VLOOKUP(C452,MASTER_Data_8!$K$2:$M$12,3,0)</f>
        <v>787</v>
      </c>
      <c r="S452" s="3">
        <f>Datset_1!I452*MASTER_Data_5!$B$9*R452</f>
        <v>5893.2921000000006</v>
      </c>
    </row>
    <row r="453" spans="1:19" x14ac:dyDescent="0.25">
      <c r="A453" s="2" t="s">
        <v>106</v>
      </c>
      <c r="B453" s="22">
        <v>39785</v>
      </c>
      <c r="C453" s="2">
        <v>50005</v>
      </c>
      <c r="D453" s="2">
        <v>9</v>
      </c>
      <c r="E453" s="2">
        <v>9</v>
      </c>
      <c r="F453" s="2">
        <v>12</v>
      </c>
      <c r="G453" s="2">
        <v>11</v>
      </c>
      <c r="H453" s="2">
        <v>12</v>
      </c>
      <c r="I453" s="111">
        <f>D453*HLOOKUP($D$3,MASTER_Data_1!$A$3:$F$5,2,0)+E453*HLOOKUP($E$3,MASTER_Data_1!$A$3:$F$5,2,0)+F453*HLOOKUP($F$3,MASTER_Data_1!$A$3:$F$5,2,0)+G453*HLOOKUP($G$3,MASTER_Data_1!$A$3:$F$5,2,0)+H453*HLOOKUP($H$3,MASTER_Data_1!$A$3:$F$5,2,0)</f>
        <v>151.19999999999999</v>
      </c>
      <c r="J453" s="111">
        <f>IF(AND(I453&gt;100,C453=50001),HLOOKUP(C453,MASTER_Data_2!$A$7:$G$17,MATCH(Datset_1!I453,MASTER_Data_2!$B$8:$B$17,1)+2,1),IF(AND(I453&gt;100,C453=50002),HLOOKUP(C453,MASTER_Data_2!$A$7:$G$17,MATCH(Datset_1!I453,MASTER_Data_2!$B$8:$B$17,1)+2,1),IF(AND(I453&gt;100,C453=50003),HLOOKUP(C453,MASTER_Data_2!$A$7:$G$17,MATCH(Datset_1!I453,MASTER_Data_2!$B$8:$B$17,1)+2,1),IF(AND(I453&gt;100,C453=50004),HLOOKUP(C453,MASTER_Data_2!$A$7:$G$17,MATCH(Datset_1!I453,MASTER_Data_2!$B$8:$B$17,1)+2,1),IF(AND(I453&gt;100,C453=50005),HLOOKUP(C453,MASTER_Data_2!$A$7:$G$17,MATCH(Datset_1!I453,MASTER_Data_2!$B$8:$B$17,1)+2,1),HLOOKUP(C453,MASTER_Data_2!$A$7:$G$17,2,1))))))</f>
        <v>0.33</v>
      </c>
      <c r="K453" s="4">
        <f t="shared" si="13"/>
        <v>49.896000000000001</v>
      </c>
      <c r="L453" s="112">
        <f>IF(AND(I449&gt;100,C449=50001),HLOOKUP(C449,MASTER_Data_4!$A$6:$G$16,MATCH(Datset_1!I449,MASTER_Data_4!$B$7:$B$16,1)+2,1),IF(AND(I449&gt;100,C449=50002),HLOOKUP(C449,MASTER_Data_4!$A$6:$G$16,MATCH(Datset_1!I449,MASTER_Data_4!$B$7:$B$16,1)+2,1),IF(AND(I449&gt;100,C449=50003),HLOOKUP(C449,MASTER_Data_4!$A$6:$G$16,MATCH(Datset_1!I449,MASTER_Data_4!$B$7:$B$16,1)+2,1),IF(AND(I449&gt;100,C449=50004),HLOOKUP(C449,MASTER_Data_4!$A$6:$G$16,MATCH(Datset_1!I449,MASTER_Data_4!$B$7:$B$16,1)+2,1),IF(AND(I449&gt;100,C449=50005),HLOOKUP(C449,MASTER_Data_4!$A$6:$G$16,MATCH(Datset_1!I449,MASTER_Data_4!$B$7:$B$16,1)+2,1),HLOOKUP(C449,MASTER_Data_4!$A$6:$G$16,2,1))))))</f>
        <v>0.37</v>
      </c>
      <c r="M453" s="4">
        <f t="shared" ref="M453:M497" si="14">IF(L453&gt;1,L453,L453*I453)</f>
        <v>55.943999999999996</v>
      </c>
      <c r="N453" s="112">
        <f>VLOOKUP(C453,MASTER_Data_7!$A$2:$C$7,3,0)</f>
        <v>2</v>
      </c>
      <c r="O453" s="112">
        <f>VLOOKUP(C453,MASTER_Data_7!$K$2:$M$12,3,0)</f>
        <v>1</v>
      </c>
      <c r="P453" s="3">
        <f>VLOOKUP(C453,MASTER_Data_8!$A$2:$C$7,3,0)</f>
        <v>787</v>
      </c>
      <c r="Q453" s="3">
        <f>Datset_1!I453*MASTER_Data_5!$B$9*P453</f>
        <v>6485.1947999999993</v>
      </c>
      <c r="R453" s="3">
        <f>VLOOKUP(C453,MASTER_Data_8!$K$2:$M$12,3,0)</f>
        <v>40</v>
      </c>
      <c r="S453" s="3">
        <f>Datset_1!I453*MASTER_Data_5!$B$9*R453</f>
        <v>329.61599999999999</v>
      </c>
    </row>
    <row r="454" spans="1:19" x14ac:dyDescent="0.25">
      <c r="A454" s="2" t="s">
        <v>144</v>
      </c>
      <c r="B454" s="22">
        <v>39786</v>
      </c>
      <c r="C454" s="2">
        <v>50001</v>
      </c>
      <c r="D454" s="2">
        <v>9</v>
      </c>
      <c r="E454" s="2">
        <v>9</v>
      </c>
      <c r="F454" s="2">
        <v>12</v>
      </c>
      <c r="G454" s="2">
        <v>11</v>
      </c>
      <c r="H454" s="2">
        <v>1</v>
      </c>
      <c r="I454" s="111">
        <f>D454*HLOOKUP($D$3,MASTER_Data_1!$A$3:$F$5,2,0)+E454*HLOOKUP($E$3,MASTER_Data_1!$A$3:$F$5,2,0)+F454*HLOOKUP($F$3,MASTER_Data_1!$A$3:$F$5,2,0)+G454*HLOOKUP($G$3,MASTER_Data_1!$A$3:$F$5,2,0)+H454*HLOOKUP($H$3,MASTER_Data_1!$A$3:$F$5,2,0)</f>
        <v>120.39999999999999</v>
      </c>
      <c r="J454" s="111">
        <f>IF(AND(I454&gt;100,C454=50001),HLOOKUP(C454,MASTER_Data_2!$A$7:$G$17,MATCH(Datset_1!I454,MASTER_Data_2!$B$8:$B$17,1)+2,1),IF(AND(I454&gt;100,C454=50002),HLOOKUP(C454,MASTER_Data_2!$A$7:$G$17,MATCH(Datset_1!I454,MASTER_Data_2!$B$8:$B$17,1)+2,1),IF(AND(I454&gt;100,C454=50003),HLOOKUP(C454,MASTER_Data_2!$A$7:$G$17,MATCH(Datset_1!I454,MASTER_Data_2!$B$8:$B$17,1)+2,1),IF(AND(I454&gt;100,C454=50004),HLOOKUP(C454,MASTER_Data_2!$A$7:$G$17,MATCH(Datset_1!I454,MASTER_Data_2!$B$8:$B$17,1)+2,1),IF(AND(I454&gt;100,C454=50005),HLOOKUP(C454,MASTER_Data_2!$A$7:$G$17,MATCH(Datset_1!I454,MASTER_Data_2!$B$8:$B$17,1)+2,1),HLOOKUP(C454,MASTER_Data_2!$A$7:$G$17,2,1))))))</f>
        <v>0.2</v>
      </c>
      <c r="K454" s="4">
        <f t="shared" si="13"/>
        <v>24.08</v>
      </c>
      <c r="L454" s="112">
        <f>IF(AND(I450&gt;100,C450=50001),HLOOKUP(C450,MASTER_Data_4!$A$6:$G$16,MATCH(Datset_1!I450,MASTER_Data_4!$B$7:$B$16,1)+2,1),IF(AND(I450&gt;100,C450=50002),HLOOKUP(C450,MASTER_Data_4!$A$6:$G$16,MATCH(Datset_1!I450,MASTER_Data_4!$B$7:$B$16,1)+2,1),IF(AND(I450&gt;100,C450=50003),HLOOKUP(C450,MASTER_Data_4!$A$6:$G$16,MATCH(Datset_1!I450,MASTER_Data_4!$B$7:$B$16,1)+2,1),IF(AND(I450&gt;100,C450=50004),HLOOKUP(C450,MASTER_Data_4!$A$6:$G$16,MATCH(Datset_1!I450,MASTER_Data_4!$B$7:$B$16,1)+2,1),IF(AND(I450&gt;100,C450=50005),HLOOKUP(C450,MASTER_Data_4!$A$6:$G$16,MATCH(Datset_1!I450,MASTER_Data_4!$B$7:$B$16,1)+2,1),HLOOKUP(C450,MASTER_Data_4!$A$6:$G$16,2,1))))))</f>
        <v>0.30199999999999999</v>
      </c>
      <c r="M454" s="4">
        <f t="shared" si="14"/>
        <v>36.360799999999998</v>
      </c>
      <c r="N454" s="112">
        <f>VLOOKUP(C454,MASTER_Data_7!$A$2:$C$7,3,0)</f>
        <v>1</v>
      </c>
      <c r="O454" s="112">
        <f>VLOOKUP(C454,MASTER_Data_7!$K$2:$M$12,3,0)</f>
        <v>2</v>
      </c>
      <c r="P454" s="3">
        <f>VLOOKUP(C454,MASTER_Data_8!$A$2:$C$7,3,0)</f>
        <v>40</v>
      </c>
      <c r="Q454" s="3">
        <f>Datset_1!I454*MASTER_Data_5!$B$9*P454</f>
        <v>262.47199999999998</v>
      </c>
      <c r="R454" s="3">
        <f>VLOOKUP(C454,MASTER_Data_8!$K$2:$M$12,3,0)</f>
        <v>787</v>
      </c>
      <c r="S454" s="3">
        <f>Datset_1!I454*MASTER_Data_5!$B$9*R454</f>
        <v>5164.1365999999998</v>
      </c>
    </row>
    <row r="455" spans="1:19" x14ac:dyDescent="0.25">
      <c r="A455" s="2" t="s">
        <v>184</v>
      </c>
      <c r="B455" s="22">
        <v>39787</v>
      </c>
      <c r="C455" s="2">
        <v>50001</v>
      </c>
      <c r="D455" s="2">
        <v>8</v>
      </c>
      <c r="E455" s="2">
        <v>10</v>
      </c>
      <c r="F455" s="2">
        <v>15</v>
      </c>
      <c r="G455" s="2">
        <v>11</v>
      </c>
      <c r="H455" s="2">
        <v>9</v>
      </c>
      <c r="I455" s="111">
        <f>D455*HLOOKUP($D$3,MASTER_Data_1!$A$3:$F$5,2,0)+E455*HLOOKUP($E$3,MASTER_Data_1!$A$3:$F$5,2,0)+F455*HLOOKUP($F$3,MASTER_Data_1!$A$3:$F$5,2,0)+G455*HLOOKUP($G$3,MASTER_Data_1!$A$3:$F$5,2,0)+H455*HLOOKUP($H$3,MASTER_Data_1!$A$3:$F$5,2,0)</f>
        <v>146.79999999999998</v>
      </c>
      <c r="J455" s="111">
        <f>IF(AND(I455&gt;100,C455=50001),HLOOKUP(C455,MASTER_Data_2!$A$7:$G$17,MATCH(Datset_1!I455,MASTER_Data_2!$B$8:$B$17,1)+2,1),IF(AND(I455&gt;100,C455=50002),HLOOKUP(C455,MASTER_Data_2!$A$7:$G$17,MATCH(Datset_1!I455,MASTER_Data_2!$B$8:$B$17,1)+2,1),IF(AND(I455&gt;100,C455=50003),HLOOKUP(C455,MASTER_Data_2!$A$7:$G$17,MATCH(Datset_1!I455,MASTER_Data_2!$B$8:$B$17,1)+2,1),IF(AND(I455&gt;100,C455=50004),HLOOKUP(C455,MASTER_Data_2!$A$7:$G$17,MATCH(Datset_1!I455,MASTER_Data_2!$B$8:$B$17,1)+2,1),IF(AND(I455&gt;100,C455=50005),HLOOKUP(C455,MASTER_Data_2!$A$7:$G$17,MATCH(Datset_1!I455,MASTER_Data_2!$B$8:$B$17,1)+2,1),HLOOKUP(C455,MASTER_Data_2!$A$7:$G$17,2,1))))))</f>
        <v>0.2</v>
      </c>
      <c r="K455" s="4">
        <f t="shared" si="13"/>
        <v>29.36</v>
      </c>
      <c r="L455" s="112">
        <f>IF(AND(I451&gt;100,C451=50001),HLOOKUP(C451,MASTER_Data_4!$A$6:$G$16,MATCH(Datset_1!I451,MASTER_Data_4!$B$7:$B$16,1)+2,1),IF(AND(I451&gt;100,C451=50002),HLOOKUP(C451,MASTER_Data_4!$A$6:$G$16,MATCH(Datset_1!I451,MASTER_Data_4!$B$7:$B$16,1)+2,1),IF(AND(I451&gt;100,C451=50003),HLOOKUP(C451,MASTER_Data_4!$A$6:$G$16,MATCH(Datset_1!I451,MASTER_Data_4!$B$7:$B$16,1)+2,1),IF(AND(I451&gt;100,C451=50004),HLOOKUP(C451,MASTER_Data_4!$A$6:$G$16,MATCH(Datset_1!I451,MASTER_Data_4!$B$7:$B$16,1)+2,1),IF(AND(I451&gt;100,C451=50005),HLOOKUP(C451,MASTER_Data_4!$A$6:$G$16,MATCH(Datset_1!I451,MASTER_Data_4!$B$7:$B$16,1)+2,1),HLOOKUP(C451,MASTER_Data_4!$A$6:$G$16,2,1))))))</f>
        <v>0.30599999999999999</v>
      </c>
      <c r="M455" s="4">
        <f t="shared" si="14"/>
        <v>44.920799999999993</v>
      </c>
      <c r="N455" s="112">
        <f>VLOOKUP(C455,MASTER_Data_7!$A$2:$C$7,3,0)</f>
        <v>1</v>
      </c>
      <c r="O455" s="112">
        <f>VLOOKUP(C455,MASTER_Data_7!$K$2:$M$12,3,0)</f>
        <v>2</v>
      </c>
      <c r="P455" s="3">
        <f>VLOOKUP(C455,MASTER_Data_8!$A$2:$C$7,3,0)</f>
        <v>40</v>
      </c>
      <c r="Q455" s="3">
        <f>Datset_1!I455*MASTER_Data_5!$B$9*P455</f>
        <v>320.02399999999994</v>
      </c>
      <c r="R455" s="3">
        <f>VLOOKUP(C455,MASTER_Data_8!$K$2:$M$12,3,0)</f>
        <v>787</v>
      </c>
      <c r="S455" s="3">
        <f>Datset_1!I455*MASTER_Data_5!$B$9*R455</f>
        <v>6296.4721999999992</v>
      </c>
    </row>
    <row r="456" spans="1:19" x14ac:dyDescent="0.25">
      <c r="A456" s="2" t="s">
        <v>185</v>
      </c>
      <c r="B456" s="22">
        <v>39787</v>
      </c>
      <c r="C456" s="2">
        <v>50005</v>
      </c>
      <c r="D456" s="2">
        <v>8</v>
      </c>
      <c r="E456" s="2">
        <v>10</v>
      </c>
      <c r="F456" s="2">
        <v>3</v>
      </c>
      <c r="G456" s="2">
        <v>11</v>
      </c>
      <c r="H456" s="2">
        <v>12</v>
      </c>
      <c r="I456" s="111">
        <f>D456*HLOOKUP($D$3,MASTER_Data_1!$A$3:$F$5,2,0)+E456*HLOOKUP($E$3,MASTER_Data_1!$A$3:$F$5,2,0)+F456*HLOOKUP($F$3,MASTER_Data_1!$A$3:$F$5,2,0)+G456*HLOOKUP($G$3,MASTER_Data_1!$A$3:$F$5,2,0)+H456*HLOOKUP($H$3,MASTER_Data_1!$A$3:$F$5,2,0)</f>
        <v>137.19999999999999</v>
      </c>
      <c r="J456" s="111">
        <f>IF(AND(I456&gt;100,C456=50001),HLOOKUP(C456,MASTER_Data_2!$A$7:$G$17,MATCH(Datset_1!I456,MASTER_Data_2!$B$8:$B$17,1)+2,1),IF(AND(I456&gt;100,C456=50002),HLOOKUP(C456,MASTER_Data_2!$A$7:$G$17,MATCH(Datset_1!I456,MASTER_Data_2!$B$8:$B$17,1)+2,1),IF(AND(I456&gt;100,C456=50003),HLOOKUP(C456,MASTER_Data_2!$A$7:$G$17,MATCH(Datset_1!I456,MASTER_Data_2!$B$8:$B$17,1)+2,1),IF(AND(I456&gt;100,C456=50004),HLOOKUP(C456,MASTER_Data_2!$A$7:$G$17,MATCH(Datset_1!I456,MASTER_Data_2!$B$8:$B$17,1)+2,1),IF(AND(I456&gt;100,C456=50005),HLOOKUP(C456,MASTER_Data_2!$A$7:$G$17,MATCH(Datset_1!I456,MASTER_Data_2!$B$8:$B$17,1)+2,1),HLOOKUP(C456,MASTER_Data_2!$A$7:$G$17,2,1))))))</f>
        <v>0.33</v>
      </c>
      <c r="K456" s="4">
        <f t="shared" si="13"/>
        <v>45.275999999999996</v>
      </c>
      <c r="L456" s="112">
        <f>IF(AND(I452&gt;100,C452=50001),HLOOKUP(C452,MASTER_Data_4!$A$6:$G$16,MATCH(Datset_1!I452,MASTER_Data_4!$B$7:$B$16,1)+2,1),IF(AND(I452&gt;100,C452=50002),HLOOKUP(C452,MASTER_Data_4!$A$6:$G$16,MATCH(Datset_1!I452,MASTER_Data_4!$B$7:$B$16,1)+2,1),IF(AND(I452&gt;100,C452=50003),HLOOKUP(C452,MASTER_Data_4!$A$6:$G$16,MATCH(Datset_1!I452,MASTER_Data_4!$B$7:$B$16,1)+2,1),IF(AND(I452&gt;100,C452=50004),HLOOKUP(C452,MASTER_Data_4!$A$6:$G$16,MATCH(Datset_1!I452,MASTER_Data_4!$B$7:$B$16,1)+2,1),IF(AND(I452&gt;100,C452=50005),HLOOKUP(C452,MASTER_Data_4!$A$6:$G$16,MATCH(Datset_1!I452,MASTER_Data_4!$B$7:$B$16,1)+2,1),HLOOKUP(C452,MASTER_Data_4!$A$6:$G$16,2,1))))))</f>
        <v>0.30199999999999999</v>
      </c>
      <c r="M456" s="4">
        <f t="shared" si="14"/>
        <v>41.434399999999997</v>
      </c>
      <c r="N456" s="112">
        <f>VLOOKUP(C456,MASTER_Data_7!$A$2:$C$7,3,0)</f>
        <v>2</v>
      </c>
      <c r="O456" s="112">
        <f>VLOOKUP(C456,MASTER_Data_7!$K$2:$M$12,3,0)</f>
        <v>1</v>
      </c>
      <c r="P456" s="3">
        <f>VLOOKUP(C456,MASTER_Data_8!$A$2:$C$7,3,0)</f>
        <v>787</v>
      </c>
      <c r="Q456" s="3">
        <f>Datset_1!I456*MASTER_Data_5!$B$9*P456</f>
        <v>5884.7137999999995</v>
      </c>
      <c r="R456" s="3">
        <f>VLOOKUP(C456,MASTER_Data_8!$K$2:$M$12,3,0)</f>
        <v>40</v>
      </c>
      <c r="S456" s="3">
        <f>Datset_1!I456*MASTER_Data_5!$B$9*R456</f>
        <v>299.096</v>
      </c>
    </row>
    <row r="457" spans="1:19" x14ac:dyDescent="0.25">
      <c r="A457" s="2" t="s">
        <v>223</v>
      </c>
      <c r="B457" s="22">
        <v>39788</v>
      </c>
      <c r="C457" s="2">
        <v>50001</v>
      </c>
      <c r="D457" s="2">
        <v>15</v>
      </c>
      <c r="E457" s="2">
        <v>11</v>
      </c>
      <c r="F457" s="2">
        <v>9</v>
      </c>
      <c r="G457" s="2">
        <v>11</v>
      </c>
      <c r="H457" s="2">
        <v>9</v>
      </c>
      <c r="I457" s="111">
        <f>D457*HLOOKUP($D$3,MASTER_Data_1!$A$3:$F$5,2,0)+E457*HLOOKUP($E$3,MASTER_Data_1!$A$3:$F$5,2,0)+F457*HLOOKUP($F$3,MASTER_Data_1!$A$3:$F$5,2,0)+G457*HLOOKUP($G$3,MASTER_Data_1!$A$3:$F$5,2,0)+H457*HLOOKUP($H$3,MASTER_Data_1!$A$3:$F$5,2,0)</f>
        <v>155.69999999999999</v>
      </c>
      <c r="J457" s="111">
        <f>IF(AND(I457&gt;100,C457=50001),HLOOKUP(C457,MASTER_Data_2!$A$7:$G$17,MATCH(Datset_1!I457,MASTER_Data_2!$B$8:$B$17,1)+2,1),IF(AND(I457&gt;100,C457=50002),HLOOKUP(C457,MASTER_Data_2!$A$7:$G$17,MATCH(Datset_1!I457,MASTER_Data_2!$B$8:$B$17,1)+2,1),IF(AND(I457&gt;100,C457=50003),HLOOKUP(C457,MASTER_Data_2!$A$7:$G$17,MATCH(Datset_1!I457,MASTER_Data_2!$B$8:$B$17,1)+2,1),IF(AND(I457&gt;100,C457=50004),HLOOKUP(C457,MASTER_Data_2!$A$7:$G$17,MATCH(Datset_1!I457,MASTER_Data_2!$B$8:$B$17,1)+2,1),IF(AND(I457&gt;100,C457=50005),HLOOKUP(C457,MASTER_Data_2!$A$7:$G$17,MATCH(Datset_1!I457,MASTER_Data_2!$B$8:$B$17,1)+2,1),HLOOKUP(C457,MASTER_Data_2!$A$7:$G$17,2,1))))))</f>
        <v>0.2</v>
      </c>
      <c r="K457" s="4">
        <f t="shared" ref="K457:K497" si="15">IF(J457&gt;1,J457, I457*J457)</f>
        <v>31.14</v>
      </c>
      <c r="L457" s="112">
        <f>IF(AND(I453&gt;100,C453=50001),HLOOKUP(C453,MASTER_Data_4!$A$6:$G$16,MATCH(Datset_1!I453,MASTER_Data_4!$B$7:$B$16,1)+2,1),IF(AND(I453&gt;100,C453=50002),HLOOKUP(C453,MASTER_Data_4!$A$6:$G$16,MATCH(Datset_1!I453,MASTER_Data_4!$B$7:$B$16,1)+2,1),IF(AND(I453&gt;100,C453=50003),HLOOKUP(C453,MASTER_Data_4!$A$6:$G$16,MATCH(Datset_1!I453,MASTER_Data_4!$B$7:$B$16,1)+2,1),IF(AND(I453&gt;100,C453=50004),HLOOKUP(C453,MASTER_Data_4!$A$6:$G$16,MATCH(Datset_1!I453,MASTER_Data_4!$B$7:$B$16,1)+2,1),IF(AND(I453&gt;100,C453=50005),HLOOKUP(C453,MASTER_Data_4!$A$6:$G$16,MATCH(Datset_1!I453,MASTER_Data_4!$B$7:$B$16,1)+2,1),HLOOKUP(C453,MASTER_Data_4!$A$6:$G$16,2,1))))))</f>
        <v>0.20399999999999999</v>
      </c>
      <c r="M457" s="4">
        <f t="shared" si="14"/>
        <v>31.762799999999995</v>
      </c>
      <c r="N457" s="112">
        <f>VLOOKUP(C457,MASTER_Data_7!$A$2:$C$7,3,0)</f>
        <v>1</v>
      </c>
      <c r="O457" s="112">
        <f>VLOOKUP(C457,MASTER_Data_7!$K$2:$M$12,3,0)</f>
        <v>2</v>
      </c>
      <c r="P457" s="3">
        <f>VLOOKUP(C457,MASTER_Data_8!$A$2:$C$7,3,0)</f>
        <v>40</v>
      </c>
      <c r="Q457" s="3">
        <f>Datset_1!I457*MASTER_Data_5!$B$9*P457</f>
        <v>339.42599999999999</v>
      </c>
      <c r="R457" s="3">
        <f>VLOOKUP(C457,MASTER_Data_8!$K$2:$M$12,3,0)</f>
        <v>787</v>
      </c>
      <c r="S457" s="3">
        <f>Datset_1!I457*MASTER_Data_5!$B$9*R457</f>
        <v>6678.2065499999999</v>
      </c>
    </row>
    <row r="458" spans="1:19" x14ac:dyDescent="0.25">
      <c r="A458" s="2" t="s">
        <v>224</v>
      </c>
      <c r="B458" s="22">
        <v>39788</v>
      </c>
      <c r="C458" s="2">
        <v>50004</v>
      </c>
      <c r="D458" s="2">
        <v>0</v>
      </c>
      <c r="E458" s="2">
        <v>11</v>
      </c>
      <c r="F458" s="2">
        <v>9</v>
      </c>
      <c r="G458" s="2">
        <v>11</v>
      </c>
      <c r="H458" s="2">
        <v>11</v>
      </c>
      <c r="I458" s="111">
        <f>D458*HLOOKUP($D$3,MASTER_Data_1!$A$3:$F$5,2,0)+E458*HLOOKUP($E$3,MASTER_Data_1!$A$3:$F$5,2,0)+F458*HLOOKUP($F$3,MASTER_Data_1!$A$3:$F$5,2,0)+G458*HLOOKUP($G$3,MASTER_Data_1!$A$3:$F$5,2,0)+H458*HLOOKUP($H$3,MASTER_Data_1!$A$3:$F$5,2,0)</f>
        <v>126.8</v>
      </c>
      <c r="J458" s="111">
        <f>IF(AND(I458&gt;100,C458=50001),HLOOKUP(C458,MASTER_Data_2!$A$7:$G$17,MATCH(Datset_1!I458,MASTER_Data_2!$B$8:$B$17,1)+2,1),IF(AND(I458&gt;100,C458=50002),HLOOKUP(C458,MASTER_Data_2!$A$7:$G$17,MATCH(Datset_1!I458,MASTER_Data_2!$B$8:$B$17,1)+2,1),IF(AND(I458&gt;100,C458=50003),HLOOKUP(C458,MASTER_Data_2!$A$7:$G$17,MATCH(Datset_1!I458,MASTER_Data_2!$B$8:$B$17,1)+2,1),IF(AND(I458&gt;100,C458=50004),HLOOKUP(C458,MASTER_Data_2!$A$7:$G$17,MATCH(Datset_1!I458,MASTER_Data_2!$B$8:$B$17,1)+2,1),IF(AND(I458&gt;100,C458=50005),HLOOKUP(C458,MASTER_Data_2!$A$7:$G$17,MATCH(Datset_1!I458,MASTER_Data_2!$B$8:$B$17,1)+2,1),HLOOKUP(C458,MASTER_Data_2!$A$7:$G$17,2,1))))))</f>
        <v>0.27</v>
      </c>
      <c r="K458" s="4">
        <f t="shared" si="15"/>
        <v>34.236000000000004</v>
      </c>
      <c r="L458" s="112">
        <f>IF(AND(I454&gt;100,C454=50001),HLOOKUP(C454,MASTER_Data_4!$A$6:$G$16,MATCH(Datset_1!I454,MASTER_Data_4!$B$7:$B$16,1)+2,1),IF(AND(I454&gt;100,C454=50002),HLOOKUP(C454,MASTER_Data_4!$A$6:$G$16,MATCH(Datset_1!I454,MASTER_Data_4!$B$7:$B$16,1)+2,1),IF(AND(I454&gt;100,C454=50003),HLOOKUP(C454,MASTER_Data_4!$A$6:$G$16,MATCH(Datset_1!I454,MASTER_Data_4!$B$7:$B$16,1)+2,1),IF(AND(I454&gt;100,C454=50004),HLOOKUP(C454,MASTER_Data_4!$A$6:$G$16,MATCH(Datset_1!I454,MASTER_Data_4!$B$7:$B$16,1)+2,1),IF(AND(I454&gt;100,C454=50005),HLOOKUP(C454,MASTER_Data_4!$A$6:$G$16,MATCH(Datset_1!I454,MASTER_Data_4!$B$7:$B$16,1)+2,1),HLOOKUP(C454,MASTER_Data_4!$A$6:$G$16,2,1))))))</f>
        <v>0.30199999999999999</v>
      </c>
      <c r="M458" s="4">
        <f t="shared" si="14"/>
        <v>38.293599999999998</v>
      </c>
      <c r="N458" s="112">
        <f>VLOOKUP(C458,MASTER_Data_7!$A$2:$C$7,3,0)</f>
        <v>1</v>
      </c>
      <c r="O458" s="112">
        <f>VLOOKUP(C458,MASTER_Data_7!$K$2:$M$12,3,0)</f>
        <v>2</v>
      </c>
      <c r="P458" s="3">
        <f>VLOOKUP(C458,MASTER_Data_8!$A$2:$C$7,3,0)</f>
        <v>768</v>
      </c>
      <c r="Q458" s="3">
        <f>Datset_1!I458*MASTER_Data_5!$B$9*P458</f>
        <v>5307.3407999999999</v>
      </c>
      <c r="R458" s="3">
        <f>VLOOKUP(C458,MASTER_Data_8!$K$2:$M$12,3,0)</f>
        <v>841</v>
      </c>
      <c r="S458" s="3">
        <f>Datset_1!I458*MASTER_Data_5!$B$9*R458</f>
        <v>5811.8145999999997</v>
      </c>
    </row>
    <row r="459" spans="1:19" x14ac:dyDescent="0.25">
      <c r="A459" s="2" t="s">
        <v>266</v>
      </c>
      <c r="B459" s="22">
        <v>39789</v>
      </c>
      <c r="C459" s="2">
        <v>50002</v>
      </c>
      <c r="D459" s="2">
        <v>0</v>
      </c>
      <c r="E459" s="2">
        <v>6</v>
      </c>
      <c r="F459" s="2">
        <v>9</v>
      </c>
      <c r="G459" s="2">
        <v>11</v>
      </c>
      <c r="H459" s="2">
        <v>9</v>
      </c>
      <c r="I459" s="111">
        <f>D459*HLOOKUP($D$3,MASTER_Data_1!$A$3:$F$5,2,0)+E459*HLOOKUP($E$3,MASTER_Data_1!$A$3:$F$5,2,0)+F459*HLOOKUP($F$3,MASTER_Data_1!$A$3:$F$5,2,0)+G459*HLOOKUP($G$3,MASTER_Data_1!$A$3:$F$5,2,0)+H459*HLOOKUP($H$3,MASTER_Data_1!$A$3:$F$5,2,0)</f>
        <v>112.2</v>
      </c>
      <c r="J459" s="111">
        <f>IF(AND(I459&gt;100,C459=50001),HLOOKUP(C459,MASTER_Data_2!$A$7:$G$17,MATCH(Datset_1!I459,MASTER_Data_2!$B$8:$B$17,1)+2,1),IF(AND(I459&gt;100,C459=50002),HLOOKUP(C459,MASTER_Data_2!$A$7:$G$17,MATCH(Datset_1!I459,MASTER_Data_2!$B$8:$B$17,1)+2,1),IF(AND(I459&gt;100,C459=50003),HLOOKUP(C459,MASTER_Data_2!$A$7:$G$17,MATCH(Datset_1!I459,MASTER_Data_2!$B$8:$B$17,1)+2,1),IF(AND(I459&gt;100,C459=50004),HLOOKUP(C459,MASTER_Data_2!$A$7:$G$17,MATCH(Datset_1!I459,MASTER_Data_2!$B$8:$B$17,1)+2,1),IF(AND(I459&gt;100,C459=50005),HLOOKUP(C459,MASTER_Data_2!$A$7:$G$17,MATCH(Datset_1!I459,MASTER_Data_2!$B$8:$B$17,1)+2,1),HLOOKUP(C459,MASTER_Data_2!$A$7:$G$17,2,1))))))</f>
        <v>0.24</v>
      </c>
      <c r="K459" s="4">
        <f t="shared" si="15"/>
        <v>26.928000000000001</v>
      </c>
      <c r="L459" s="112">
        <f>IF(AND(I455&gt;100,C455=50001),HLOOKUP(C455,MASTER_Data_4!$A$6:$G$16,MATCH(Datset_1!I455,MASTER_Data_4!$B$7:$B$16,1)+2,1),IF(AND(I455&gt;100,C455=50002),HLOOKUP(C455,MASTER_Data_4!$A$6:$G$16,MATCH(Datset_1!I455,MASTER_Data_4!$B$7:$B$16,1)+2,1),IF(AND(I455&gt;100,C455=50003),HLOOKUP(C455,MASTER_Data_4!$A$6:$G$16,MATCH(Datset_1!I455,MASTER_Data_4!$B$7:$B$16,1)+2,1),IF(AND(I455&gt;100,C455=50004),HLOOKUP(C455,MASTER_Data_4!$A$6:$G$16,MATCH(Datset_1!I455,MASTER_Data_4!$B$7:$B$16,1)+2,1),IF(AND(I455&gt;100,C455=50005),HLOOKUP(C455,MASTER_Data_4!$A$6:$G$16,MATCH(Datset_1!I455,MASTER_Data_4!$B$7:$B$16,1)+2,1),HLOOKUP(C455,MASTER_Data_4!$A$6:$G$16,2,1))))))</f>
        <v>0.30199999999999999</v>
      </c>
      <c r="M459" s="4">
        <f t="shared" si="14"/>
        <v>33.884399999999999</v>
      </c>
      <c r="N459" s="112">
        <f>VLOOKUP(C459,MASTER_Data_7!$A$2:$C$7,3,0)</f>
        <v>1</v>
      </c>
      <c r="O459" s="112">
        <f>VLOOKUP(C459,MASTER_Data_7!$K$2:$M$12,3,0)</f>
        <v>2</v>
      </c>
      <c r="P459" s="3">
        <f>VLOOKUP(C459,MASTER_Data_8!$A$2:$C$7,3,0)</f>
        <v>122</v>
      </c>
      <c r="Q459" s="3">
        <f>Datset_1!I459*MASTER_Data_5!$B$9*P459</f>
        <v>746.01780000000008</v>
      </c>
      <c r="R459" s="3">
        <f>VLOOKUP(C459,MASTER_Data_8!$K$2:$M$12,3,0)</f>
        <v>901</v>
      </c>
      <c r="S459" s="3">
        <f>Datset_1!I459*MASTER_Data_5!$B$9*R459</f>
        <v>5509.5249000000003</v>
      </c>
    </row>
    <row r="460" spans="1:19" x14ac:dyDescent="0.25">
      <c r="A460" s="2" t="s">
        <v>267</v>
      </c>
      <c r="B460" s="22">
        <v>39789</v>
      </c>
      <c r="C460" s="2">
        <v>50004</v>
      </c>
      <c r="D460" s="2">
        <v>19</v>
      </c>
      <c r="E460" s="2">
        <v>11</v>
      </c>
      <c r="F460" s="2">
        <v>9</v>
      </c>
      <c r="G460" s="2">
        <v>11</v>
      </c>
      <c r="H460" s="2">
        <v>9</v>
      </c>
      <c r="I460" s="111">
        <f>D460*HLOOKUP($D$3,MASTER_Data_1!$A$3:$F$5,2,0)+E460*HLOOKUP($E$3,MASTER_Data_1!$A$3:$F$5,2,0)+F460*HLOOKUP($F$3,MASTER_Data_1!$A$3:$F$5,2,0)+G460*HLOOKUP($G$3,MASTER_Data_1!$A$3:$F$5,2,0)+H460*HLOOKUP($H$3,MASTER_Data_1!$A$3:$F$5,2,0)</f>
        <v>164.89999999999998</v>
      </c>
      <c r="J460" s="111">
        <f>IF(AND(I460&gt;100,C460=50001),HLOOKUP(C460,MASTER_Data_2!$A$7:$G$17,MATCH(Datset_1!I460,MASTER_Data_2!$B$8:$B$17,1)+2,1),IF(AND(I460&gt;100,C460=50002),HLOOKUP(C460,MASTER_Data_2!$A$7:$G$17,MATCH(Datset_1!I460,MASTER_Data_2!$B$8:$B$17,1)+2,1),IF(AND(I460&gt;100,C460=50003),HLOOKUP(C460,MASTER_Data_2!$A$7:$G$17,MATCH(Datset_1!I460,MASTER_Data_2!$B$8:$B$17,1)+2,1),IF(AND(I460&gt;100,C460=50004),HLOOKUP(C460,MASTER_Data_2!$A$7:$G$17,MATCH(Datset_1!I460,MASTER_Data_2!$B$8:$B$17,1)+2,1),IF(AND(I460&gt;100,C460=50005),HLOOKUP(C460,MASTER_Data_2!$A$7:$G$17,MATCH(Datset_1!I460,MASTER_Data_2!$B$8:$B$17,1)+2,1),HLOOKUP(C460,MASTER_Data_2!$A$7:$G$17,2,1))))))</f>
        <v>0.27</v>
      </c>
      <c r="K460" s="4">
        <f t="shared" si="15"/>
        <v>44.522999999999996</v>
      </c>
      <c r="L460" s="112">
        <f>IF(AND(I456&gt;100,C456=50001),HLOOKUP(C456,MASTER_Data_4!$A$6:$G$16,MATCH(Datset_1!I456,MASTER_Data_4!$B$7:$B$16,1)+2,1),IF(AND(I456&gt;100,C456=50002),HLOOKUP(C456,MASTER_Data_4!$A$6:$G$16,MATCH(Datset_1!I456,MASTER_Data_4!$B$7:$B$16,1)+2,1),IF(AND(I456&gt;100,C456=50003),HLOOKUP(C456,MASTER_Data_4!$A$6:$G$16,MATCH(Datset_1!I456,MASTER_Data_4!$B$7:$B$16,1)+2,1),IF(AND(I456&gt;100,C456=50004),HLOOKUP(C456,MASTER_Data_4!$A$6:$G$16,MATCH(Datset_1!I456,MASTER_Data_4!$B$7:$B$16,1)+2,1),IF(AND(I456&gt;100,C456=50005),HLOOKUP(C456,MASTER_Data_4!$A$6:$G$16,MATCH(Datset_1!I456,MASTER_Data_4!$B$7:$B$16,1)+2,1),HLOOKUP(C456,MASTER_Data_4!$A$6:$G$16,2,1))))))</f>
        <v>0.20399999999999999</v>
      </c>
      <c r="M460" s="4">
        <f t="shared" si="14"/>
        <v>33.639599999999994</v>
      </c>
      <c r="N460" s="112">
        <f>VLOOKUP(C460,MASTER_Data_7!$A$2:$C$7,3,0)</f>
        <v>1</v>
      </c>
      <c r="O460" s="112">
        <f>VLOOKUP(C460,MASTER_Data_7!$K$2:$M$12,3,0)</f>
        <v>2</v>
      </c>
      <c r="P460" s="3">
        <f>VLOOKUP(C460,MASTER_Data_8!$A$2:$C$7,3,0)</f>
        <v>768</v>
      </c>
      <c r="Q460" s="3">
        <f>Datset_1!I460*MASTER_Data_5!$B$9*P460</f>
        <v>6902.0543999999991</v>
      </c>
      <c r="R460" s="3">
        <f>VLOOKUP(C460,MASTER_Data_8!$K$2:$M$12,3,0)</f>
        <v>841</v>
      </c>
      <c r="S460" s="3">
        <f>Datset_1!I460*MASTER_Data_5!$B$9*R460</f>
        <v>7558.1090499999982</v>
      </c>
    </row>
    <row r="461" spans="1:19" x14ac:dyDescent="0.25">
      <c r="A461" s="2" t="s">
        <v>306</v>
      </c>
      <c r="B461" s="22">
        <v>39790</v>
      </c>
      <c r="C461" s="71">
        <v>50005</v>
      </c>
      <c r="D461" s="2">
        <v>10</v>
      </c>
      <c r="E461" s="2">
        <v>11</v>
      </c>
      <c r="F461" s="2">
        <v>9</v>
      </c>
      <c r="G461" s="2">
        <v>11</v>
      </c>
      <c r="H461" s="2">
        <v>9</v>
      </c>
      <c r="I461" s="111">
        <f>D461*HLOOKUP($D$3,MASTER_Data_1!$A$3:$F$5,2,0)+E461*HLOOKUP($E$3,MASTER_Data_1!$A$3:$F$5,2,0)+F461*HLOOKUP($F$3,MASTER_Data_1!$A$3:$F$5,2,0)+G461*HLOOKUP($G$3,MASTER_Data_1!$A$3:$F$5,2,0)+H461*HLOOKUP($H$3,MASTER_Data_1!$A$3:$F$5,2,0)</f>
        <v>144.19999999999999</v>
      </c>
      <c r="J461" s="111">
        <f>IF(AND(I461&gt;100,C461=50001),HLOOKUP(C461,MASTER_Data_2!$A$7:$G$17,MATCH(Datset_1!I461,MASTER_Data_2!$B$8:$B$17,1)+2,1),IF(AND(I461&gt;100,C461=50002),HLOOKUP(C461,MASTER_Data_2!$A$7:$G$17,MATCH(Datset_1!I461,MASTER_Data_2!$B$8:$B$17,1)+2,1),IF(AND(I461&gt;100,C461=50003),HLOOKUP(C461,MASTER_Data_2!$A$7:$G$17,MATCH(Datset_1!I461,MASTER_Data_2!$B$8:$B$17,1)+2,1),IF(AND(I461&gt;100,C461=50004),HLOOKUP(C461,MASTER_Data_2!$A$7:$G$17,MATCH(Datset_1!I461,MASTER_Data_2!$B$8:$B$17,1)+2,1),IF(AND(I461&gt;100,C461=50005),HLOOKUP(C461,MASTER_Data_2!$A$7:$G$17,MATCH(Datset_1!I461,MASTER_Data_2!$B$8:$B$17,1)+2,1),HLOOKUP(C461,MASTER_Data_2!$A$7:$G$17,2,1))))))</f>
        <v>0.33</v>
      </c>
      <c r="K461" s="4">
        <f t="shared" si="15"/>
        <v>47.585999999999999</v>
      </c>
      <c r="L461" s="112">
        <f>IF(AND(I457&gt;100,C457=50001),HLOOKUP(C457,MASTER_Data_4!$A$6:$G$16,MATCH(Datset_1!I457,MASTER_Data_4!$B$7:$B$16,1)+2,1),IF(AND(I457&gt;100,C457=50002),HLOOKUP(C457,MASTER_Data_4!$A$6:$G$16,MATCH(Datset_1!I457,MASTER_Data_4!$B$7:$B$16,1)+2,1),IF(AND(I457&gt;100,C457=50003),HLOOKUP(C457,MASTER_Data_4!$A$6:$G$16,MATCH(Datset_1!I457,MASTER_Data_4!$B$7:$B$16,1)+2,1),IF(AND(I457&gt;100,C457=50004),HLOOKUP(C457,MASTER_Data_4!$A$6:$G$16,MATCH(Datset_1!I457,MASTER_Data_4!$B$7:$B$16,1)+2,1),IF(AND(I457&gt;100,C457=50005),HLOOKUP(C457,MASTER_Data_4!$A$6:$G$16,MATCH(Datset_1!I457,MASTER_Data_4!$B$7:$B$16,1)+2,1),HLOOKUP(C457,MASTER_Data_4!$A$6:$G$16,2,1))))))</f>
        <v>0.30199999999999999</v>
      </c>
      <c r="M461" s="4">
        <f t="shared" si="14"/>
        <v>43.548399999999994</v>
      </c>
      <c r="N461" s="112">
        <f>VLOOKUP(C461,MASTER_Data_7!$A$2:$C$7,3,0)</f>
        <v>2</v>
      </c>
      <c r="O461" s="112">
        <f>VLOOKUP(C461,MASTER_Data_7!$K$2:$M$12,3,0)</f>
        <v>1</v>
      </c>
      <c r="P461" s="3">
        <f>VLOOKUP(C461,MASTER_Data_8!$A$2:$C$7,3,0)</f>
        <v>787</v>
      </c>
      <c r="Q461" s="3">
        <f>Datset_1!I461*MASTER_Data_5!$B$9*P461</f>
        <v>6184.9542999999994</v>
      </c>
      <c r="R461" s="3">
        <f>VLOOKUP(C461,MASTER_Data_8!$K$2:$M$12,3,0)</f>
        <v>40</v>
      </c>
      <c r="S461" s="3">
        <f>Datset_1!I461*MASTER_Data_5!$B$9*R461</f>
        <v>314.35599999999999</v>
      </c>
    </row>
    <row r="462" spans="1:19" x14ac:dyDescent="0.25">
      <c r="A462" s="2" t="s">
        <v>307</v>
      </c>
      <c r="B462" s="22">
        <v>39790</v>
      </c>
      <c r="C462" s="2">
        <v>50003</v>
      </c>
      <c r="D462" s="2">
        <v>12</v>
      </c>
      <c r="E462" s="2">
        <v>11</v>
      </c>
      <c r="F462" s="2">
        <v>8</v>
      </c>
      <c r="G462" s="2">
        <v>11</v>
      </c>
      <c r="H462" s="2">
        <v>11</v>
      </c>
      <c r="I462" s="111">
        <f>D462*HLOOKUP($D$3,MASTER_Data_1!$A$3:$F$5,2,0)+E462*HLOOKUP($E$3,MASTER_Data_1!$A$3:$F$5,2,0)+F462*HLOOKUP($F$3,MASTER_Data_1!$A$3:$F$5,2,0)+G462*HLOOKUP($G$3,MASTER_Data_1!$A$3:$F$5,2,0)+H462*HLOOKUP($H$3,MASTER_Data_1!$A$3:$F$5,2,0)</f>
        <v>152.89999999999998</v>
      </c>
      <c r="J462" s="111">
        <f>IF(AND(I462&gt;100,C462=50001),HLOOKUP(C462,MASTER_Data_2!$A$7:$G$17,MATCH(Datset_1!I462,MASTER_Data_2!$B$8:$B$17,1)+2,1),IF(AND(I462&gt;100,C462=50002),HLOOKUP(C462,MASTER_Data_2!$A$7:$G$17,MATCH(Datset_1!I462,MASTER_Data_2!$B$8:$B$17,1)+2,1),IF(AND(I462&gt;100,C462=50003),HLOOKUP(C462,MASTER_Data_2!$A$7:$G$17,MATCH(Datset_1!I462,MASTER_Data_2!$B$8:$B$17,1)+2,1),IF(AND(I462&gt;100,C462=50004),HLOOKUP(C462,MASTER_Data_2!$A$7:$G$17,MATCH(Datset_1!I462,MASTER_Data_2!$B$8:$B$17,1)+2,1),IF(AND(I462&gt;100,C462=50005),HLOOKUP(C462,MASTER_Data_2!$A$7:$G$17,MATCH(Datset_1!I462,MASTER_Data_2!$B$8:$B$17,1)+2,1),HLOOKUP(C462,MASTER_Data_2!$A$7:$G$17,2,1))))))</f>
        <v>0.26</v>
      </c>
      <c r="K462" s="4">
        <f t="shared" si="15"/>
        <v>39.753999999999998</v>
      </c>
      <c r="L462" s="112">
        <f>IF(AND(I458&gt;100,C458=50001),HLOOKUP(C458,MASTER_Data_4!$A$6:$G$16,MATCH(Datset_1!I458,MASTER_Data_4!$B$7:$B$16,1)+2,1),IF(AND(I458&gt;100,C458=50002),HLOOKUP(C458,MASTER_Data_4!$A$6:$G$16,MATCH(Datset_1!I458,MASTER_Data_4!$B$7:$B$16,1)+2,1),IF(AND(I458&gt;100,C458=50003),HLOOKUP(C458,MASTER_Data_4!$A$6:$G$16,MATCH(Datset_1!I458,MASTER_Data_4!$B$7:$B$16,1)+2,1),IF(AND(I458&gt;100,C458=50004),HLOOKUP(C458,MASTER_Data_4!$A$6:$G$16,MATCH(Datset_1!I458,MASTER_Data_4!$B$7:$B$16,1)+2,1),IF(AND(I458&gt;100,C458=50005),HLOOKUP(C458,MASTER_Data_4!$A$6:$G$16,MATCH(Datset_1!I458,MASTER_Data_4!$B$7:$B$16,1)+2,1),HLOOKUP(C458,MASTER_Data_4!$A$6:$G$16,2,1))))))</f>
        <v>0.34100000000000003</v>
      </c>
      <c r="M462" s="4">
        <f t="shared" si="14"/>
        <v>52.1389</v>
      </c>
      <c r="N462" s="112">
        <f>VLOOKUP(C462,MASTER_Data_7!$A$2:$C$7,3,0)</f>
        <v>1</v>
      </c>
      <c r="O462" s="112">
        <f>VLOOKUP(C462,MASTER_Data_7!$K$2:$M$12,3,0)</f>
        <v>2</v>
      </c>
      <c r="P462" s="3">
        <f>VLOOKUP(C462,MASTER_Data_8!$A$2:$C$7,3,0)</f>
        <v>407</v>
      </c>
      <c r="Q462" s="3">
        <f>Datset_1!I462*MASTER_Data_5!$B$9*P462</f>
        <v>3391.5513499999993</v>
      </c>
      <c r="R462" s="3">
        <f>VLOOKUP(C462,MASTER_Data_8!$K$2:$M$12,3,0)</f>
        <v>1048</v>
      </c>
      <c r="S462" s="3">
        <f>Datset_1!I462*MASTER_Data_5!$B$9*R462</f>
        <v>8733.036399999999</v>
      </c>
    </row>
    <row r="463" spans="1:19" x14ac:dyDescent="0.25">
      <c r="A463" s="2" t="s">
        <v>348</v>
      </c>
      <c r="B463" s="22">
        <v>39791</v>
      </c>
      <c r="C463" s="2">
        <v>50002</v>
      </c>
      <c r="D463" s="2">
        <v>12</v>
      </c>
      <c r="E463" s="2">
        <v>9</v>
      </c>
      <c r="F463" s="2">
        <v>15</v>
      </c>
      <c r="G463" s="2">
        <v>11</v>
      </c>
      <c r="H463" s="2">
        <v>9</v>
      </c>
      <c r="I463" s="111">
        <f>D463*HLOOKUP($D$3,MASTER_Data_1!$A$3:$F$5,2,0)+E463*HLOOKUP($E$3,MASTER_Data_1!$A$3:$F$5,2,0)+F463*HLOOKUP($F$3,MASTER_Data_1!$A$3:$F$5,2,0)+G463*HLOOKUP($G$3,MASTER_Data_1!$A$3:$F$5,2,0)+H463*HLOOKUP($H$3,MASTER_Data_1!$A$3:$F$5,2,0)</f>
        <v>154.19999999999999</v>
      </c>
      <c r="J463" s="111">
        <f>IF(AND(I463&gt;100,C463=50001),HLOOKUP(C463,MASTER_Data_2!$A$7:$G$17,MATCH(Datset_1!I463,MASTER_Data_2!$B$8:$B$17,1)+2,1),IF(AND(I463&gt;100,C463=50002),HLOOKUP(C463,MASTER_Data_2!$A$7:$G$17,MATCH(Datset_1!I463,MASTER_Data_2!$B$8:$B$17,1)+2,1),IF(AND(I463&gt;100,C463=50003),HLOOKUP(C463,MASTER_Data_2!$A$7:$G$17,MATCH(Datset_1!I463,MASTER_Data_2!$B$8:$B$17,1)+2,1),IF(AND(I463&gt;100,C463=50004),HLOOKUP(C463,MASTER_Data_2!$A$7:$G$17,MATCH(Datset_1!I463,MASTER_Data_2!$B$8:$B$17,1)+2,1),IF(AND(I463&gt;100,C463=50005),HLOOKUP(C463,MASTER_Data_2!$A$7:$G$17,MATCH(Datset_1!I463,MASTER_Data_2!$B$8:$B$17,1)+2,1),HLOOKUP(C463,MASTER_Data_2!$A$7:$G$17,2,1))))))</f>
        <v>0.24</v>
      </c>
      <c r="K463" s="4">
        <f t="shared" si="15"/>
        <v>37.007999999999996</v>
      </c>
      <c r="L463" s="112">
        <f>IF(AND(I459&gt;100,C459=50001),HLOOKUP(C459,MASTER_Data_4!$A$6:$G$16,MATCH(Datset_1!I459,MASTER_Data_4!$B$7:$B$16,1)+2,1),IF(AND(I459&gt;100,C459=50002),HLOOKUP(C459,MASTER_Data_4!$A$6:$G$16,MATCH(Datset_1!I459,MASTER_Data_4!$B$7:$B$16,1)+2,1),IF(AND(I459&gt;100,C459=50003),HLOOKUP(C459,MASTER_Data_4!$A$6:$G$16,MATCH(Datset_1!I459,MASTER_Data_4!$B$7:$B$16,1)+2,1),IF(AND(I459&gt;100,C459=50004),HLOOKUP(C459,MASTER_Data_4!$A$6:$G$16,MATCH(Datset_1!I459,MASTER_Data_4!$B$7:$B$16,1)+2,1),IF(AND(I459&gt;100,C459=50005),HLOOKUP(C459,MASTER_Data_4!$A$6:$G$16,MATCH(Datset_1!I459,MASTER_Data_4!$B$7:$B$16,1)+2,1),HLOOKUP(C459,MASTER_Data_4!$A$6:$G$16,2,1))))))</f>
        <v>0.30599999999999999</v>
      </c>
      <c r="M463" s="4">
        <f t="shared" si="14"/>
        <v>47.185199999999995</v>
      </c>
      <c r="N463" s="112">
        <f>VLOOKUP(C463,MASTER_Data_7!$A$2:$C$7,3,0)</f>
        <v>1</v>
      </c>
      <c r="O463" s="112">
        <f>VLOOKUP(C463,MASTER_Data_7!$K$2:$M$12,3,0)</f>
        <v>2</v>
      </c>
      <c r="P463" s="3">
        <f>VLOOKUP(C463,MASTER_Data_8!$A$2:$C$7,3,0)</f>
        <v>122</v>
      </c>
      <c r="Q463" s="3">
        <f>Datset_1!I463*MASTER_Data_5!$B$9*P463</f>
        <v>1025.2758000000001</v>
      </c>
      <c r="R463" s="3">
        <f>VLOOKUP(C463,MASTER_Data_8!$K$2:$M$12,3,0)</f>
        <v>901</v>
      </c>
      <c r="S463" s="3">
        <f>Datset_1!I463*MASTER_Data_5!$B$9*R463</f>
        <v>7571.9139000000005</v>
      </c>
    </row>
    <row r="464" spans="1:19" x14ac:dyDescent="0.25">
      <c r="A464" s="2" t="s">
        <v>349</v>
      </c>
      <c r="B464" s="22">
        <v>39791</v>
      </c>
      <c r="C464" s="2">
        <v>50003</v>
      </c>
      <c r="D464" s="2">
        <v>12</v>
      </c>
      <c r="E464" s="2">
        <v>11</v>
      </c>
      <c r="F464" s="2">
        <v>9</v>
      </c>
      <c r="G464" s="2">
        <v>11</v>
      </c>
      <c r="H464" s="2">
        <v>9</v>
      </c>
      <c r="I464" s="111">
        <f>D464*HLOOKUP($D$3,MASTER_Data_1!$A$3:$F$5,2,0)+E464*HLOOKUP($E$3,MASTER_Data_1!$A$3:$F$5,2,0)+F464*HLOOKUP($F$3,MASTER_Data_1!$A$3:$F$5,2,0)+G464*HLOOKUP($G$3,MASTER_Data_1!$A$3:$F$5,2,0)+H464*HLOOKUP($H$3,MASTER_Data_1!$A$3:$F$5,2,0)</f>
        <v>148.79999999999998</v>
      </c>
      <c r="J464" s="111">
        <f>IF(AND(I464&gt;100,C464=50001),HLOOKUP(C464,MASTER_Data_2!$A$7:$G$17,MATCH(Datset_1!I464,MASTER_Data_2!$B$8:$B$17,1)+2,1),IF(AND(I464&gt;100,C464=50002),HLOOKUP(C464,MASTER_Data_2!$A$7:$G$17,MATCH(Datset_1!I464,MASTER_Data_2!$B$8:$B$17,1)+2,1),IF(AND(I464&gt;100,C464=50003),HLOOKUP(C464,MASTER_Data_2!$A$7:$G$17,MATCH(Datset_1!I464,MASTER_Data_2!$B$8:$B$17,1)+2,1),IF(AND(I464&gt;100,C464=50004),HLOOKUP(C464,MASTER_Data_2!$A$7:$G$17,MATCH(Datset_1!I464,MASTER_Data_2!$B$8:$B$17,1)+2,1),IF(AND(I464&gt;100,C464=50005),HLOOKUP(C464,MASTER_Data_2!$A$7:$G$17,MATCH(Datset_1!I464,MASTER_Data_2!$B$8:$B$17,1)+2,1),HLOOKUP(C464,MASTER_Data_2!$A$7:$G$17,2,1))))))</f>
        <v>0.26</v>
      </c>
      <c r="K464" s="4">
        <f t="shared" si="15"/>
        <v>38.687999999999995</v>
      </c>
      <c r="L464" s="112">
        <f>IF(AND(I460&gt;100,C460=50001),HLOOKUP(C460,MASTER_Data_4!$A$6:$G$16,MATCH(Datset_1!I460,MASTER_Data_4!$B$7:$B$16,1)+2,1),IF(AND(I460&gt;100,C460=50002),HLOOKUP(C460,MASTER_Data_4!$A$6:$G$16,MATCH(Datset_1!I460,MASTER_Data_4!$B$7:$B$16,1)+2,1),IF(AND(I460&gt;100,C460=50003),HLOOKUP(C460,MASTER_Data_4!$A$6:$G$16,MATCH(Datset_1!I460,MASTER_Data_4!$B$7:$B$16,1)+2,1),IF(AND(I460&gt;100,C460=50004),HLOOKUP(C460,MASTER_Data_4!$A$6:$G$16,MATCH(Datset_1!I460,MASTER_Data_4!$B$7:$B$16,1)+2,1),IF(AND(I460&gt;100,C460=50005),HLOOKUP(C460,MASTER_Data_4!$A$6:$G$16,MATCH(Datset_1!I460,MASTER_Data_4!$B$7:$B$16,1)+2,1),HLOOKUP(C460,MASTER_Data_4!$A$6:$G$16,2,1))))))</f>
        <v>0.34100000000000003</v>
      </c>
      <c r="M464" s="4">
        <f t="shared" si="14"/>
        <v>50.7408</v>
      </c>
      <c r="N464" s="112">
        <f>VLOOKUP(C464,MASTER_Data_7!$A$2:$C$7,3,0)</f>
        <v>1</v>
      </c>
      <c r="O464" s="112">
        <f>VLOOKUP(C464,MASTER_Data_7!$K$2:$M$12,3,0)</f>
        <v>2</v>
      </c>
      <c r="P464" s="3">
        <f>VLOOKUP(C464,MASTER_Data_8!$A$2:$C$7,3,0)</f>
        <v>407</v>
      </c>
      <c r="Q464" s="3">
        <f>Datset_1!I464*MASTER_Data_5!$B$9*P464</f>
        <v>3300.6071999999995</v>
      </c>
      <c r="R464" s="3">
        <f>VLOOKUP(C464,MASTER_Data_8!$K$2:$M$12,3,0)</f>
        <v>1048</v>
      </c>
      <c r="S464" s="3">
        <f>Datset_1!I464*MASTER_Data_5!$B$9*R464</f>
        <v>8498.8607999999986</v>
      </c>
    </row>
    <row r="465" spans="1:19" x14ac:dyDescent="0.25">
      <c r="A465" s="2" t="s">
        <v>391</v>
      </c>
      <c r="B465" s="22">
        <v>39792</v>
      </c>
      <c r="C465" s="2">
        <v>50001</v>
      </c>
      <c r="D465" s="2">
        <v>12</v>
      </c>
      <c r="E465" s="2">
        <v>11</v>
      </c>
      <c r="F465" s="2">
        <v>0</v>
      </c>
      <c r="G465" s="2">
        <v>11</v>
      </c>
      <c r="H465" s="2">
        <v>3</v>
      </c>
      <c r="I465" s="111">
        <f>D465*HLOOKUP($D$3,MASTER_Data_1!$A$3:$F$5,2,0)+E465*HLOOKUP($E$3,MASTER_Data_1!$A$3:$F$5,2,0)+F465*HLOOKUP($F$3,MASTER_Data_1!$A$3:$F$5,2,0)+G465*HLOOKUP($G$3,MASTER_Data_1!$A$3:$F$5,2,0)+H465*HLOOKUP($H$3,MASTER_Data_1!$A$3:$F$5,2,0)</f>
        <v>118.5</v>
      </c>
      <c r="J465" s="111">
        <f>IF(AND(I465&gt;100,C465=50001),HLOOKUP(C465,MASTER_Data_2!$A$7:$G$17,MATCH(Datset_1!I465,MASTER_Data_2!$B$8:$B$17,1)+2,1),IF(AND(I465&gt;100,C465=50002),HLOOKUP(C465,MASTER_Data_2!$A$7:$G$17,MATCH(Datset_1!I465,MASTER_Data_2!$B$8:$B$17,1)+2,1),IF(AND(I465&gt;100,C465=50003),HLOOKUP(C465,MASTER_Data_2!$A$7:$G$17,MATCH(Datset_1!I465,MASTER_Data_2!$B$8:$B$17,1)+2,1),IF(AND(I465&gt;100,C465=50004),HLOOKUP(C465,MASTER_Data_2!$A$7:$G$17,MATCH(Datset_1!I465,MASTER_Data_2!$B$8:$B$17,1)+2,1),IF(AND(I465&gt;100,C465=50005),HLOOKUP(C465,MASTER_Data_2!$A$7:$G$17,MATCH(Datset_1!I465,MASTER_Data_2!$B$8:$B$17,1)+2,1),HLOOKUP(C465,MASTER_Data_2!$A$7:$G$17,2,1))))))</f>
        <v>0.2</v>
      </c>
      <c r="K465" s="4">
        <f t="shared" si="15"/>
        <v>23.700000000000003</v>
      </c>
      <c r="L465" s="112">
        <f>IF(AND(I461&gt;100,C461=50001),HLOOKUP(C461,MASTER_Data_4!$A$6:$G$16,MATCH(Datset_1!I461,MASTER_Data_4!$B$7:$B$16,1)+2,1),IF(AND(I461&gt;100,C461=50002),HLOOKUP(C461,MASTER_Data_4!$A$6:$G$16,MATCH(Datset_1!I461,MASTER_Data_4!$B$7:$B$16,1)+2,1),IF(AND(I461&gt;100,C461=50003),HLOOKUP(C461,MASTER_Data_4!$A$6:$G$16,MATCH(Datset_1!I461,MASTER_Data_4!$B$7:$B$16,1)+2,1),IF(AND(I461&gt;100,C461=50004),HLOOKUP(C461,MASTER_Data_4!$A$6:$G$16,MATCH(Datset_1!I461,MASTER_Data_4!$B$7:$B$16,1)+2,1),IF(AND(I461&gt;100,C461=50005),HLOOKUP(C461,MASTER_Data_4!$A$6:$G$16,MATCH(Datset_1!I461,MASTER_Data_4!$B$7:$B$16,1)+2,1),HLOOKUP(C461,MASTER_Data_4!$A$6:$G$16,2,1))))))</f>
        <v>0.20399999999999999</v>
      </c>
      <c r="M465" s="4">
        <f t="shared" si="14"/>
        <v>24.173999999999999</v>
      </c>
      <c r="N465" s="112">
        <f>VLOOKUP(C465,MASTER_Data_7!$A$2:$C$7,3,0)</f>
        <v>1</v>
      </c>
      <c r="O465" s="112">
        <f>VLOOKUP(C465,MASTER_Data_7!$K$2:$M$12,3,0)</f>
        <v>2</v>
      </c>
      <c r="P465" s="3">
        <f>VLOOKUP(C465,MASTER_Data_8!$A$2:$C$7,3,0)</f>
        <v>40</v>
      </c>
      <c r="Q465" s="3">
        <f>Datset_1!I465*MASTER_Data_5!$B$9*P465</f>
        <v>258.33</v>
      </c>
      <c r="R465" s="3">
        <f>VLOOKUP(C465,MASTER_Data_8!$K$2:$M$12,3,0)</f>
        <v>787</v>
      </c>
      <c r="S465" s="3">
        <f>Datset_1!I465*MASTER_Data_5!$B$9*R465</f>
        <v>5082.64275</v>
      </c>
    </row>
    <row r="466" spans="1:19" x14ac:dyDescent="0.25">
      <c r="A466" s="2" t="s">
        <v>392</v>
      </c>
      <c r="B466" s="22">
        <v>39792</v>
      </c>
      <c r="C466" s="2">
        <v>50005</v>
      </c>
      <c r="D466" s="2">
        <v>12</v>
      </c>
      <c r="E466" s="2">
        <v>9</v>
      </c>
      <c r="F466" s="2">
        <v>9</v>
      </c>
      <c r="G466" s="2">
        <v>11</v>
      </c>
      <c r="H466" s="2">
        <v>3</v>
      </c>
      <c r="I466" s="111">
        <f>D466*HLOOKUP($D$3,MASTER_Data_1!$A$3:$F$5,2,0)+E466*HLOOKUP($E$3,MASTER_Data_1!$A$3:$F$5,2,0)+F466*HLOOKUP($F$3,MASTER_Data_1!$A$3:$F$5,2,0)+G466*HLOOKUP($G$3,MASTER_Data_1!$A$3:$F$5,2,0)+H466*HLOOKUP($H$3,MASTER_Data_1!$A$3:$F$5,2,0)</f>
        <v>128.4</v>
      </c>
      <c r="J466" s="111">
        <f>IF(AND(I466&gt;100,C466=50001),HLOOKUP(C466,MASTER_Data_2!$A$7:$G$17,MATCH(Datset_1!I466,MASTER_Data_2!$B$8:$B$17,1)+2,1),IF(AND(I466&gt;100,C466=50002),HLOOKUP(C466,MASTER_Data_2!$A$7:$G$17,MATCH(Datset_1!I466,MASTER_Data_2!$B$8:$B$17,1)+2,1),IF(AND(I466&gt;100,C466=50003),HLOOKUP(C466,MASTER_Data_2!$A$7:$G$17,MATCH(Datset_1!I466,MASTER_Data_2!$B$8:$B$17,1)+2,1),IF(AND(I466&gt;100,C466=50004),HLOOKUP(C466,MASTER_Data_2!$A$7:$G$17,MATCH(Datset_1!I466,MASTER_Data_2!$B$8:$B$17,1)+2,1),IF(AND(I466&gt;100,C466=50005),HLOOKUP(C466,MASTER_Data_2!$A$7:$G$17,MATCH(Datset_1!I466,MASTER_Data_2!$B$8:$B$17,1)+2,1),HLOOKUP(C466,MASTER_Data_2!$A$7:$G$17,2,1))))))</f>
        <v>0.33</v>
      </c>
      <c r="K466" s="4">
        <f t="shared" si="15"/>
        <v>42.372000000000007</v>
      </c>
      <c r="L466" s="112">
        <f>IF(AND(I462&gt;100,C462=50001),HLOOKUP(C462,MASTER_Data_4!$A$6:$G$16,MATCH(Datset_1!I462,MASTER_Data_4!$B$7:$B$16,1)+2,1),IF(AND(I462&gt;100,C462=50002),HLOOKUP(C462,MASTER_Data_4!$A$6:$G$16,MATCH(Datset_1!I462,MASTER_Data_4!$B$7:$B$16,1)+2,1),IF(AND(I462&gt;100,C462=50003),HLOOKUP(C462,MASTER_Data_4!$A$6:$G$16,MATCH(Datset_1!I462,MASTER_Data_4!$B$7:$B$16,1)+2,1),IF(AND(I462&gt;100,C462=50004),HLOOKUP(C462,MASTER_Data_4!$A$6:$G$16,MATCH(Datset_1!I462,MASTER_Data_4!$B$7:$B$16,1)+2,1),IF(AND(I462&gt;100,C462=50005),HLOOKUP(C462,MASTER_Data_4!$A$6:$G$16,MATCH(Datset_1!I462,MASTER_Data_4!$B$7:$B$16,1)+2,1),HLOOKUP(C462,MASTER_Data_4!$A$6:$G$16,2,1))))))</f>
        <v>0.37</v>
      </c>
      <c r="M466" s="4">
        <f t="shared" si="14"/>
        <v>47.508000000000003</v>
      </c>
      <c r="N466" s="112">
        <f>VLOOKUP(C466,MASTER_Data_7!$A$2:$C$7,3,0)</f>
        <v>2</v>
      </c>
      <c r="O466" s="112">
        <f>VLOOKUP(C466,MASTER_Data_7!$K$2:$M$12,3,0)</f>
        <v>1</v>
      </c>
      <c r="P466" s="3">
        <f>VLOOKUP(C466,MASTER_Data_8!$A$2:$C$7,3,0)</f>
        <v>787</v>
      </c>
      <c r="Q466" s="3">
        <f>Datset_1!I466*MASTER_Data_5!$B$9*P466</f>
        <v>5507.2686000000003</v>
      </c>
      <c r="R466" s="3">
        <f>VLOOKUP(C466,MASTER_Data_8!$K$2:$M$12,3,0)</f>
        <v>40</v>
      </c>
      <c r="S466" s="3">
        <f>Datset_1!I466*MASTER_Data_5!$B$9*R466</f>
        <v>279.91200000000003</v>
      </c>
    </row>
    <row r="467" spans="1:19" x14ac:dyDescent="0.25">
      <c r="A467" s="2" t="s">
        <v>435</v>
      </c>
      <c r="B467" s="22">
        <v>39793</v>
      </c>
      <c r="C467" s="2">
        <v>50002</v>
      </c>
      <c r="D467" s="2">
        <v>12</v>
      </c>
      <c r="E467" s="2">
        <v>11</v>
      </c>
      <c r="F467" s="2">
        <v>9</v>
      </c>
      <c r="G467" s="2">
        <v>11</v>
      </c>
      <c r="H467" s="2">
        <v>9</v>
      </c>
      <c r="I467" s="111">
        <f>D467*HLOOKUP($D$3,MASTER_Data_1!$A$3:$F$5,2,0)+E467*HLOOKUP($E$3,MASTER_Data_1!$A$3:$F$5,2,0)+F467*HLOOKUP($F$3,MASTER_Data_1!$A$3:$F$5,2,0)+G467*HLOOKUP($G$3,MASTER_Data_1!$A$3:$F$5,2,0)+H467*HLOOKUP($H$3,MASTER_Data_1!$A$3:$F$5,2,0)</f>
        <v>148.79999999999998</v>
      </c>
      <c r="J467" s="111">
        <f>IF(AND(I467&gt;100,C467=50001),HLOOKUP(C467,MASTER_Data_2!$A$7:$G$17,MATCH(Datset_1!I467,MASTER_Data_2!$B$8:$B$17,1)+2,1),IF(AND(I467&gt;100,C467=50002),HLOOKUP(C467,MASTER_Data_2!$A$7:$G$17,MATCH(Datset_1!I467,MASTER_Data_2!$B$8:$B$17,1)+2,1),IF(AND(I467&gt;100,C467=50003),HLOOKUP(C467,MASTER_Data_2!$A$7:$G$17,MATCH(Datset_1!I467,MASTER_Data_2!$B$8:$B$17,1)+2,1),IF(AND(I467&gt;100,C467=50004),HLOOKUP(C467,MASTER_Data_2!$A$7:$G$17,MATCH(Datset_1!I467,MASTER_Data_2!$B$8:$B$17,1)+2,1),IF(AND(I467&gt;100,C467=50005),HLOOKUP(C467,MASTER_Data_2!$A$7:$G$17,MATCH(Datset_1!I467,MASTER_Data_2!$B$8:$B$17,1)+2,1),HLOOKUP(C467,MASTER_Data_2!$A$7:$G$17,2,1))))))</f>
        <v>0.24</v>
      </c>
      <c r="K467" s="4">
        <f t="shared" si="15"/>
        <v>35.711999999999996</v>
      </c>
      <c r="L467" s="112">
        <f>IF(AND(I463&gt;100,C463=50001),HLOOKUP(C463,MASTER_Data_4!$A$6:$G$16,MATCH(Datset_1!I463,MASTER_Data_4!$B$7:$B$16,1)+2,1),IF(AND(I463&gt;100,C463=50002),HLOOKUP(C463,MASTER_Data_4!$A$6:$G$16,MATCH(Datset_1!I463,MASTER_Data_4!$B$7:$B$16,1)+2,1),IF(AND(I463&gt;100,C463=50003),HLOOKUP(C463,MASTER_Data_4!$A$6:$G$16,MATCH(Datset_1!I463,MASTER_Data_4!$B$7:$B$16,1)+2,1),IF(AND(I463&gt;100,C463=50004),HLOOKUP(C463,MASTER_Data_4!$A$6:$G$16,MATCH(Datset_1!I463,MASTER_Data_4!$B$7:$B$16,1)+2,1),IF(AND(I463&gt;100,C463=50005),HLOOKUP(C463,MASTER_Data_4!$A$6:$G$16,MATCH(Datset_1!I463,MASTER_Data_4!$B$7:$B$16,1)+2,1),HLOOKUP(C463,MASTER_Data_4!$A$6:$G$16,2,1))))))</f>
        <v>0.30599999999999999</v>
      </c>
      <c r="M467" s="4">
        <f t="shared" si="14"/>
        <v>45.532799999999995</v>
      </c>
      <c r="N467" s="112">
        <f>VLOOKUP(C467,MASTER_Data_7!$A$2:$C$7,3,0)</f>
        <v>1</v>
      </c>
      <c r="O467" s="112">
        <f>VLOOKUP(C467,MASTER_Data_7!$K$2:$M$12,3,0)</f>
        <v>2</v>
      </c>
      <c r="P467" s="3">
        <f>VLOOKUP(C467,MASTER_Data_8!$A$2:$C$7,3,0)</f>
        <v>122</v>
      </c>
      <c r="Q467" s="3">
        <f>Datset_1!I467*MASTER_Data_5!$B$9*P467</f>
        <v>989.37119999999982</v>
      </c>
      <c r="R467" s="3">
        <f>VLOOKUP(C467,MASTER_Data_8!$K$2:$M$12,3,0)</f>
        <v>901</v>
      </c>
      <c r="S467" s="3">
        <f>Datset_1!I467*MASTER_Data_5!$B$9*R467</f>
        <v>7306.7495999999983</v>
      </c>
    </row>
    <row r="468" spans="1:19" x14ac:dyDescent="0.25">
      <c r="A468" s="2" t="s">
        <v>436</v>
      </c>
      <c r="B468" s="22">
        <v>39793</v>
      </c>
      <c r="C468" s="2">
        <v>50003</v>
      </c>
      <c r="D468" s="2">
        <v>12</v>
      </c>
      <c r="E468" s="2">
        <v>11</v>
      </c>
      <c r="F468" s="2">
        <v>15</v>
      </c>
      <c r="G468" s="2">
        <v>11</v>
      </c>
      <c r="H468" s="2">
        <v>4</v>
      </c>
      <c r="I468" s="111">
        <f>D468*HLOOKUP($D$3,MASTER_Data_1!$A$3:$F$5,2,0)+E468*HLOOKUP($E$3,MASTER_Data_1!$A$3:$F$5,2,0)+F468*HLOOKUP($F$3,MASTER_Data_1!$A$3:$F$5,2,0)+G468*HLOOKUP($G$3,MASTER_Data_1!$A$3:$F$5,2,0)+H468*HLOOKUP($H$3,MASTER_Data_1!$A$3:$F$5,2,0)</f>
        <v>143.80000000000001</v>
      </c>
      <c r="J468" s="111">
        <f>IF(AND(I468&gt;100,C468=50001),HLOOKUP(C468,MASTER_Data_2!$A$7:$G$17,MATCH(Datset_1!I468,MASTER_Data_2!$B$8:$B$17,1)+2,1),IF(AND(I468&gt;100,C468=50002),HLOOKUP(C468,MASTER_Data_2!$A$7:$G$17,MATCH(Datset_1!I468,MASTER_Data_2!$B$8:$B$17,1)+2,1),IF(AND(I468&gt;100,C468=50003),HLOOKUP(C468,MASTER_Data_2!$A$7:$G$17,MATCH(Datset_1!I468,MASTER_Data_2!$B$8:$B$17,1)+2,1),IF(AND(I468&gt;100,C468=50004),HLOOKUP(C468,MASTER_Data_2!$A$7:$G$17,MATCH(Datset_1!I468,MASTER_Data_2!$B$8:$B$17,1)+2,1),IF(AND(I468&gt;100,C468=50005),HLOOKUP(C468,MASTER_Data_2!$A$7:$G$17,MATCH(Datset_1!I468,MASTER_Data_2!$B$8:$B$17,1)+2,1),HLOOKUP(C468,MASTER_Data_2!$A$7:$G$17,2,1))))))</f>
        <v>0.26</v>
      </c>
      <c r="K468" s="4">
        <f t="shared" si="15"/>
        <v>37.388000000000005</v>
      </c>
      <c r="L468" s="112">
        <f>IF(AND(I464&gt;100,C464=50001),HLOOKUP(C464,MASTER_Data_4!$A$6:$G$16,MATCH(Datset_1!I464,MASTER_Data_4!$B$7:$B$16,1)+2,1),IF(AND(I464&gt;100,C464=50002),HLOOKUP(C464,MASTER_Data_4!$A$6:$G$16,MATCH(Datset_1!I464,MASTER_Data_4!$B$7:$B$16,1)+2,1),IF(AND(I464&gt;100,C464=50003),HLOOKUP(C464,MASTER_Data_4!$A$6:$G$16,MATCH(Datset_1!I464,MASTER_Data_4!$B$7:$B$16,1)+2,1),IF(AND(I464&gt;100,C464=50004),HLOOKUP(C464,MASTER_Data_4!$A$6:$G$16,MATCH(Datset_1!I464,MASTER_Data_4!$B$7:$B$16,1)+2,1),IF(AND(I464&gt;100,C464=50005),HLOOKUP(C464,MASTER_Data_4!$A$6:$G$16,MATCH(Datset_1!I464,MASTER_Data_4!$B$7:$B$16,1)+2,1),HLOOKUP(C464,MASTER_Data_4!$A$6:$G$16,2,1))))))</f>
        <v>0.37</v>
      </c>
      <c r="M468" s="4">
        <f t="shared" si="14"/>
        <v>53.206000000000003</v>
      </c>
      <c r="N468" s="112">
        <f>VLOOKUP(C468,MASTER_Data_7!$A$2:$C$7,3,0)</f>
        <v>1</v>
      </c>
      <c r="O468" s="112">
        <f>VLOOKUP(C468,MASTER_Data_7!$K$2:$M$12,3,0)</f>
        <v>2</v>
      </c>
      <c r="P468" s="3">
        <f>VLOOKUP(C468,MASTER_Data_8!$A$2:$C$7,3,0)</f>
        <v>407</v>
      </c>
      <c r="Q468" s="3">
        <f>Datset_1!I468*MASTER_Data_5!$B$9*P468</f>
        <v>3189.6997000000001</v>
      </c>
      <c r="R468" s="3">
        <f>VLOOKUP(C468,MASTER_Data_8!$K$2:$M$12,3,0)</f>
        <v>1048</v>
      </c>
      <c r="S468" s="3">
        <f>Datset_1!I468*MASTER_Data_5!$B$9*R468</f>
        <v>8213.2808000000005</v>
      </c>
    </row>
    <row r="469" spans="1:19" x14ac:dyDescent="0.25">
      <c r="A469" s="2" t="s">
        <v>476</v>
      </c>
      <c r="B469" s="22">
        <v>39794</v>
      </c>
      <c r="C469" s="2">
        <v>50002</v>
      </c>
      <c r="D469" s="2">
        <v>12</v>
      </c>
      <c r="E469" s="2">
        <v>9</v>
      </c>
      <c r="F469" s="2">
        <v>0</v>
      </c>
      <c r="G469" s="2">
        <v>11</v>
      </c>
      <c r="H469" s="2">
        <v>9</v>
      </c>
      <c r="I469" s="111">
        <f>D469*HLOOKUP($D$3,MASTER_Data_1!$A$3:$F$5,2,0)+E469*HLOOKUP($E$3,MASTER_Data_1!$A$3:$F$5,2,0)+F469*HLOOKUP($F$3,MASTER_Data_1!$A$3:$F$5,2,0)+G469*HLOOKUP($G$3,MASTER_Data_1!$A$3:$F$5,2,0)+H469*HLOOKUP($H$3,MASTER_Data_1!$A$3:$F$5,2,0)</f>
        <v>131.69999999999999</v>
      </c>
      <c r="J469" s="111">
        <f>IF(AND(I469&gt;100,C469=50001),HLOOKUP(C469,MASTER_Data_2!$A$7:$G$17,MATCH(Datset_1!I469,MASTER_Data_2!$B$8:$B$17,1)+2,1),IF(AND(I469&gt;100,C469=50002),HLOOKUP(C469,MASTER_Data_2!$A$7:$G$17,MATCH(Datset_1!I469,MASTER_Data_2!$B$8:$B$17,1)+2,1),IF(AND(I469&gt;100,C469=50003),HLOOKUP(C469,MASTER_Data_2!$A$7:$G$17,MATCH(Datset_1!I469,MASTER_Data_2!$B$8:$B$17,1)+2,1),IF(AND(I469&gt;100,C469=50004),HLOOKUP(C469,MASTER_Data_2!$A$7:$G$17,MATCH(Datset_1!I469,MASTER_Data_2!$B$8:$B$17,1)+2,1),IF(AND(I469&gt;100,C469=50005),HLOOKUP(C469,MASTER_Data_2!$A$7:$G$17,MATCH(Datset_1!I469,MASTER_Data_2!$B$8:$B$17,1)+2,1),HLOOKUP(C469,MASTER_Data_2!$A$7:$G$17,2,1))))))</f>
        <v>0.24</v>
      </c>
      <c r="K469" s="4">
        <f t="shared" si="15"/>
        <v>31.607999999999997</v>
      </c>
      <c r="L469" s="112">
        <f>IF(AND(I465&gt;100,C465=50001),HLOOKUP(C465,MASTER_Data_4!$A$6:$G$16,MATCH(Datset_1!I465,MASTER_Data_4!$B$7:$B$16,1)+2,1),IF(AND(I465&gt;100,C465=50002),HLOOKUP(C465,MASTER_Data_4!$A$6:$G$16,MATCH(Datset_1!I465,MASTER_Data_4!$B$7:$B$16,1)+2,1),IF(AND(I465&gt;100,C465=50003),HLOOKUP(C465,MASTER_Data_4!$A$6:$G$16,MATCH(Datset_1!I465,MASTER_Data_4!$B$7:$B$16,1)+2,1),IF(AND(I465&gt;100,C465=50004),HLOOKUP(C465,MASTER_Data_4!$A$6:$G$16,MATCH(Datset_1!I465,MASTER_Data_4!$B$7:$B$16,1)+2,1),IF(AND(I465&gt;100,C465=50005),HLOOKUP(C465,MASTER_Data_4!$A$6:$G$16,MATCH(Datset_1!I465,MASTER_Data_4!$B$7:$B$16,1)+2,1),HLOOKUP(C465,MASTER_Data_4!$A$6:$G$16,2,1))))))</f>
        <v>0.30199999999999999</v>
      </c>
      <c r="M469" s="4">
        <f t="shared" si="14"/>
        <v>39.773399999999995</v>
      </c>
      <c r="N469" s="112">
        <f>VLOOKUP(C469,MASTER_Data_7!$A$2:$C$7,3,0)</f>
        <v>1</v>
      </c>
      <c r="O469" s="112">
        <f>VLOOKUP(C469,MASTER_Data_7!$K$2:$M$12,3,0)</f>
        <v>2</v>
      </c>
      <c r="P469" s="3">
        <f>VLOOKUP(C469,MASTER_Data_8!$A$2:$C$7,3,0)</f>
        <v>122</v>
      </c>
      <c r="Q469" s="3">
        <f>Datset_1!I469*MASTER_Data_5!$B$9*P469</f>
        <v>875.67329999999993</v>
      </c>
      <c r="R469" s="3">
        <f>VLOOKUP(C469,MASTER_Data_8!$K$2:$M$12,3,0)</f>
        <v>901</v>
      </c>
      <c r="S469" s="3">
        <f>Datset_1!I469*MASTER_Data_5!$B$9*R469</f>
        <v>6467.0626499999989</v>
      </c>
    </row>
    <row r="470" spans="1:19" x14ac:dyDescent="0.25">
      <c r="A470" s="2" t="s">
        <v>477</v>
      </c>
      <c r="B470" s="22">
        <v>39794</v>
      </c>
      <c r="C470" s="2">
        <v>50004</v>
      </c>
      <c r="D470" s="2">
        <v>12</v>
      </c>
      <c r="E470" s="2">
        <v>11</v>
      </c>
      <c r="F470" s="2">
        <v>0</v>
      </c>
      <c r="G470" s="2">
        <v>11</v>
      </c>
      <c r="H470" s="2">
        <v>9</v>
      </c>
      <c r="I470" s="111">
        <f>D470*HLOOKUP($D$3,MASTER_Data_1!$A$3:$F$5,2,0)+E470*HLOOKUP($E$3,MASTER_Data_1!$A$3:$F$5,2,0)+F470*HLOOKUP($F$3,MASTER_Data_1!$A$3:$F$5,2,0)+G470*HLOOKUP($G$3,MASTER_Data_1!$A$3:$F$5,2,0)+H470*HLOOKUP($H$3,MASTER_Data_1!$A$3:$F$5,2,0)</f>
        <v>135.29999999999998</v>
      </c>
      <c r="J470" s="111">
        <f>IF(AND(I470&gt;100,C470=50001),HLOOKUP(C470,MASTER_Data_2!$A$7:$G$17,MATCH(Datset_1!I470,MASTER_Data_2!$B$8:$B$17,1)+2,1),IF(AND(I470&gt;100,C470=50002),HLOOKUP(C470,MASTER_Data_2!$A$7:$G$17,MATCH(Datset_1!I470,MASTER_Data_2!$B$8:$B$17,1)+2,1),IF(AND(I470&gt;100,C470=50003),HLOOKUP(C470,MASTER_Data_2!$A$7:$G$17,MATCH(Datset_1!I470,MASTER_Data_2!$B$8:$B$17,1)+2,1),IF(AND(I470&gt;100,C470=50004),HLOOKUP(C470,MASTER_Data_2!$A$7:$G$17,MATCH(Datset_1!I470,MASTER_Data_2!$B$8:$B$17,1)+2,1),IF(AND(I470&gt;100,C470=50005),HLOOKUP(C470,MASTER_Data_2!$A$7:$G$17,MATCH(Datset_1!I470,MASTER_Data_2!$B$8:$B$17,1)+2,1),HLOOKUP(C470,MASTER_Data_2!$A$7:$G$17,2,1))))))</f>
        <v>0.27</v>
      </c>
      <c r="K470" s="4">
        <f t="shared" si="15"/>
        <v>36.530999999999999</v>
      </c>
      <c r="L470" s="112">
        <f>IF(AND(I466&gt;100,C466=50001),HLOOKUP(C466,MASTER_Data_4!$A$6:$G$16,MATCH(Datset_1!I466,MASTER_Data_4!$B$7:$B$16,1)+2,1),IF(AND(I466&gt;100,C466=50002),HLOOKUP(C466,MASTER_Data_4!$A$6:$G$16,MATCH(Datset_1!I466,MASTER_Data_4!$B$7:$B$16,1)+2,1),IF(AND(I466&gt;100,C466=50003),HLOOKUP(C466,MASTER_Data_4!$A$6:$G$16,MATCH(Datset_1!I466,MASTER_Data_4!$B$7:$B$16,1)+2,1),IF(AND(I466&gt;100,C466=50004),HLOOKUP(C466,MASTER_Data_4!$A$6:$G$16,MATCH(Datset_1!I466,MASTER_Data_4!$B$7:$B$16,1)+2,1),IF(AND(I466&gt;100,C466=50005),HLOOKUP(C466,MASTER_Data_4!$A$6:$G$16,MATCH(Datset_1!I466,MASTER_Data_4!$B$7:$B$16,1)+2,1),HLOOKUP(C466,MASTER_Data_4!$A$6:$G$16,2,1))))))</f>
        <v>0.20399999999999999</v>
      </c>
      <c r="M470" s="4">
        <f t="shared" si="14"/>
        <v>27.601199999999995</v>
      </c>
      <c r="N470" s="112">
        <f>VLOOKUP(C470,MASTER_Data_7!$A$2:$C$7,3,0)</f>
        <v>1</v>
      </c>
      <c r="O470" s="112">
        <f>VLOOKUP(C470,MASTER_Data_7!$K$2:$M$12,3,0)</f>
        <v>2</v>
      </c>
      <c r="P470" s="3">
        <f>VLOOKUP(C470,MASTER_Data_8!$A$2:$C$7,3,0)</f>
        <v>768</v>
      </c>
      <c r="Q470" s="3">
        <f>Datset_1!I470*MASTER_Data_5!$B$9*P470</f>
        <v>5663.1167999999998</v>
      </c>
      <c r="R470" s="3">
        <f>VLOOKUP(C470,MASTER_Data_8!$K$2:$M$12,3,0)</f>
        <v>841</v>
      </c>
      <c r="S470" s="3">
        <f>Datset_1!I470*MASTER_Data_5!$B$9*R470</f>
        <v>6201.4078499999996</v>
      </c>
    </row>
    <row r="471" spans="1:19" x14ac:dyDescent="0.25">
      <c r="A471" s="2" t="s">
        <v>478</v>
      </c>
      <c r="B471" s="22">
        <v>39795</v>
      </c>
      <c r="C471" s="2">
        <v>50003</v>
      </c>
      <c r="D471" s="2">
        <v>12</v>
      </c>
      <c r="E471" s="2">
        <v>13</v>
      </c>
      <c r="F471" s="2">
        <v>19</v>
      </c>
      <c r="G471" s="2">
        <v>11</v>
      </c>
      <c r="H471" s="2">
        <v>21</v>
      </c>
      <c r="I471" s="111">
        <f>D471*HLOOKUP($D$3,MASTER_Data_1!$A$3:$F$5,2,0)+E471*HLOOKUP($E$3,MASTER_Data_1!$A$3:$F$5,2,0)+F471*HLOOKUP($F$3,MASTER_Data_1!$A$3:$F$5,2,0)+G471*HLOOKUP($G$3,MASTER_Data_1!$A$3:$F$5,2,0)+H471*HLOOKUP($H$3,MASTER_Data_1!$A$3:$F$5,2,0)</f>
        <v>201</v>
      </c>
      <c r="J471" s="111">
        <f>IF(AND(I471&gt;100,C471=50001),HLOOKUP(C471,MASTER_Data_2!$A$7:$G$17,MATCH(Datset_1!I471,MASTER_Data_2!$B$8:$B$17,1)+2,1),IF(AND(I471&gt;100,C471=50002),HLOOKUP(C471,MASTER_Data_2!$A$7:$G$17,MATCH(Datset_1!I471,MASTER_Data_2!$B$8:$B$17,1)+2,1),IF(AND(I471&gt;100,C471=50003),HLOOKUP(C471,MASTER_Data_2!$A$7:$G$17,MATCH(Datset_1!I471,MASTER_Data_2!$B$8:$B$17,1)+2,1),IF(AND(I471&gt;100,C471=50004),HLOOKUP(C471,MASTER_Data_2!$A$7:$G$17,MATCH(Datset_1!I471,MASTER_Data_2!$B$8:$B$17,1)+2,1),IF(AND(I471&gt;100,C471=50005),HLOOKUP(C471,MASTER_Data_2!$A$7:$G$17,MATCH(Datset_1!I471,MASTER_Data_2!$B$8:$B$17,1)+2,1),HLOOKUP(C471,MASTER_Data_2!$A$7:$G$17,2,1))))))</f>
        <v>0.26</v>
      </c>
      <c r="K471" s="4">
        <f t="shared" si="15"/>
        <v>52.260000000000005</v>
      </c>
      <c r="L471" s="112">
        <f>IF(AND(I467&gt;100,C467=50001),HLOOKUP(C467,MASTER_Data_4!$A$6:$G$16,MATCH(Datset_1!I467,MASTER_Data_4!$B$7:$B$16,1)+2,1),IF(AND(I467&gt;100,C467=50002),HLOOKUP(C467,MASTER_Data_4!$A$6:$G$16,MATCH(Datset_1!I467,MASTER_Data_4!$B$7:$B$16,1)+2,1),IF(AND(I467&gt;100,C467=50003),HLOOKUP(C467,MASTER_Data_4!$A$6:$G$16,MATCH(Datset_1!I467,MASTER_Data_4!$B$7:$B$16,1)+2,1),IF(AND(I467&gt;100,C467=50004),HLOOKUP(C467,MASTER_Data_4!$A$6:$G$16,MATCH(Datset_1!I467,MASTER_Data_4!$B$7:$B$16,1)+2,1),IF(AND(I467&gt;100,C467=50005),HLOOKUP(C467,MASTER_Data_4!$A$6:$G$16,MATCH(Datset_1!I467,MASTER_Data_4!$B$7:$B$16,1)+2,1),HLOOKUP(C467,MASTER_Data_4!$A$6:$G$16,2,1))))))</f>
        <v>0.30599999999999999</v>
      </c>
      <c r="M471" s="4">
        <f t="shared" si="14"/>
        <v>61.506</v>
      </c>
      <c r="N471" s="112">
        <f>VLOOKUP(C471,MASTER_Data_7!$A$2:$C$7,3,0)</f>
        <v>1</v>
      </c>
      <c r="O471" s="112">
        <f>VLOOKUP(C471,MASTER_Data_7!$K$2:$M$12,3,0)</f>
        <v>2</v>
      </c>
      <c r="P471" s="3">
        <f>VLOOKUP(C471,MASTER_Data_8!$A$2:$C$7,3,0)</f>
        <v>407</v>
      </c>
      <c r="Q471" s="3">
        <f>Datset_1!I471*MASTER_Data_5!$B$9*P471</f>
        <v>4458.4814999999999</v>
      </c>
      <c r="R471" s="3">
        <f>VLOOKUP(C471,MASTER_Data_8!$K$2:$M$12,3,0)</f>
        <v>1048</v>
      </c>
      <c r="S471" s="3">
        <f>Datset_1!I471*MASTER_Data_5!$B$9*R471</f>
        <v>11480.315999999999</v>
      </c>
    </row>
    <row r="472" spans="1:19" x14ac:dyDescent="0.25">
      <c r="A472" s="2" t="s">
        <v>479</v>
      </c>
      <c r="B472" s="22">
        <v>39796</v>
      </c>
      <c r="C472" s="2">
        <v>50004</v>
      </c>
      <c r="D472" s="2">
        <v>12</v>
      </c>
      <c r="E472" s="2">
        <v>11</v>
      </c>
      <c r="F472" s="2">
        <v>9</v>
      </c>
      <c r="G472" s="2">
        <v>11</v>
      </c>
      <c r="H472" s="2">
        <v>9</v>
      </c>
      <c r="I472" s="111">
        <f>D472*HLOOKUP($D$3,MASTER_Data_1!$A$3:$F$5,2,0)+E472*HLOOKUP($E$3,MASTER_Data_1!$A$3:$F$5,2,0)+F472*HLOOKUP($F$3,MASTER_Data_1!$A$3:$F$5,2,0)+G472*HLOOKUP($G$3,MASTER_Data_1!$A$3:$F$5,2,0)+H472*HLOOKUP($H$3,MASTER_Data_1!$A$3:$F$5,2,0)</f>
        <v>148.79999999999998</v>
      </c>
      <c r="J472" s="111">
        <f>IF(AND(I472&gt;100,C472=50001),HLOOKUP(C472,MASTER_Data_2!$A$7:$G$17,MATCH(Datset_1!I472,MASTER_Data_2!$B$8:$B$17,1)+2,1),IF(AND(I472&gt;100,C472=50002),HLOOKUP(C472,MASTER_Data_2!$A$7:$G$17,MATCH(Datset_1!I472,MASTER_Data_2!$B$8:$B$17,1)+2,1),IF(AND(I472&gt;100,C472=50003),HLOOKUP(C472,MASTER_Data_2!$A$7:$G$17,MATCH(Datset_1!I472,MASTER_Data_2!$B$8:$B$17,1)+2,1),IF(AND(I472&gt;100,C472=50004),HLOOKUP(C472,MASTER_Data_2!$A$7:$G$17,MATCH(Datset_1!I472,MASTER_Data_2!$B$8:$B$17,1)+2,1),IF(AND(I472&gt;100,C472=50005),HLOOKUP(C472,MASTER_Data_2!$A$7:$G$17,MATCH(Datset_1!I472,MASTER_Data_2!$B$8:$B$17,1)+2,1),HLOOKUP(C472,MASTER_Data_2!$A$7:$G$17,2,1))))))</f>
        <v>0.27</v>
      </c>
      <c r="K472" s="4">
        <f t="shared" si="15"/>
        <v>40.175999999999995</v>
      </c>
      <c r="L472" s="112">
        <f>IF(AND(I468&gt;100,C468=50001),HLOOKUP(C468,MASTER_Data_4!$A$6:$G$16,MATCH(Datset_1!I468,MASTER_Data_4!$B$7:$B$16,1)+2,1),IF(AND(I468&gt;100,C468=50002),HLOOKUP(C468,MASTER_Data_4!$A$6:$G$16,MATCH(Datset_1!I468,MASTER_Data_4!$B$7:$B$16,1)+2,1),IF(AND(I468&gt;100,C468=50003),HLOOKUP(C468,MASTER_Data_4!$A$6:$G$16,MATCH(Datset_1!I468,MASTER_Data_4!$B$7:$B$16,1)+2,1),IF(AND(I468&gt;100,C468=50004),HLOOKUP(C468,MASTER_Data_4!$A$6:$G$16,MATCH(Datset_1!I468,MASTER_Data_4!$B$7:$B$16,1)+2,1),IF(AND(I468&gt;100,C468=50005),HLOOKUP(C468,MASTER_Data_4!$A$6:$G$16,MATCH(Datset_1!I468,MASTER_Data_4!$B$7:$B$16,1)+2,1),HLOOKUP(C468,MASTER_Data_4!$A$6:$G$16,2,1))))))</f>
        <v>0.37</v>
      </c>
      <c r="M472" s="4">
        <f t="shared" si="14"/>
        <v>55.05599999999999</v>
      </c>
      <c r="N472" s="112">
        <f>VLOOKUP(C472,MASTER_Data_7!$A$2:$C$7,3,0)</f>
        <v>1</v>
      </c>
      <c r="O472" s="112">
        <f>VLOOKUP(C472,MASTER_Data_7!$K$2:$M$12,3,0)</f>
        <v>2</v>
      </c>
      <c r="P472" s="3">
        <f>VLOOKUP(C472,MASTER_Data_8!$A$2:$C$7,3,0)</f>
        <v>768</v>
      </c>
      <c r="Q472" s="3">
        <f>Datset_1!I472*MASTER_Data_5!$B$9*P472</f>
        <v>6228.1727999999985</v>
      </c>
      <c r="R472" s="3">
        <f>VLOOKUP(C472,MASTER_Data_8!$K$2:$M$12,3,0)</f>
        <v>841</v>
      </c>
      <c r="S472" s="3">
        <f>Datset_1!I472*MASTER_Data_5!$B$9*R472</f>
        <v>6820.1735999999992</v>
      </c>
    </row>
    <row r="473" spans="1:19" x14ac:dyDescent="0.25">
      <c r="A473" s="2" t="s">
        <v>480</v>
      </c>
      <c r="B473" s="22">
        <v>39797</v>
      </c>
      <c r="C473" s="2">
        <v>50005</v>
      </c>
      <c r="D473" s="2">
        <v>12</v>
      </c>
      <c r="E473" s="2">
        <v>9</v>
      </c>
      <c r="F473" s="2">
        <v>9</v>
      </c>
      <c r="G473" s="2">
        <v>11</v>
      </c>
      <c r="H473" s="2">
        <v>9</v>
      </c>
      <c r="I473" s="111">
        <f>D473*HLOOKUP($D$3,MASTER_Data_1!$A$3:$F$5,2,0)+E473*HLOOKUP($E$3,MASTER_Data_1!$A$3:$F$5,2,0)+F473*HLOOKUP($F$3,MASTER_Data_1!$A$3:$F$5,2,0)+G473*HLOOKUP($G$3,MASTER_Data_1!$A$3:$F$5,2,0)+H473*HLOOKUP($H$3,MASTER_Data_1!$A$3:$F$5,2,0)</f>
        <v>145.19999999999999</v>
      </c>
      <c r="J473" s="111">
        <f>IF(AND(I473&gt;100,C473=50001),HLOOKUP(C473,MASTER_Data_2!$A$7:$G$17,MATCH(Datset_1!I473,MASTER_Data_2!$B$8:$B$17,1)+2,1),IF(AND(I473&gt;100,C473=50002),HLOOKUP(C473,MASTER_Data_2!$A$7:$G$17,MATCH(Datset_1!I473,MASTER_Data_2!$B$8:$B$17,1)+2,1),IF(AND(I473&gt;100,C473=50003),HLOOKUP(C473,MASTER_Data_2!$A$7:$G$17,MATCH(Datset_1!I473,MASTER_Data_2!$B$8:$B$17,1)+2,1),IF(AND(I473&gt;100,C473=50004),HLOOKUP(C473,MASTER_Data_2!$A$7:$G$17,MATCH(Datset_1!I473,MASTER_Data_2!$B$8:$B$17,1)+2,1),IF(AND(I473&gt;100,C473=50005),HLOOKUP(C473,MASTER_Data_2!$A$7:$G$17,MATCH(Datset_1!I473,MASTER_Data_2!$B$8:$B$17,1)+2,1),HLOOKUP(C473,MASTER_Data_2!$A$7:$G$17,2,1))))))</f>
        <v>0.33</v>
      </c>
      <c r="K473" s="4">
        <f t="shared" si="15"/>
        <v>47.915999999999997</v>
      </c>
      <c r="L473" s="112">
        <f>IF(AND(I469&gt;100,C469=50001),HLOOKUP(C469,MASTER_Data_4!$A$6:$G$16,MATCH(Datset_1!I469,MASTER_Data_4!$B$7:$B$16,1)+2,1),IF(AND(I469&gt;100,C469=50002),HLOOKUP(C469,MASTER_Data_4!$A$6:$G$16,MATCH(Datset_1!I469,MASTER_Data_4!$B$7:$B$16,1)+2,1),IF(AND(I469&gt;100,C469=50003),HLOOKUP(C469,MASTER_Data_4!$A$6:$G$16,MATCH(Datset_1!I469,MASTER_Data_4!$B$7:$B$16,1)+2,1),IF(AND(I469&gt;100,C469=50004),HLOOKUP(C469,MASTER_Data_4!$A$6:$G$16,MATCH(Datset_1!I469,MASTER_Data_4!$B$7:$B$16,1)+2,1),IF(AND(I469&gt;100,C469=50005),HLOOKUP(C469,MASTER_Data_4!$A$6:$G$16,MATCH(Datset_1!I469,MASTER_Data_4!$B$7:$B$16,1)+2,1),HLOOKUP(C469,MASTER_Data_4!$A$6:$G$16,2,1))))))</f>
        <v>0.30599999999999999</v>
      </c>
      <c r="M473" s="4">
        <f t="shared" si="14"/>
        <v>44.431199999999997</v>
      </c>
      <c r="N473" s="112">
        <f>VLOOKUP(C473,MASTER_Data_7!$A$2:$C$7,3,0)</f>
        <v>2</v>
      </c>
      <c r="O473" s="112">
        <f>VLOOKUP(C473,MASTER_Data_7!$K$2:$M$12,3,0)</f>
        <v>1</v>
      </c>
      <c r="P473" s="3">
        <f>VLOOKUP(C473,MASTER_Data_8!$A$2:$C$7,3,0)</f>
        <v>787</v>
      </c>
      <c r="Q473" s="3">
        <f>Datset_1!I473*MASTER_Data_5!$B$9*P473</f>
        <v>6227.8457999999991</v>
      </c>
      <c r="R473" s="3">
        <f>VLOOKUP(C473,MASTER_Data_8!$K$2:$M$12,3,0)</f>
        <v>40</v>
      </c>
      <c r="S473" s="3">
        <f>Datset_1!I473*MASTER_Data_5!$B$9*R473</f>
        <v>316.53599999999994</v>
      </c>
    </row>
    <row r="474" spans="1:19" x14ac:dyDescent="0.25">
      <c r="A474" s="2" t="s">
        <v>481</v>
      </c>
      <c r="B474" s="22">
        <v>39797</v>
      </c>
      <c r="C474" s="2">
        <v>50001</v>
      </c>
      <c r="D474" s="2">
        <v>12</v>
      </c>
      <c r="E474" s="2">
        <v>11</v>
      </c>
      <c r="F474" s="2">
        <v>9</v>
      </c>
      <c r="G474" s="2">
        <v>11</v>
      </c>
      <c r="H474" s="2">
        <v>12</v>
      </c>
      <c r="I474" s="111">
        <f>D474*HLOOKUP($D$3,MASTER_Data_1!$A$3:$F$5,2,0)+E474*HLOOKUP($E$3,MASTER_Data_1!$A$3:$F$5,2,0)+F474*HLOOKUP($F$3,MASTER_Data_1!$A$3:$F$5,2,0)+G474*HLOOKUP($G$3,MASTER_Data_1!$A$3:$F$5,2,0)+H474*HLOOKUP($H$3,MASTER_Data_1!$A$3:$F$5,2,0)</f>
        <v>157.19999999999999</v>
      </c>
      <c r="J474" s="111">
        <f>IF(AND(I474&gt;100,C474=50001),HLOOKUP(C474,MASTER_Data_2!$A$7:$G$17,MATCH(Datset_1!I474,MASTER_Data_2!$B$8:$B$17,1)+2,1),IF(AND(I474&gt;100,C474=50002),HLOOKUP(C474,MASTER_Data_2!$A$7:$G$17,MATCH(Datset_1!I474,MASTER_Data_2!$B$8:$B$17,1)+2,1),IF(AND(I474&gt;100,C474=50003),HLOOKUP(C474,MASTER_Data_2!$A$7:$G$17,MATCH(Datset_1!I474,MASTER_Data_2!$B$8:$B$17,1)+2,1),IF(AND(I474&gt;100,C474=50004),HLOOKUP(C474,MASTER_Data_2!$A$7:$G$17,MATCH(Datset_1!I474,MASTER_Data_2!$B$8:$B$17,1)+2,1),IF(AND(I474&gt;100,C474=50005),HLOOKUP(C474,MASTER_Data_2!$A$7:$G$17,MATCH(Datset_1!I474,MASTER_Data_2!$B$8:$B$17,1)+2,1),HLOOKUP(C474,MASTER_Data_2!$A$7:$G$17,2,1))))))</f>
        <v>0.2</v>
      </c>
      <c r="K474" s="4">
        <f t="shared" si="15"/>
        <v>31.439999999999998</v>
      </c>
      <c r="L474" s="112">
        <f>IF(AND(I470&gt;100,C470=50001),HLOOKUP(C470,MASTER_Data_4!$A$6:$G$16,MATCH(Datset_1!I470,MASTER_Data_4!$B$7:$B$16,1)+2,1),IF(AND(I470&gt;100,C470=50002),HLOOKUP(C470,MASTER_Data_4!$A$6:$G$16,MATCH(Datset_1!I470,MASTER_Data_4!$B$7:$B$16,1)+2,1),IF(AND(I470&gt;100,C470=50003),HLOOKUP(C470,MASTER_Data_4!$A$6:$G$16,MATCH(Datset_1!I470,MASTER_Data_4!$B$7:$B$16,1)+2,1),IF(AND(I470&gt;100,C470=50004),HLOOKUP(C470,MASTER_Data_4!$A$6:$G$16,MATCH(Datset_1!I470,MASTER_Data_4!$B$7:$B$16,1)+2,1),IF(AND(I470&gt;100,C470=50005),HLOOKUP(C470,MASTER_Data_4!$A$6:$G$16,MATCH(Datset_1!I470,MASTER_Data_4!$B$7:$B$16,1)+2,1),HLOOKUP(C470,MASTER_Data_4!$A$6:$G$16,2,1))))))</f>
        <v>0.34100000000000003</v>
      </c>
      <c r="M474" s="4">
        <f t="shared" si="14"/>
        <v>53.605200000000004</v>
      </c>
      <c r="N474" s="112">
        <f>VLOOKUP(C474,MASTER_Data_7!$A$2:$C$7,3,0)</f>
        <v>1</v>
      </c>
      <c r="O474" s="112">
        <f>VLOOKUP(C474,MASTER_Data_7!$K$2:$M$12,3,0)</f>
        <v>2</v>
      </c>
      <c r="P474" s="3">
        <f>VLOOKUP(C474,MASTER_Data_8!$A$2:$C$7,3,0)</f>
        <v>40</v>
      </c>
      <c r="Q474" s="3">
        <f>Datset_1!I474*MASTER_Data_5!$B$9*P474</f>
        <v>342.69599999999997</v>
      </c>
      <c r="R474" s="3">
        <f>VLOOKUP(C474,MASTER_Data_8!$K$2:$M$12,3,0)</f>
        <v>787</v>
      </c>
      <c r="S474" s="3">
        <f>Datset_1!I474*MASTER_Data_5!$B$9*R474</f>
        <v>6742.5437999999995</v>
      </c>
    </row>
    <row r="475" spans="1:19" x14ac:dyDescent="0.25">
      <c r="A475" s="2" t="s">
        <v>482</v>
      </c>
      <c r="B475" s="22">
        <v>39797</v>
      </c>
      <c r="C475" s="2">
        <v>50002</v>
      </c>
      <c r="D475" s="2">
        <v>12</v>
      </c>
      <c r="E475" s="2">
        <v>9</v>
      </c>
      <c r="F475" s="2">
        <v>8</v>
      </c>
      <c r="G475" s="2">
        <v>11</v>
      </c>
      <c r="H475" s="2">
        <v>9</v>
      </c>
      <c r="I475" s="111">
        <f>D475*HLOOKUP($D$3,MASTER_Data_1!$A$3:$F$5,2,0)+E475*HLOOKUP($E$3,MASTER_Data_1!$A$3:$F$5,2,0)+F475*HLOOKUP($F$3,MASTER_Data_1!$A$3:$F$5,2,0)+G475*HLOOKUP($G$3,MASTER_Data_1!$A$3:$F$5,2,0)+H475*HLOOKUP($H$3,MASTER_Data_1!$A$3:$F$5,2,0)</f>
        <v>143.69999999999999</v>
      </c>
      <c r="J475" s="111">
        <f>IF(AND(I475&gt;100,C475=50001),HLOOKUP(C475,MASTER_Data_2!$A$7:$G$17,MATCH(Datset_1!I475,MASTER_Data_2!$B$8:$B$17,1)+2,1),IF(AND(I475&gt;100,C475=50002),HLOOKUP(C475,MASTER_Data_2!$A$7:$G$17,MATCH(Datset_1!I475,MASTER_Data_2!$B$8:$B$17,1)+2,1),IF(AND(I475&gt;100,C475=50003),HLOOKUP(C475,MASTER_Data_2!$A$7:$G$17,MATCH(Datset_1!I475,MASTER_Data_2!$B$8:$B$17,1)+2,1),IF(AND(I475&gt;100,C475=50004),HLOOKUP(C475,MASTER_Data_2!$A$7:$G$17,MATCH(Datset_1!I475,MASTER_Data_2!$B$8:$B$17,1)+2,1),IF(AND(I475&gt;100,C475=50005),HLOOKUP(C475,MASTER_Data_2!$A$7:$G$17,MATCH(Datset_1!I475,MASTER_Data_2!$B$8:$B$17,1)+2,1),HLOOKUP(C475,MASTER_Data_2!$A$7:$G$17,2,1))))))</f>
        <v>0.24</v>
      </c>
      <c r="K475" s="4">
        <f t="shared" si="15"/>
        <v>34.488</v>
      </c>
      <c r="L475" s="112">
        <f>IF(AND(I471&gt;100,C471=50001),HLOOKUP(C471,MASTER_Data_4!$A$6:$G$16,MATCH(Datset_1!I471,MASTER_Data_4!$B$7:$B$16,1)+2,1),IF(AND(I471&gt;100,C471=50002),HLOOKUP(C471,MASTER_Data_4!$A$6:$G$16,MATCH(Datset_1!I471,MASTER_Data_4!$B$7:$B$16,1)+2,1),IF(AND(I471&gt;100,C471=50003),HLOOKUP(C471,MASTER_Data_4!$A$6:$G$16,MATCH(Datset_1!I471,MASTER_Data_4!$B$7:$B$16,1)+2,1),IF(AND(I471&gt;100,C471=50004),HLOOKUP(C471,MASTER_Data_4!$A$6:$G$16,MATCH(Datset_1!I471,MASTER_Data_4!$B$7:$B$16,1)+2,1),IF(AND(I471&gt;100,C471=50005),HLOOKUP(C471,MASTER_Data_4!$A$6:$G$16,MATCH(Datset_1!I471,MASTER_Data_4!$B$7:$B$16,1)+2,1),HLOOKUP(C471,MASTER_Data_4!$A$6:$G$16,2,1))))))</f>
        <v>0.37</v>
      </c>
      <c r="M475" s="4">
        <f t="shared" si="14"/>
        <v>53.168999999999997</v>
      </c>
      <c r="N475" s="112">
        <f>VLOOKUP(C475,MASTER_Data_7!$A$2:$C$7,3,0)</f>
        <v>1</v>
      </c>
      <c r="O475" s="112">
        <f>VLOOKUP(C475,MASTER_Data_7!$K$2:$M$12,3,0)</f>
        <v>2</v>
      </c>
      <c r="P475" s="3">
        <f>VLOOKUP(C475,MASTER_Data_8!$A$2:$C$7,3,0)</f>
        <v>122</v>
      </c>
      <c r="Q475" s="3">
        <f>Datset_1!I475*MASTER_Data_5!$B$9*P475</f>
        <v>955.46129999999994</v>
      </c>
      <c r="R475" s="3">
        <f>VLOOKUP(C475,MASTER_Data_8!$K$2:$M$12,3,0)</f>
        <v>901</v>
      </c>
      <c r="S475" s="3">
        <f>Datset_1!I475*MASTER_Data_5!$B$9*R475</f>
        <v>7056.3166499999998</v>
      </c>
    </row>
    <row r="476" spans="1:19" x14ac:dyDescent="0.25">
      <c r="A476" s="2" t="s">
        <v>483</v>
      </c>
      <c r="B476" s="22">
        <v>39798</v>
      </c>
      <c r="C476" s="2">
        <v>50001</v>
      </c>
      <c r="D476" s="2">
        <v>12</v>
      </c>
      <c r="E476" s="2">
        <v>11</v>
      </c>
      <c r="F476" s="2">
        <v>10</v>
      </c>
      <c r="G476" s="2">
        <v>11</v>
      </c>
      <c r="H476" s="2">
        <v>21</v>
      </c>
      <c r="I476" s="111">
        <f>D476*HLOOKUP($D$3,MASTER_Data_1!$A$3:$F$5,2,0)+E476*HLOOKUP($E$3,MASTER_Data_1!$A$3:$F$5,2,0)+F476*HLOOKUP($F$3,MASTER_Data_1!$A$3:$F$5,2,0)+G476*HLOOKUP($G$3,MASTER_Data_1!$A$3:$F$5,2,0)+H476*HLOOKUP($H$3,MASTER_Data_1!$A$3:$F$5,2,0)</f>
        <v>183.89999999999998</v>
      </c>
      <c r="J476" s="111">
        <f>IF(AND(I476&gt;100,C476=50001),HLOOKUP(C476,MASTER_Data_2!$A$7:$G$17,MATCH(Datset_1!I476,MASTER_Data_2!$B$8:$B$17,1)+2,1),IF(AND(I476&gt;100,C476=50002),HLOOKUP(C476,MASTER_Data_2!$A$7:$G$17,MATCH(Datset_1!I476,MASTER_Data_2!$B$8:$B$17,1)+2,1),IF(AND(I476&gt;100,C476=50003),HLOOKUP(C476,MASTER_Data_2!$A$7:$G$17,MATCH(Datset_1!I476,MASTER_Data_2!$B$8:$B$17,1)+2,1),IF(AND(I476&gt;100,C476=50004),HLOOKUP(C476,MASTER_Data_2!$A$7:$G$17,MATCH(Datset_1!I476,MASTER_Data_2!$B$8:$B$17,1)+2,1),IF(AND(I476&gt;100,C476=50005),HLOOKUP(C476,MASTER_Data_2!$A$7:$G$17,MATCH(Datset_1!I476,MASTER_Data_2!$B$8:$B$17,1)+2,1),HLOOKUP(C476,MASTER_Data_2!$A$7:$G$17,2,1))))))</f>
        <v>0.2</v>
      </c>
      <c r="K476" s="4">
        <f t="shared" si="15"/>
        <v>36.779999999999994</v>
      </c>
      <c r="L476" s="112">
        <f>IF(AND(I472&gt;100,C472=50001),HLOOKUP(C472,MASTER_Data_4!$A$6:$G$16,MATCH(Datset_1!I472,MASTER_Data_4!$B$7:$B$16,1)+2,1),IF(AND(I472&gt;100,C472=50002),HLOOKUP(C472,MASTER_Data_4!$A$6:$G$16,MATCH(Datset_1!I472,MASTER_Data_4!$B$7:$B$16,1)+2,1),IF(AND(I472&gt;100,C472=50003),HLOOKUP(C472,MASTER_Data_4!$A$6:$G$16,MATCH(Datset_1!I472,MASTER_Data_4!$B$7:$B$16,1)+2,1),IF(AND(I472&gt;100,C472=50004),HLOOKUP(C472,MASTER_Data_4!$A$6:$G$16,MATCH(Datset_1!I472,MASTER_Data_4!$B$7:$B$16,1)+2,1),IF(AND(I472&gt;100,C472=50005),HLOOKUP(C472,MASTER_Data_4!$A$6:$G$16,MATCH(Datset_1!I472,MASTER_Data_4!$B$7:$B$16,1)+2,1),HLOOKUP(C472,MASTER_Data_4!$A$6:$G$16,2,1))))))</f>
        <v>0.34100000000000003</v>
      </c>
      <c r="M476" s="4">
        <f t="shared" si="14"/>
        <v>62.709899999999998</v>
      </c>
      <c r="N476" s="112">
        <f>VLOOKUP(C476,MASTER_Data_7!$A$2:$C$7,3,0)</f>
        <v>1</v>
      </c>
      <c r="O476" s="112">
        <f>VLOOKUP(C476,MASTER_Data_7!$K$2:$M$12,3,0)</f>
        <v>2</v>
      </c>
      <c r="P476" s="3">
        <f>VLOOKUP(C476,MASTER_Data_8!$A$2:$C$7,3,0)</f>
        <v>40</v>
      </c>
      <c r="Q476" s="3">
        <f>Datset_1!I476*MASTER_Data_5!$B$9*P476</f>
        <v>400.90199999999993</v>
      </c>
      <c r="R476" s="3">
        <f>VLOOKUP(C476,MASTER_Data_8!$K$2:$M$12,3,0)</f>
        <v>787</v>
      </c>
      <c r="S476" s="3">
        <f>Datset_1!I476*MASTER_Data_5!$B$9*R476</f>
        <v>7887.7468499999995</v>
      </c>
    </row>
    <row r="477" spans="1:19" x14ac:dyDescent="0.25">
      <c r="A477" s="2" t="s">
        <v>484</v>
      </c>
      <c r="B477" s="22">
        <v>39798</v>
      </c>
      <c r="C477" s="2">
        <v>50003</v>
      </c>
      <c r="D477" s="2">
        <v>12</v>
      </c>
      <c r="E477" s="2">
        <v>11</v>
      </c>
      <c r="F477" s="2">
        <v>9</v>
      </c>
      <c r="G477" s="2">
        <v>11</v>
      </c>
      <c r="H477" s="2">
        <v>9</v>
      </c>
      <c r="I477" s="111">
        <f>D477*HLOOKUP($D$3,MASTER_Data_1!$A$3:$F$5,2,0)+E477*HLOOKUP($E$3,MASTER_Data_1!$A$3:$F$5,2,0)+F477*HLOOKUP($F$3,MASTER_Data_1!$A$3:$F$5,2,0)+G477*HLOOKUP($G$3,MASTER_Data_1!$A$3:$F$5,2,0)+H477*HLOOKUP($H$3,MASTER_Data_1!$A$3:$F$5,2,0)</f>
        <v>148.79999999999998</v>
      </c>
      <c r="J477" s="111">
        <f>IF(AND(I477&gt;100,C477=50001),HLOOKUP(C477,MASTER_Data_2!$A$7:$G$17,MATCH(Datset_1!I477,MASTER_Data_2!$B$8:$B$17,1)+2,1),IF(AND(I477&gt;100,C477=50002),HLOOKUP(C477,MASTER_Data_2!$A$7:$G$17,MATCH(Datset_1!I477,MASTER_Data_2!$B$8:$B$17,1)+2,1),IF(AND(I477&gt;100,C477=50003),HLOOKUP(C477,MASTER_Data_2!$A$7:$G$17,MATCH(Datset_1!I477,MASTER_Data_2!$B$8:$B$17,1)+2,1),IF(AND(I477&gt;100,C477=50004),HLOOKUP(C477,MASTER_Data_2!$A$7:$G$17,MATCH(Datset_1!I477,MASTER_Data_2!$B$8:$B$17,1)+2,1),IF(AND(I477&gt;100,C477=50005),HLOOKUP(C477,MASTER_Data_2!$A$7:$G$17,MATCH(Datset_1!I477,MASTER_Data_2!$B$8:$B$17,1)+2,1),HLOOKUP(C477,MASTER_Data_2!$A$7:$G$17,2,1))))))</f>
        <v>0.26</v>
      </c>
      <c r="K477" s="4">
        <f t="shared" si="15"/>
        <v>38.687999999999995</v>
      </c>
      <c r="L477" s="112">
        <f>IF(AND(I473&gt;100,C473=50001),HLOOKUP(C473,MASTER_Data_4!$A$6:$G$16,MATCH(Datset_1!I473,MASTER_Data_4!$B$7:$B$16,1)+2,1),IF(AND(I473&gt;100,C473=50002),HLOOKUP(C473,MASTER_Data_4!$A$6:$G$16,MATCH(Datset_1!I473,MASTER_Data_4!$B$7:$B$16,1)+2,1),IF(AND(I473&gt;100,C473=50003),HLOOKUP(C473,MASTER_Data_4!$A$6:$G$16,MATCH(Datset_1!I473,MASTER_Data_4!$B$7:$B$16,1)+2,1),IF(AND(I473&gt;100,C473=50004),HLOOKUP(C473,MASTER_Data_4!$A$6:$G$16,MATCH(Datset_1!I473,MASTER_Data_4!$B$7:$B$16,1)+2,1),IF(AND(I473&gt;100,C473=50005),HLOOKUP(C473,MASTER_Data_4!$A$6:$G$16,MATCH(Datset_1!I473,MASTER_Data_4!$B$7:$B$16,1)+2,1),HLOOKUP(C473,MASTER_Data_4!$A$6:$G$16,2,1))))))</f>
        <v>0.20399999999999999</v>
      </c>
      <c r="M477" s="4">
        <f t="shared" si="14"/>
        <v>30.355199999999993</v>
      </c>
      <c r="N477" s="112">
        <f>VLOOKUP(C477,MASTER_Data_7!$A$2:$C$7,3,0)</f>
        <v>1</v>
      </c>
      <c r="O477" s="112">
        <f>VLOOKUP(C477,MASTER_Data_7!$K$2:$M$12,3,0)</f>
        <v>2</v>
      </c>
      <c r="P477" s="3">
        <f>VLOOKUP(C477,MASTER_Data_8!$A$2:$C$7,3,0)</f>
        <v>407</v>
      </c>
      <c r="Q477" s="3">
        <f>Datset_1!I477*MASTER_Data_5!$B$9*P477</f>
        <v>3300.6071999999995</v>
      </c>
      <c r="R477" s="3">
        <f>VLOOKUP(C477,MASTER_Data_8!$K$2:$M$12,3,0)</f>
        <v>1048</v>
      </c>
      <c r="S477" s="3">
        <f>Datset_1!I477*MASTER_Data_5!$B$9*R477</f>
        <v>8498.8607999999986</v>
      </c>
    </row>
    <row r="478" spans="1:19" x14ac:dyDescent="0.25">
      <c r="A478" s="2" t="s">
        <v>485</v>
      </c>
      <c r="B478" s="22">
        <v>39798</v>
      </c>
      <c r="C478" s="2">
        <v>50005</v>
      </c>
      <c r="D478" s="2">
        <v>12</v>
      </c>
      <c r="E478" s="2">
        <v>11</v>
      </c>
      <c r="F478" s="2">
        <v>9</v>
      </c>
      <c r="G478" s="2">
        <v>11</v>
      </c>
      <c r="H478" s="2">
        <v>9</v>
      </c>
      <c r="I478" s="111">
        <f>D478*HLOOKUP($D$3,MASTER_Data_1!$A$3:$F$5,2,0)+E478*HLOOKUP($E$3,MASTER_Data_1!$A$3:$F$5,2,0)+F478*HLOOKUP($F$3,MASTER_Data_1!$A$3:$F$5,2,0)+G478*HLOOKUP($G$3,MASTER_Data_1!$A$3:$F$5,2,0)+H478*HLOOKUP($H$3,MASTER_Data_1!$A$3:$F$5,2,0)</f>
        <v>148.79999999999998</v>
      </c>
      <c r="J478" s="111">
        <f>IF(AND(I478&gt;100,C478=50001),HLOOKUP(C478,MASTER_Data_2!$A$7:$G$17,MATCH(Datset_1!I478,MASTER_Data_2!$B$8:$B$17,1)+2,1),IF(AND(I478&gt;100,C478=50002),HLOOKUP(C478,MASTER_Data_2!$A$7:$G$17,MATCH(Datset_1!I478,MASTER_Data_2!$B$8:$B$17,1)+2,1),IF(AND(I478&gt;100,C478=50003),HLOOKUP(C478,MASTER_Data_2!$A$7:$G$17,MATCH(Datset_1!I478,MASTER_Data_2!$B$8:$B$17,1)+2,1),IF(AND(I478&gt;100,C478=50004),HLOOKUP(C478,MASTER_Data_2!$A$7:$G$17,MATCH(Datset_1!I478,MASTER_Data_2!$B$8:$B$17,1)+2,1),IF(AND(I478&gt;100,C478=50005),HLOOKUP(C478,MASTER_Data_2!$A$7:$G$17,MATCH(Datset_1!I478,MASTER_Data_2!$B$8:$B$17,1)+2,1),HLOOKUP(C478,MASTER_Data_2!$A$7:$G$17,2,1))))))</f>
        <v>0.33</v>
      </c>
      <c r="K478" s="4">
        <f t="shared" si="15"/>
        <v>49.103999999999999</v>
      </c>
      <c r="L478" s="112">
        <f>IF(AND(I474&gt;100,C474=50001),HLOOKUP(C474,MASTER_Data_4!$A$6:$G$16,MATCH(Datset_1!I474,MASTER_Data_4!$B$7:$B$16,1)+2,1),IF(AND(I474&gt;100,C474=50002),HLOOKUP(C474,MASTER_Data_4!$A$6:$G$16,MATCH(Datset_1!I474,MASTER_Data_4!$B$7:$B$16,1)+2,1),IF(AND(I474&gt;100,C474=50003),HLOOKUP(C474,MASTER_Data_4!$A$6:$G$16,MATCH(Datset_1!I474,MASTER_Data_4!$B$7:$B$16,1)+2,1),IF(AND(I474&gt;100,C474=50004),HLOOKUP(C474,MASTER_Data_4!$A$6:$G$16,MATCH(Datset_1!I474,MASTER_Data_4!$B$7:$B$16,1)+2,1),IF(AND(I474&gt;100,C474=50005),HLOOKUP(C474,MASTER_Data_4!$A$6:$G$16,MATCH(Datset_1!I474,MASTER_Data_4!$B$7:$B$16,1)+2,1),HLOOKUP(C474,MASTER_Data_4!$A$6:$G$16,2,1))))))</f>
        <v>0.30199999999999999</v>
      </c>
      <c r="M478" s="4">
        <f t="shared" si="14"/>
        <v>44.937599999999996</v>
      </c>
      <c r="N478" s="112">
        <f>VLOOKUP(C478,MASTER_Data_7!$A$2:$C$7,3,0)</f>
        <v>2</v>
      </c>
      <c r="O478" s="112">
        <f>VLOOKUP(C478,MASTER_Data_7!$K$2:$M$12,3,0)</f>
        <v>1</v>
      </c>
      <c r="P478" s="3">
        <f>VLOOKUP(C478,MASTER_Data_8!$A$2:$C$7,3,0)</f>
        <v>787</v>
      </c>
      <c r="Q478" s="3">
        <f>Datset_1!I478*MASTER_Data_5!$B$9*P478</f>
        <v>6382.2551999999987</v>
      </c>
      <c r="R478" s="3">
        <f>VLOOKUP(C478,MASTER_Data_8!$K$2:$M$12,3,0)</f>
        <v>40</v>
      </c>
      <c r="S478" s="3">
        <f>Datset_1!I478*MASTER_Data_5!$B$9*R478</f>
        <v>324.38399999999996</v>
      </c>
    </row>
    <row r="479" spans="1:19" x14ac:dyDescent="0.25">
      <c r="A479" s="2" t="s">
        <v>486</v>
      </c>
      <c r="B479" s="22">
        <v>39799</v>
      </c>
      <c r="C479" s="2">
        <v>50004</v>
      </c>
      <c r="D479" s="2">
        <v>8</v>
      </c>
      <c r="E479" s="2">
        <v>10</v>
      </c>
      <c r="F479" s="2">
        <v>15</v>
      </c>
      <c r="G479" s="2">
        <v>11</v>
      </c>
      <c r="H479" s="2">
        <v>9</v>
      </c>
      <c r="I479" s="111">
        <f>D479*HLOOKUP($D$3,MASTER_Data_1!$A$3:$F$5,2,0)+E479*HLOOKUP($E$3,MASTER_Data_1!$A$3:$F$5,2,0)+F479*HLOOKUP($F$3,MASTER_Data_1!$A$3:$F$5,2,0)+G479*HLOOKUP($G$3,MASTER_Data_1!$A$3:$F$5,2,0)+H479*HLOOKUP($H$3,MASTER_Data_1!$A$3:$F$5,2,0)</f>
        <v>146.79999999999998</v>
      </c>
      <c r="J479" s="111">
        <f>IF(AND(I479&gt;100,C479=50001),HLOOKUP(C479,MASTER_Data_2!$A$7:$G$17,MATCH(Datset_1!I479,MASTER_Data_2!$B$8:$B$17,1)+2,1),IF(AND(I479&gt;100,C479=50002),HLOOKUP(C479,MASTER_Data_2!$A$7:$G$17,MATCH(Datset_1!I479,MASTER_Data_2!$B$8:$B$17,1)+2,1),IF(AND(I479&gt;100,C479=50003),HLOOKUP(C479,MASTER_Data_2!$A$7:$G$17,MATCH(Datset_1!I479,MASTER_Data_2!$B$8:$B$17,1)+2,1),IF(AND(I479&gt;100,C479=50004),HLOOKUP(C479,MASTER_Data_2!$A$7:$G$17,MATCH(Datset_1!I479,MASTER_Data_2!$B$8:$B$17,1)+2,1),IF(AND(I479&gt;100,C479=50005),HLOOKUP(C479,MASTER_Data_2!$A$7:$G$17,MATCH(Datset_1!I479,MASTER_Data_2!$B$8:$B$17,1)+2,1),HLOOKUP(C479,MASTER_Data_2!$A$7:$G$17,2,1))))))</f>
        <v>0.27</v>
      </c>
      <c r="K479" s="4">
        <f t="shared" si="15"/>
        <v>39.635999999999996</v>
      </c>
      <c r="L479" s="112">
        <f>IF(AND(I475&gt;100,C475=50001),HLOOKUP(C475,MASTER_Data_4!$A$6:$G$16,MATCH(Datset_1!I475,MASTER_Data_4!$B$7:$B$16,1)+2,1),IF(AND(I475&gt;100,C475=50002),HLOOKUP(C475,MASTER_Data_4!$A$6:$G$16,MATCH(Datset_1!I475,MASTER_Data_4!$B$7:$B$16,1)+2,1),IF(AND(I475&gt;100,C475=50003),HLOOKUP(C475,MASTER_Data_4!$A$6:$G$16,MATCH(Datset_1!I475,MASTER_Data_4!$B$7:$B$16,1)+2,1),IF(AND(I475&gt;100,C475=50004),HLOOKUP(C475,MASTER_Data_4!$A$6:$G$16,MATCH(Datset_1!I475,MASTER_Data_4!$B$7:$B$16,1)+2,1),IF(AND(I475&gt;100,C475=50005),HLOOKUP(C475,MASTER_Data_4!$A$6:$G$16,MATCH(Datset_1!I475,MASTER_Data_4!$B$7:$B$16,1)+2,1),HLOOKUP(C475,MASTER_Data_4!$A$6:$G$16,2,1))))))</f>
        <v>0.30599999999999999</v>
      </c>
      <c r="M479" s="4">
        <f t="shared" si="14"/>
        <v>44.920799999999993</v>
      </c>
      <c r="N479" s="112">
        <f>VLOOKUP(C479,MASTER_Data_7!$A$2:$C$7,3,0)</f>
        <v>1</v>
      </c>
      <c r="O479" s="112">
        <f>VLOOKUP(C479,MASTER_Data_7!$K$2:$M$12,3,0)</f>
        <v>2</v>
      </c>
      <c r="P479" s="3">
        <f>VLOOKUP(C479,MASTER_Data_8!$A$2:$C$7,3,0)</f>
        <v>768</v>
      </c>
      <c r="Q479" s="3">
        <f>Datset_1!I479*MASTER_Data_5!$B$9*P479</f>
        <v>6144.4607999999989</v>
      </c>
      <c r="R479" s="3">
        <f>VLOOKUP(C479,MASTER_Data_8!$K$2:$M$12,3,0)</f>
        <v>841</v>
      </c>
      <c r="S479" s="3">
        <f>Datset_1!I479*MASTER_Data_5!$B$9*R479</f>
        <v>6728.5045999999984</v>
      </c>
    </row>
    <row r="480" spans="1:19" x14ac:dyDescent="0.25">
      <c r="A480" s="2" t="s">
        <v>487</v>
      </c>
      <c r="B480" s="22">
        <v>39799</v>
      </c>
      <c r="C480" s="2">
        <v>50005</v>
      </c>
      <c r="D480" s="2">
        <v>8</v>
      </c>
      <c r="E480" s="2">
        <v>10</v>
      </c>
      <c r="F480" s="2">
        <v>15</v>
      </c>
      <c r="G480" s="2">
        <v>11</v>
      </c>
      <c r="H480" s="2">
        <v>22</v>
      </c>
      <c r="I480" s="111">
        <f>D480*HLOOKUP($D$3,MASTER_Data_1!$A$3:$F$5,2,0)+E480*HLOOKUP($E$3,MASTER_Data_1!$A$3:$F$5,2,0)+F480*HLOOKUP($F$3,MASTER_Data_1!$A$3:$F$5,2,0)+G480*HLOOKUP($G$3,MASTER_Data_1!$A$3:$F$5,2,0)+H480*HLOOKUP($H$3,MASTER_Data_1!$A$3:$F$5,2,0)</f>
        <v>183.2</v>
      </c>
      <c r="J480" s="111">
        <f>IF(AND(I480&gt;100,C480=50001),HLOOKUP(C480,MASTER_Data_2!$A$7:$G$17,MATCH(Datset_1!I480,MASTER_Data_2!$B$8:$B$17,1)+2,1),IF(AND(I480&gt;100,C480=50002),HLOOKUP(C480,MASTER_Data_2!$A$7:$G$17,MATCH(Datset_1!I480,MASTER_Data_2!$B$8:$B$17,1)+2,1),IF(AND(I480&gt;100,C480=50003),HLOOKUP(C480,MASTER_Data_2!$A$7:$G$17,MATCH(Datset_1!I480,MASTER_Data_2!$B$8:$B$17,1)+2,1),IF(AND(I480&gt;100,C480=50004),HLOOKUP(C480,MASTER_Data_2!$A$7:$G$17,MATCH(Datset_1!I480,MASTER_Data_2!$B$8:$B$17,1)+2,1),IF(AND(I480&gt;100,C480=50005),HLOOKUP(C480,MASTER_Data_2!$A$7:$G$17,MATCH(Datset_1!I480,MASTER_Data_2!$B$8:$B$17,1)+2,1),HLOOKUP(C480,MASTER_Data_2!$A$7:$G$17,2,1))))))</f>
        <v>0.33</v>
      </c>
      <c r="K480" s="4">
        <f t="shared" si="15"/>
        <v>60.455999999999996</v>
      </c>
      <c r="L480" s="112">
        <f>IF(AND(I476&gt;100,C476=50001),HLOOKUP(C476,MASTER_Data_4!$A$6:$G$16,MATCH(Datset_1!I476,MASTER_Data_4!$B$7:$B$16,1)+2,1),IF(AND(I476&gt;100,C476=50002),HLOOKUP(C476,MASTER_Data_4!$A$6:$G$16,MATCH(Datset_1!I476,MASTER_Data_4!$B$7:$B$16,1)+2,1),IF(AND(I476&gt;100,C476=50003),HLOOKUP(C476,MASTER_Data_4!$A$6:$G$16,MATCH(Datset_1!I476,MASTER_Data_4!$B$7:$B$16,1)+2,1),IF(AND(I476&gt;100,C476=50004),HLOOKUP(C476,MASTER_Data_4!$A$6:$G$16,MATCH(Datset_1!I476,MASTER_Data_4!$B$7:$B$16,1)+2,1),IF(AND(I476&gt;100,C476=50005),HLOOKUP(C476,MASTER_Data_4!$A$6:$G$16,MATCH(Datset_1!I476,MASTER_Data_4!$B$7:$B$16,1)+2,1),HLOOKUP(C476,MASTER_Data_4!$A$6:$G$16,2,1))))))</f>
        <v>0.30199999999999999</v>
      </c>
      <c r="M480" s="4">
        <f t="shared" si="14"/>
        <v>55.326399999999992</v>
      </c>
      <c r="N480" s="112">
        <f>VLOOKUP(C480,MASTER_Data_7!$A$2:$C$7,3,0)</f>
        <v>2</v>
      </c>
      <c r="O480" s="112">
        <f>VLOOKUP(C480,MASTER_Data_7!$K$2:$M$12,3,0)</f>
        <v>1</v>
      </c>
      <c r="P480" s="3">
        <f>VLOOKUP(C480,MASTER_Data_8!$A$2:$C$7,3,0)</f>
        <v>787</v>
      </c>
      <c r="Q480" s="3">
        <f>Datset_1!I480*MASTER_Data_5!$B$9*P480</f>
        <v>7857.7227999999996</v>
      </c>
      <c r="R480" s="3">
        <f>VLOOKUP(C480,MASTER_Data_8!$K$2:$M$12,3,0)</f>
        <v>40</v>
      </c>
      <c r="S480" s="3">
        <f>Datset_1!I480*MASTER_Data_5!$B$9*R480</f>
        <v>399.37599999999998</v>
      </c>
    </row>
    <row r="481" spans="1:19" x14ac:dyDescent="0.25">
      <c r="A481" s="2" t="s">
        <v>488</v>
      </c>
      <c r="B481" s="22">
        <v>39799</v>
      </c>
      <c r="C481" s="2">
        <v>50003</v>
      </c>
      <c r="D481" s="2">
        <v>8</v>
      </c>
      <c r="E481" s="2">
        <v>10</v>
      </c>
      <c r="F481" s="2">
        <v>15</v>
      </c>
      <c r="G481" s="2">
        <v>11</v>
      </c>
      <c r="H481" s="2">
        <v>4</v>
      </c>
      <c r="I481" s="111">
        <f>D481*HLOOKUP($D$3,MASTER_Data_1!$A$3:$F$5,2,0)+E481*HLOOKUP($E$3,MASTER_Data_1!$A$3:$F$5,2,0)+F481*HLOOKUP($F$3,MASTER_Data_1!$A$3:$F$5,2,0)+G481*HLOOKUP($G$3,MASTER_Data_1!$A$3:$F$5,2,0)+H481*HLOOKUP($H$3,MASTER_Data_1!$A$3:$F$5,2,0)</f>
        <v>132.79999999999998</v>
      </c>
      <c r="J481" s="111">
        <f>IF(AND(I481&gt;100,C481=50001),HLOOKUP(C481,MASTER_Data_2!$A$7:$G$17,MATCH(Datset_1!I481,MASTER_Data_2!$B$8:$B$17,1)+2,1),IF(AND(I481&gt;100,C481=50002),HLOOKUP(C481,MASTER_Data_2!$A$7:$G$17,MATCH(Datset_1!I481,MASTER_Data_2!$B$8:$B$17,1)+2,1),IF(AND(I481&gt;100,C481=50003),HLOOKUP(C481,MASTER_Data_2!$A$7:$G$17,MATCH(Datset_1!I481,MASTER_Data_2!$B$8:$B$17,1)+2,1),IF(AND(I481&gt;100,C481=50004),HLOOKUP(C481,MASTER_Data_2!$A$7:$G$17,MATCH(Datset_1!I481,MASTER_Data_2!$B$8:$B$17,1)+2,1),IF(AND(I481&gt;100,C481=50005),HLOOKUP(C481,MASTER_Data_2!$A$7:$G$17,MATCH(Datset_1!I481,MASTER_Data_2!$B$8:$B$17,1)+2,1),HLOOKUP(C481,MASTER_Data_2!$A$7:$G$17,2,1))))))</f>
        <v>0.26</v>
      </c>
      <c r="K481" s="4">
        <f t="shared" si="15"/>
        <v>34.527999999999999</v>
      </c>
      <c r="L481" s="112">
        <f>IF(AND(I477&gt;100,C477=50001),HLOOKUP(C477,MASTER_Data_4!$A$6:$G$16,MATCH(Datset_1!I477,MASTER_Data_4!$B$7:$B$16,1)+2,1),IF(AND(I477&gt;100,C477=50002),HLOOKUP(C477,MASTER_Data_4!$A$6:$G$16,MATCH(Datset_1!I477,MASTER_Data_4!$B$7:$B$16,1)+2,1),IF(AND(I477&gt;100,C477=50003),HLOOKUP(C477,MASTER_Data_4!$A$6:$G$16,MATCH(Datset_1!I477,MASTER_Data_4!$B$7:$B$16,1)+2,1),IF(AND(I477&gt;100,C477=50004),HLOOKUP(C477,MASTER_Data_4!$A$6:$G$16,MATCH(Datset_1!I477,MASTER_Data_4!$B$7:$B$16,1)+2,1),IF(AND(I477&gt;100,C477=50005),HLOOKUP(C477,MASTER_Data_4!$A$6:$G$16,MATCH(Datset_1!I477,MASTER_Data_4!$B$7:$B$16,1)+2,1),HLOOKUP(C477,MASTER_Data_4!$A$6:$G$16,2,1))))))</f>
        <v>0.37</v>
      </c>
      <c r="M481" s="4">
        <f t="shared" si="14"/>
        <v>49.135999999999996</v>
      </c>
      <c r="N481" s="112">
        <f>VLOOKUP(C481,MASTER_Data_7!$A$2:$C$7,3,0)</f>
        <v>1</v>
      </c>
      <c r="O481" s="112">
        <f>VLOOKUP(C481,MASTER_Data_7!$K$2:$M$12,3,0)</f>
        <v>2</v>
      </c>
      <c r="P481" s="3">
        <f>VLOOKUP(C481,MASTER_Data_8!$A$2:$C$7,3,0)</f>
        <v>407</v>
      </c>
      <c r="Q481" s="3">
        <f>Datset_1!I481*MASTER_Data_5!$B$9*P481</f>
        <v>2945.7031999999995</v>
      </c>
      <c r="R481" s="3">
        <f>VLOOKUP(C481,MASTER_Data_8!$K$2:$M$12,3,0)</f>
        <v>1048</v>
      </c>
      <c r="S481" s="3">
        <f>Datset_1!I481*MASTER_Data_5!$B$9*R481</f>
        <v>7585.0047999999988</v>
      </c>
    </row>
    <row r="482" spans="1:19" x14ac:dyDescent="0.25">
      <c r="A482" s="2" t="s">
        <v>489</v>
      </c>
      <c r="B482" s="22">
        <v>39800</v>
      </c>
      <c r="C482" s="2">
        <v>50002</v>
      </c>
      <c r="D482" s="2">
        <v>8</v>
      </c>
      <c r="E482" s="2">
        <v>10</v>
      </c>
      <c r="F482" s="2">
        <v>15</v>
      </c>
      <c r="G482" s="2">
        <v>11</v>
      </c>
      <c r="H482" s="2">
        <v>9</v>
      </c>
      <c r="I482" s="111">
        <f>D482*HLOOKUP($D$3,MASTER_Data_1!$A$3:$F$5,2,0)+E482*HLOOKUP($E$3,MASTER_Data_1!$A$3:$F$5,2,0)+F482*HLOOKUP($F$3,MASTER_Data_1!$A$3:$F$5,2,0)+G482*HLOOKUP($G$3,MASTER_Data_1!$A$3:$F$5,2,0)+H482*HLOOKUP($H$3,MASTER_Data_1!$A$3:$F$5,2,0)</f>
        <v>146.79999999999998</v>
      </c>
      <c r="J482" s="111">
        <f>IF(AND(I482&gt;100,C482=50001),HLOOKUP(C482,MASTER_Data_2!$A$7:$G$17,MATCH(Datset_1!I482,MASTER_Data_2!$B$8:$B$17,1)+2,1),IF(AND(I482&gt;100,C482=50002),HLOOKUP(C482,MASTER_Data_2!$A$7:$G$17,MATCH(Datset_1!I482,MASTER_Data_2!$B$8:$B$17,1)+2,1),IF(AND(I482&gt;100,C482=50003),HLOOKUP(C482,MASTER_Data_2!$A$7:$G$17,MATCH(Datset_1!I482,MASTER_Data_2!$B$8:$B$17,1)+2,1),IF(AND(I482&gt;100,C482=50004),HLOOKUP(C482,MASTER_Data_2!$A$7:$G$17,MATCH(Datset_1!I482,MASTER_Data_2!$B$8:$B$17,1)+2,1),IF(AND(I482&gt;100,C482=50005),HLOOKUP(C482,MASTER_Data_2!$A$7:$G$17,MATCH(Datset_1!I482,MASTER_Data_2!$B$8:$B$17,1)+2,1),HLOOKUP(C482,MASTER_Data_2!$A$7:$G$17,2,1))))))</f>
        <v>0.24</v>
      </c>
      <c r="K482" s="4">
        <f t="shared" si="15"/>
        <v>35.231999999999992</v>
      </c>
      <c r="L482" s="112">
        <f>IF(AND(I478&gt;100,C478=50001),HLOOKUP(C478,MASTER_Data_4!$A$6:$G$16,MATCH(Datset_1!I478,MASTER_Data_4!$B$7:$B$16,1)+2,1),IF(AND(I478&gt;100,C478=50002),HLOOKUP(C478,MASTER_Data_4!$A$6:$G$16,MATCH(Datset_1!I478,MASTER_Data_4!$B$7:$B$16,1)+2,1),IF(AND(I478&gt;100,C478=50003),HLOOKUP(C478,MASTER_Data_4!$A$6:$G$16,MATCH(Datset_1!I478,MASTER_Data_4!$B$7:$B$16,1)+2,1),IF(AND(I478&gt;100,C478=50004),HLOOKUP(C478,MASTER_Data_4!$A$6:$G$16,MATCH(Datset_1!I478,MASTER_Data_4!$B$7:$B$16,1)+2,1),IF(AND(I478&gt;100,C478=50005),HLOOKUP(C478,MASTER_Data_4!$A$6:$G$16,MATCH(Datset_1!I478,MASTER_Data_4!$B$7:$B$16,1)+2,1),HLOOKUP(C478,MASTER_Data_4!$A$6:$G$16,2,1))))))</f>
        <v>0.20399999999999999</v>
      </c>
      <c r="M482" s="4">
        <f t="shared" si="14"/>
        <v>29.947199999999995</v>
      </c>
      <c r="N482" s="112">
        <f>VLOOKUP(C482,MASTER_Data_7!$A$2:$C$7,3,0)</f>
        <v>1</v>
      </c>
      <c r="O482" s="112">
        <f>VLOOKUP(C482,MASTER_Data_7!$K$2:$M$12,3,0)</f>
        <v>2</v>
      </c>
      <c r="P482" s="3">
        <f>VLOOKUP(C482,MASTER_Data_8!$A$2:$C$7,3,0)</f>
        <v>122</v>
      </c>
      <c r="Q482" s="3">
        <f>Datset_1!I482*MASTER_Data_5!$B$9*P482</f>
        <v>976.07319999999982</v>
      </c>
      <c r="R482" s="3">
        <f>VLOOKUP(C482,MASTER_Data_8!$K$2:$M$12,3,0)</f>
        <v>901</v>
      </c>
      <c r="S482" s="3">
        <f>Datset_1!I482*MASTER_Data_5!$B$9*R482</f>
        <v>7208.5405999999984</v>
      </c>
    </row>
    <row r="483" spans="1:19" x14ac:dyDescent="0.25">
      <c r="A483" s="2" t="s">
        <v>490</v>
      </c>
      <c r="B483" s="22">
        <v>39801</v>
      </c>
      <c r="C483" s="2">
        <v>50004</v>
      </c>
      <c r="D483" s="2">
        <v>8</v>
      </c>
      <c r="E483" s="2">
        <v>10</v>
      </c>
      <c r="F483" s="2">
        <v>15</v>
      </c>
      <c r="G483" s="2">
        <v>11</v>
      </c>
      <c r="H483" s="2">
        <v>22</v>
      </c>
      <c r="I483" s="111">
        <f>D483*HLOOKUP($D$3,MASTER_Data_1!$A$3:$F$5,2,0)+E483*HLOOKUP($E$3,MASTER_Data_1!$A$3:$F$5,2,0)+F483*HLOOKUP($F$3,MASTER_Data_1!$A$3:$F$5,2,0)+G483*HLOOKUP($G$3,MASTER_Data_1!$A$3:$F$5,2,0)+H483*HLOOKUP($H$3,MASTER_Data_1!$A$3:$F$5,2,0)</f>
        <v>183.2</v>
      </c>
      <c r="J483" s="111">
        <f>IF(AND(I483&gt;100,C483=50001),HLOOKUP(C483,MASTER_Data_2!$A$7:$G$17,MATCH(Datset_1!I483,MASTER_Data_2!$B$8:$B$17,1)+2,1),IF(AND(I483&gt;100,C483=50002),HLOOKUP(C483,MASTER_Data_2!$A$7:$G$17,MATCH(Datset_1!I483,MASTER_Data_2!$B$8:$B$17,1)+2,1),IF(AND(I483&gt;100,C483=50003),HLOOKUP(C483,MASTER_Data_2!$A$7:$G$17,MATCH(Datset_1!I483,MASTER_Data_2!$B$8:$B$17,1)+2,1),IF(AND(I483&gt;100,C483=50004),HLOOKUP(C483,MASTER_Data_2!$A$7:$G$17,MATCH(Datset_1!I483,MASTER_Data_2!$B$8:$B$17,1)+2,1),IF(AND(I483&gt;100,C483=50005),HLOOKUP(C483,MASTER_Data_2!$A$7:$G$17,MATCH(Datset_1!I483,MASTER_Data_2!$B$8:$B$17,1)+2,1),HLOOKUP(C483,MASTER_Data_2!$A$7:$G$17,2,1))))))</f>
        <v>0.27</v>
      </c>
      <c r="K483" s="4">
        <f t="shared" si="15"/>
        <v>49.463999999999999</v>
      </c>
      <c r="L483" s="112">
        <f>IF(AND(I479&gt;100,C479=50001),HLOOKUP(C479,MASTER_Data_4!$A$6:$G$16,MATCH(Datset_1!I479,MASTER_Data_4!$B$7:$B$16,1)+2,1),IF(AND(I479&gt;100,C479=50002),HLOOKUP(C479,MASTER_Data_4!$A$6:$G$16,MATCH(Datset_1!I479,MASTER_Data_4!$B$7:$B$16,1)+2,1),IF(AND(I479&gt;100,C479=50003),HLOOKUP(C479,MASTER_Data_4!$A$6:$G$16,MATCH(Datset_1!I479,MASTER_Data_4!$B$7:$B$16,1)+2,1),IF(AND(I479&gt;100,C479=50004),HLOOKUP(C479,MASTER_Data_4!$A$6:$G$16,MATCH(Datset_1!I479,MASTER_Data_4!$B$7:$B$16,1)+2,1),IF(AND(I479&gt;100,C479=50005),HLOOKUP(C479,MASTER_Data_4!$A$6:$G$16,MATCH(Datset_1!I479,MASTER_Data_4!$B$7:$B$16,1)+2,1),HLOOKUP(C479,MASTER_Data_4!$A$6:$G$16,2,1))))))</f>
        <v>0.34100000000000003</v>
      </c>
      <c r="M483" s="4">
        <f t="shared" si="14"/>
        <v>62.471200000000003</v>
      </c>
      <c r="N483" s="112">
        <f>VLOOKUP(C483,MASTER_Data_7!$A$2:$C$7,3,0)</f>
        <v>1</v>
      </c>
      <c r="O483" s="112">
        <f>VLOOKUP(C483,MASTER_Data_7!$K$2:$M$12,3,0)</f>
        <v>2</v>
      </c>
      <c r="P483" s="3">
        <f>VLOOKUP(C483,MASTER_Data_8!$A$2:$C$7,3,0)</f>
        <v>768</v>
      </c>
      <c r="Q483" s="3">
        <f>Datset_1!I483*MASTER_Data_5!$B$9*P483</f>
        <v>7668.0191999999988</v>
      </c>
      <c r="R483" s="3">
        <f>VLOOKUP(C483,MASTER_Data_8!$K$2:$M$12,3,0)</f>
        <v>841</v>
      </c>
      <c r="S483" s="3">
        <f>Datset_1!I483*MASTER_Data_5!$B$9*R483</f>
        <v>8396.8804</v>
      </c>
    </row>
    <row r="484" spans="1:19" x14ac:dyDescent="0.25">
      <c r="A484" s="2" t="s">
        <v>491</v>
      </c>
      <c r="B484" s="22">
        <v>39801</v>
      </c>
      <c r="C484" s="2">
        <v>50005</v>
      </c>
      <c r="D484" s="2">
        <v>8</v>
      </c>
      <c r="E484" s="2">
        <v>10</v>
      </c>
      <c r="F484" s="2">
        <v>15</v>
      </c>
      <c r="G484" s="2">
        <v>11</v>
      </c>
      <c r="H484" s="2">
        <v>9</v>
      </c>
      <c r="I484" s="111">
        <f>D484*HLOOKUP($D$3,MASTER_Data_1!$A$3:$F$5,2,0)+E484*HLOOKUP($E$3,MASTER_Data_1!$A$3:$F$5,2,0)+F484*HLOOKUP($F$3,MASTER_Data_1!$A$3:$F$5,2,0)+G484*HLOOKUP($G$3,MASTER_Data_1!$A$3:$F$5,2,0)+H484*HLOOKUP($H$3,MASTER_Data_1!$A$3:$F$5,2,0)</f>
        <v>146.79999999999998</v>
      </c>
      <c r="J484" s="111">
        <f>IF(AND(I484&gt;100,C484=50001),HLOOKUP(C484,MASTER_Data_2!$A$7:$G$17,MATCH(Datset_1!I484,MASTER_Data_2!$B$8:$B$17,1)+2,1),IF(AND(I484&gt;100,C484=50002),HLOOKUP(C484,MASTER_Data_2!$A$7:$G$17,MATCH(Datset_1!I484,MASTER_Data_2!$B$8:$B$17,1)+2,1),IF(AND(I484&gt;100,C484=50003),HLOOKUP(C484,MASTER_Data_2!$A$7:$G$17,MATCH(Datset_1!I484,MASTER_Data_2!$B$8:$B$17,1)+2,1),IF(AND(I484&gt;100,C484=50004),HLOOKUP(C484,MASTER_Data_2!$A$7:$G$17,MATCH(Datset_1!I484,MASTER_Data_2!$B$8:$B$17,1)+2,1),IF(AND(I484&gt;100,C484=50005),HLOOKUP(C484,MASTER_Data_2!$A$7:$G$17,MATCH(Datset_1!I484,MASTER_Data_2!$B$8:$B$17,1)+2,1),HLOOKUP(C484,MASTER_Data_2!$A$7:$G$17,2,1))))))</f>
        <v>0.33</v>
      </c>
      <c r="K484" s="4">
        <f t="shared" si="15"/>
        <v>48.443999999999996</v>
      </c>
      <c r="L484" s="112">
        <f>IF(AND(I480&gt;100,C480=50001),HLOOKUP(C480,MASTER_Data_4!$A$6:$G$16,MATCH(Datset_1!I480,MASTER_Data_4!$B$7:$B$16,1)+2,1),IF(AND(I480&gt;100,C480=50002),HLOOKUP(C480,MASTER_Data_4!$A$6:$G$16,MATCH(Datset_1!I480,MASTER_Data_4!$B$7:$B$16,1)+2,1),IF(AND(I480&gt;100,C480=50003),HLOOKUP(C480,MASTER_Data_4!$A$6:$G$16,MATCH(Datset_1!I480,MASTER_Data_4!$B$7:$B$16,1)+2,1),IF(AND(I480&gt;100,C480=50004),HLOOKUP(C480,MASTER_Data_4!$A$6:$G$16,MATCH(Datset_1!I480,MASTER_Data_4!$B$7:$B$16,1)+2,1),IF(AND(I480&gt;100,C480=50005),HLOOKUP(C480,MASTER_Data_4!$A$6:$G$16,MATCH(Datset_1!I480,MASTER_Data_4!$B$7:$B$16,1)+2,1),HLOOKUP(C480,MASTER_Data_4!$A$6:$G$16,2,1))))))</f>
        <v>0.20399999999999999</v>
      </c>
      <c r="M484" s="4">
        <f t="shared" si="14"/>
        <v>29.947199999999995</v>
      </c>
      <c r="N484" s="112">
        <f>VLOOKUP(C484,MASTER_Data_7!$A$2:$C$7,3,0)</f>
        <v>2</v>
      </c>
      <c r="O484" s="112">
        <f>VLOOKUP(C484,MASTER_Data_7!$K$2:$M$12,3,0)</f>
        <v>1</v>
      </c>
      <c r="P484" s="3">
        <f>VLOOKUP(C484,MASTER_Data_8!$A$2:$C$7,3,0)</f>
        <v>787</v>
      </c>
      <c r="Q484" s="3">
        <f>Datset_1!I484*MASTER_Data_5!$B$9*P484</f>
        <v>6296.4721999999992</v>
      </c>
      <c r="R484" s="3">
        <f>VLOOKUP(C484,MASTER_Data_8!$K$2:$M$12,3,0)</f>
        <v>40</v>
      </c>
      <c r="S484" s="3">
        <f>Datset_1!I484*MASTER_Data_5!$B$9*R484</f>
        <v>320.02399999999994</v>
      </c>
    </row>
    <row r="485" spans="1:19" x14ac:dyDescent="0.25">
      <c r="A485" s="2" t="s">
        <v>492</v>
      </c>
      <c r="B485" s="22">
        <v>39801</v>
      </c>
      <c r="C485" s="2">
        <v>50001</v>
      </c>
      <c r="D485" s="2">
        <v>8</v>
      </c>
      <c r="E485" s="2">
        <v>10</v>
      </c>
      <c r="F485" s="2">
        <v>15</v>
      </c>
      <c r="G485" s="2">
        <v>11</v>
      </c>
      <c r="H485" s="2">
        <v>0</v>
      </c>
      <c r="I485" s="111">
        <f>D485*HLOOKUP($D$3,MASTER_Data_1!$A$3:$F$5,2,0)+E485*HLOOKUP($E$3,MASTER_Data_1!$A$3:$F$5,2,0)+F485*HLOOKUP($F$3,MASTER_Data_1!$A$3:$F$5,2,0)+G485*HLOOKUP($G$3,MASTER_Data_1!$A$3:$F$5,2,0)+H485*HLOOKUP($H$3,MASTER_Data_1!$A$3:$F$5,2,0)</f>
        <v>121.6</v>
      </c>
      <c r="J485" s="111">
        <f>IF(AND(I485&gt;100,C485=50001),HLOOKUP(C485,MASTER_Data_2!$A$7:$G$17,MATCH(Datset_1!I485,MASTER_Data_2!$B$8:$B$17,1)+2,1),IF(AND(I485&gt;100,C485=50002),HLOOKUP(C485,MASTER_Data_2!$A$7:$G$17,MATCH(Datset_1!I485,MASTER_Data_2!$B$8:$B$17,1)+2,1),IF(AND(I485&gt;100,C485=50003),HLOOKUP(C485,MASTER_Data_2!$A$7:$G$17,MATCH(Datset_1!I485,MASTER_Data_2!$B$8:$B$17,1)+2,1),IF(AND(I485&gt;100,C485=50004),HLOOKUP(C485,MASTER_Data_2!$A$7:$G$17,MATCH(Datset_1!I485,MASTER_Data_2!$B$8:$B$17,1)+2,1),IF(AND(I485&gt;100,C485=50005),HLOOKUP(C485,MASTER_Data_2!$A$7:$G$17,MATCH(Datset_1!I485,MASTER_Data_2!$B$8:$B$17,1)+2,1),HLOOKUP(C485,MASTER_Data_2!$A$7:$G$17,2,1))))))</f>
        <v>0.2</v>
      </c>
      <c r="K485" s="4">
        <f t="shared" si="15"/>
        <v>24.32</v>
      </c>
      <c r="L485" s="112">
        <f>IF(AND(I481&gt;100,C481=50001),HLOOKUP(C481,MASTER_Data_4!$A$6:$G$16,MATCH(Datset_1!I481,MASTER_Data_4!$B$7:$B$16,1)+2,1),IF(AND(I481&gt;100,C481=50002),HLOOKUP(C481,MASTER_Data_4!$A$6:$G$16,MATCH(Datset_1!I481,MASTER_Data_4!$B$7:$B$16,1)+2,1),IF(AND(I481&gt;100,C481=50003),HLOOKUP(C481,MASTER_Data_4!$A$6:$G$16,MATCH(Datset_1!I481,MASTER_Data_4!$B$7:$B$16,1)+2,1),IF(AND(I481&gt;100,C481=50004),HLOOKUP(C481,MASTER_Data_4!$A$6:$G$16,MATCH(Datset_1!I481,MASTER_Data_4!$B$7:$B$16,1)+2,1),IF(AND(I481&gt;100,C481=50005),HLOOKUP(C481,MASTER_Data_4!$A$6:$G$16,MATCH(Datset_1!I481,MASTER_Data_4!$B$7:$B$16,1)+2,1),HLOOKUP(C481,MASTER_Data_4!$A$6:$G$16,2,1))))))</f>
        <v>0.37</v>
      </c>
      <c r="M485" s="4">
        <f t="shared" si="14"/>
        <v>44.991999999999997</v>
      </c>
      <c r="N485" s="112">
        <f>VLOOKUP(C485,MASTER_Data_7!$A$2:$C$7,3,0)</f>
        <v>1</v>
      </c>
      <c r="O485" s="112">
        <f>VLOOKUP(C485,MASTER_Data_7!$K$2:$M$12,3,0)</f>
        <v>2</v>
      </c>
      <c r="P485" s="3">
        <f>VLOOKUP(C485,MASTER_Data_8!$A$2:$C$7,3,0)</f>
        <v>40</v>
      </c>
      <c r="Q485" s="3">
        <f>Datset_1!I485*MASTER_Data_5!$B$9*P485</f>
        <v>265.08799999999997</v>
      </c>
      <c r="R485" s="3">
        <f>VLOOKUP(C485,MASTER_Data_8!$K$2:$M$12,3,0)</f>
        <v>787</v>
      </c>
      <c r="S485" s="3">
        <f>Datset_1!I485*MASTER_Data_5!$B$9*R485</f>
        <v>5215.6063999999997</v>
      </c>
    </row>
    <row r="486" spans="1:19" x14ac:dyDescent="0.25">
      <c r="A486" s="2" t="s">
        <v>493</v>
      </c>
      <c r="B486" s="22">
        <v>39801</v>
      </c>
      <c r="C486" s="2">
        <v>50003</v>
      </c>
      <c r="D486" s="2">
        <v>8</v>
      </c>
      <c r="E486" s="2">
        <v>10</v>
      </c>
      <c r="F486" s="2">
        <v>15</v>
      </c>
      <c r="G486" s="2">
        <v>11</v>
      </c>
      <c r="H486" s="2">
        <v>4</v>
      </c>
      <c r="I486" s="111">
        <f>D486*HLOOKUP($D$3,MASTER_Data_1!$A$3:$F$5,2,0)+E486*HLOOKUP($E$3,MASTER_Data_1!$A$3:$F$5,2,0)+F486*HLOOKUP($F$3,MASTER_Data_1!$A$3:$F$5,2,0)+G486*HLOOKUP($G$3,MASTER_Data_1!$A$3:$F$5,2,0)+H486*HLOOKUP($H$3,MASTER_Data_1!$A$3:$F$5,2,0)</f>
        <v>132.79999999999998</v>
      </c>
      <c r="J486" s="111">
        <f>IF(AND(I486&gt;100,C486=50001),HLOOKUP(C486,MASTER_Data_2!$A$7:$G$17,MATCH(Datset_1!I486,MASTER_Data_2!$B$8:$B$17,1)+2,1),IF(AND(I486&gt;100,C486=50002),HLOOKUP(C486,MASTER_Data_2!$A$7:$G$17,MATCH(Datset_1!I486,MASTER_Data_2!$B$8:$B$17,1)+2,1),IF(AND(I486&gt;100,C486=50003),HLOOKUP(C486,MASTER_Data_2!$A$7:$G$17,MATCH(Datset_1!I486,MASTER_Data_2!$B$8:$B$17,1)+2,1),IF(AND(I486&gt;100,C486=50004),HLOOKUP(C486,MASTER_Data_2!$A$7:$G$17,MATCH(Datset_1!I486,MASTER_Data_2!$B$8:$B$17,1)+2,1),IF(AND(I486&gt;100,C486=50005),HLOOKUP(C486,MASTER_Data_2!$A$7:$G$17,MATCH(Datset_1!I486,MASTER_Data_2!$B$8:$B$17,1)+2,1),HLOOKUP(C486,MASTER_Data_2!$A$7:$G$17,2,1))))))</f>
        <v>0.26</v>
      </c>
      <c r="K486" s="4">
        <f t="shared" si="15"/>
        <v>34.527999999999999</v>
      </c>
      <c r="L486" s="112">
        <f>IF(AND(I482&gt;100,C482=50001),HLOOKUP(C482,MASTER_Data_4!$A$6:$G$16,MATCH(Datset_1!I482,MASTER_Data_4!$B$7:$B$16,1)+2,1),IF(AND(I482&gt;100,C482=50002),HLOOKUP(C482,MASTER_Data_4!$A$6:$G$16,MATCH(Datset_1!I482,MASTER_Data_4!$B$7:$B$16,1)+2,1),IF(AND(I482&gt;100,C482=50003),HLOOKUP(C482,MASTER_Data_4!$A$6:$G$16,MATCH(Datset_1!I482,MASTER_Data_4!$B$7:$B$16,1)+2,1),IF(AND(I482&gt;100,C482=50004),HLOOKUP(C482,MASTER_Data_4!$A$6:$G$16,MATCH(Datset_1!I482,MASTER_Data_4!$B$7:$B$16,1)+2,1),IF(AND(I482&gt;100,C482=50005),HLOOKUP(C482,MASTER_Data_4!$A$6:$G$16,MATCH(Datset_1!I482,MASTER_Data_4!$B$7:$B$16,1)+2,1),HLOOKUP(C482,MASTER_Data_4!$A$6:$G$16,2,1))))))</f>
        <v>0.30599999999999999</v>
      </c>
      <c r="M486" s="4">
        <f t="shared" si="14"/>
        <v>40.636799999999994</v>
      </c>
      <c r="N486" s="112">
        <f>VLOOKUP(C486,MASTER_Data_7!$A$2:$C$7,3,0)</f>
        <v>1</v>
      </c>
      <c r="O486" s="112">
        <f>VLOOKUP(C486,MASTER_Data_7!$K$2:$M$12,3,0)</f>
        <v>2</v>
      </c>
      <c r="P486" s="3">
        <f>VLOOKUP(C486,MASTER_Data_8!$A$2:$C$7,3,0)</f>
        <v>407</v>
      </c>
      <c r="Q486" s="3">
        <f>Datset_1!I486*MASTER_Data_5!$B$9*P486</f>
        <v>2945.7031999999995</v>
      </c>
      <c r="R486" s="3">
        <f>VLOOKUP(C486,MASTER_Data_8!$K$2:$M$12,3,0)</f>
        <v>1048</v>
      </c>
      <c r="S486" s="3">
        <f>Datset_1!I486*MASTER_Data_5!$B$9*R486</f>
        <v>7585.0047999999988</v>
      </c>
    </row>
    <row r="487" spans="1:19" x14ac:dyDescent="0.25">
      <c r="A487" s="2" t="s">
        <v>494</v>
      </c>
      <c r="B487" s="22">
        <v>39802</v>
      </c>
      <c r="C487" s="2">
        <v>50003</v>
      </c>
      <c r="D487" s="2">
        <v>8</v>
      </c>
      <c r="E487" s="2">
        <v>10</v>
      </c>
      <c r="F487" s="2">
        <v>15</v>
      </c>
      <c r="G487" s="2">
        <v>11</v>
      </c>
      <c r="H487" s="2">
        <v>0</v>
      </c>
      <c r="I487" s="111">
        <f>D487*HLOOKUP($D$3,MASTER_Data_1!$A$3:$F$5,2,0)+E487*HLOOKUP($E$3,MASTER_Data_1!$A$3:$F$5,2,0)+F487*HLOOKUP($F$3,MASTER_Data_1!$A$3:$F$5,2,0)+G487*HLOOKUP($G$3,MASTER_Data_1!$A$3:$F$5,2,0)+H487*HLOOKUP($H$3,MASTER_Data_1!$A$3:$F$5,2,0)</f>
        <v>121.6</v>
      </c>
      <c r="J487" s="111">
        <f>IF(AND(I487&gt;100,C487=50001),HLOOKUP(C487,MASTER_Data_2!$A$7:$G$17,MATCH(Datset_1!I487,MASTER_Data_2!$B$8:$B$17,1)+2,1),IF(AND(I487&gt;100,C487=50002),HLOOKUP(C487,MASTER_Data_2!$A$7:$G$17,MATCH(Datset_1!I487,MASTER_Data_2!$B$8:$B$17,1)+2,1),IF(AND(I487&gt;100,C487=50003),HLOOKUP(C487,MASTER_Data_2!$A$7:$G$17,MATCH(Datset_1!I487,MASTER_Data_2!$B$8:$B$17,1)+2,1),IF(AND(I487&gt;100,C487=50004),HLOOKUP(C487,MASTER_Data_2!$A$7:$G$17,MATCH(Datset_1!I487,MASTER_Data_2!$B$8:$B$17,1)+2,1),IF(AND(I487&gt;100,C487=50005),HLOOKUP(C487,MASTER_Data_2!$A$7:$G$17,MATCH(Datset_1!I487,MASTER_Data_2!$B$8:$B$17,1)+2,1),HLOOKUP(C487,MASTER_Data_2!$A$7:$G$17,2,1))))))</f>
        <v>0.26</v>
      </c>
      <c r="K487" s="4">
        <f t="shared" si="15"/>
        <v>31.616</v>
      </c>
      <c r="L487" s="112">
        <f>IF(AND(I483&gt;100,C483=50001),HLOOKUP(C483,MASTER_Data_4!$A$6:$G$16,MATCH(Datset_1!I483,MASTER_Data_4!$B$7:$B$16,1)+2,1),IF(AND(I483&gt;100,C483=50002),HLOOKUP(C483,MASTER_Data_4!$A$6:$G$16,MATCH(Datset_1!I483,MASTER_Data_4!$B$7:$B$16,1)+2,1),IF(AND(I483&gt;100,C483=50003),HLOOKUP(C483,MASTER_Data_4!$A$6:$G$16,MATCH(Datset_1!I483,MASTER_Data_4!$B$7:$B$16,1)+2,1),IF(AND(I483&gt;100,C483=50004),HLOOKUP(C483,MASTER_Data_4!$A$6:$G$16,MATCH(Datset_1!I483,MASTER_Data_4!$B$7:$B$16,1)+2,1),IF(AND(I483&gt;100,C483=50005),HLOOKUP(C483,MASTER_Data_4!$A$6:$G$16,MATCH(Datset_1!I483,MASTER_Data_4!$B$7:$B$16,1)+2,1),HLOOKUP(C483,MASTER_Data_4!$A$6:$G$16,2,1))))))</f>
        <v>0.34100000000000003</v>
      </c>
      <c r="M487" s="4">
        <f t="shared" si="14"/>
        <v>41.465600000000002</v>
      </c>
      <c r="N487" s="112">
        <f>VLOOKUP(C487,MASTER_Data_7!$A$2:$C$7,3,0)</f>
        <v>1</v>
      </c>
      <c r="O487" s="112">
        <f>VLOOKUP(C487,MASTER_Data_7!$K$2:$M$12,3,0)</f>
        <v>2</v>
      </c>
      <c r="P487" s="3">
        <f>VLOOKUP(C487,MASTER_Data_8!$A$2:$C$7,3,0)</f>
        <v>407</v>
      </c>
      <c r="Q487" s="3">
        <f>Datset_1!I487*MASTER_Data_5!$B$9*P487</f>
        <v>2697.2703999999999</v>
      </c>
      <c r="R487" s="3">
        <f>VLOOKUP(C487,MASTER_Data_8!$K$2:$M$12,3,0)</f>
        <v>1048</v>
      </c>
      <c r="S487" s="3">
        <f>Datset_1!I487*MASTER_Data_5!$B$9*R487</f>
        <v>6945.3055999999997</v>
      </c>
    </row>
    <row r="488" spans="1:19" x14ac:dyDescent="0.25">
      <c r="A488" s="2" t="s">
        <v>495</v>
      </c>
      <c r="B488" s="22">
        <v>39802</v>
      </c>
      <c r="C488" s="2">
        <v>50004</v>
      </c>
      <c r="D488" s="2">
        <v>8</v>
      </c>
      <c r="E488" s="2">
        <v>10</v>
      </c>
      <c r="F488" s="2">
        <v>15</v>
      </c>
      <c r="G488" s="2">
        <v>11</v>
      </c>
      <c r="H488" s="2">
        <v>4</v>
      </c>
      <c r="I488" s="111">
        <f>D488*HLOOKUP($D$3,MASTER_Data_1!$A$3:$F$5,2,0)+E488*HLOOKUP($E$3,MASTER_Data_1!$A$3:$F$5,2,0)+F488*HLOOKUP($F$3,MASTER_Data_1!$A$3:$F$5,2,0)+G488*HLOOKUP($G$3,MASTER_Data_1!$A$3:$F$5,2,0)+H488*HLOOKUP($H$3,MASTER_Data_1!$A$3:$F$5,2,0)</f>
        <v>132.79999999999998</v>
      </c>
      <c r="J488" s="111">
        <f>IF(AND(I488&gt;100,C488=50001),HLOOKUP(C488,MASTER_Data_2!$A$7:$G$17,MATCH(Datset_1!I488,MASTER_Data_2!$B$8:$B$17,1)+2,1),IF(AND(I488&gt;100,C488=50002),HLOOKUP(C488,MASTER_Data_2!$A$7:$G$17,MATCH(Datset_1!I488,MASTER_Data_2!$B$8:$B$17,1)+2,1),IF(AND(I488&gt;100,C488=50003),HLOOKUP(C488,MASTER_Data_2!$A$7:$G$17,MATCH(Datset_1!I488,MASTER_Data_2!$B$8:$B$17,1)+2,1),IF(AND(I488&gt;100,C488=50004),HLOOKUP(C488,MASTER_Data_2!$A$7:$G$17,MATCH(Datset_1!I488,MASTER_Data_2!$B$8:$B$17,1)+2,1),IF(AND(I488&gt;100,C488=50005),HLOOKUP(C488,MASTER_Data_2!$A$7:$G$17,MATCH(Datset_1!I488,MASTER_Data_2!$B$8:$B$17,1)+2,1),HLOOKUP(C488,MASTER_Data_2!$A$7:$G$17,2,1))))))</f>
        <v>0.27</v>
      </c>
      <c r="K488" s="4">
        <f t="shared" si="15"/>
        <v>35.855999999999995</v>
      </c>
      <c r="L488" s="112">
        <f>IF(AND(I484&gt;100,C484=50001),HLOOKUP(C484,MASTER_Data_4!$A$6:$G$16,MATCH(Datset_1!I484,MASTER_Data_4!$B$7:$B$16,1)+2,1),IF(AND(I484&gt;100,C484=50002),HLOOKUP(C484,MASTER_Data_4!$A$6:$G$16,MATCH(Datset_1!I484,MASTER_Data_4!$B$7:$B$16,1)+2,1),IF(AND(I484&gt;100,C484=50003),HLOOKUP(C484,MASTER_Data_4!$A$6:$G$16,MATCH(Datset_1!I484,MASTER_Data_4!$B$7:$B$16,1)+2,1),IF(AND(I484&gt;100,C484=50004),HLOOKUP(C484,MASTER_Data_4!$A$6:$G$16,MATCH(Datset_1!I484,MASTER_Data_4!$B$7:$B$16,1)+2,1),IF(AND(I484&gt;100,C484=50005),HLOOKUP(C484,MASTER_Data_4!$A$6:$G$16,MATCH(Datset_1!I484,MASTER_Data_4!$B$7:$B$16,1)+2,1),HLOOKUP(C484,MASTER_Data_4!$A$6:$G$16,2,1))))))</f>
        <v>0.20399999999999999</v>
      </c>
      <c r="M488" s="4">
        <f t="shared" si="14"/>
        <v>27.091199999999994</v>
      </c>
      <c r="N488" s="112">
        <f>VLOOKUP(C488,MASTER_Data_7!$A$2:$C$7,3,0)</f>
        <v>1</v>
      </c>
      <c r="O488" s="112">
        <f>VLOOKUP(C488,MASTER_Data_7!$K$2:$M$12,3,0)</f>
        <v>2</v>
      </c>
      <c r="P488" s="3">
        <f>VLOOKUP(C488,MASTER_Data_8!$A$2:$C$7,3,0)</f>
        <v>768</v>
      </c>
      <c r="Q488" s="3">
        <f>Datset_1!I488*MASTER_Data_5!$B$9*P488</f>
        <v>5558.4767999999985</v>
      </c>
      <c r="R488" s="3">
        <f>VLOOKUP(C488,MASTER_Data_8!$K$2:$M$12,3,0)</f>
        <v>841</v>
      </c>
      <c r="S488" s="3">
        <f>Datset_1!I488*MASTER_Data_5!$B$9*R488</f>
        <v>6086.8215999999993</v>
      </c>
    </row>
    <row r="489" spans="1:19" x14ac:dyDescent="0.25">
      <c r="A489" s="2" t="s">
        <v>496</v>
      </c>
      <c r="B489" s="22">
        <v>39802</v>
      </c>
      <c r="C489" s="2">
        <v>50005</v>
      </c>
      <c r="D489" s="2">
        <v>8</v>
      </c>
      <c r="E489" s="2">
        <v>10</v>
      </c>
      <c r="F489" s="2">
        <v>15</v>
      </c>
      <c r="G489" s="2">
        <v>11</v>
      </c>
      <c r="H489" s="2">
        <v>0</v>
      </c>
      <c r="I489" s="111">
        <f>D489*HLOOKUP($D$3,MASTER_Data_1!$A$3:$F$5,2,0)+E489*HLOOKUP($E$3,MASTER_Data_1!$A$3:$F$5,2,0)+F489*HLOOKUP($F$3,MASTER_Data_1!$A$3:$F$5,2,0)+G489*HLOOKUP($G$3,MASTER_Data_1!$A$3:$F$5,2,0)+H489*HLOOKUP($H$3,MASTER_Data_1!$A$3:$F$5,2,0)</f>
        <v>121.6</v>
      </c>
      <c r="J489" s="111">
        <f>IF(AND(I489&gt;100,C489=50001),HLOOKUP(C489,MASTER_Data_2!$A$7:$G$17,MATCH(Datset_1!I489,MASTER_Data_2!$B$8:$B$17,1)+2,1),IF(AND(I489&gt;100,C489=50002),HLOOKUP(C489,MASTER_Data_2!$A$7:$G$17,MATCH(Datset_1!I489,MASTER_Data_2!$B$8:$B$17,1)+2,1),IF(AND(I489&gt;100,C489=50003),HLOOKUP(C489,MASTER_Data_2!$A$7:$G$17,MATCH(Datset_1!I489,MASTER_Data_2!$B$8:$B$17,1)+2,1),IF(AND(I489&gt;100,C489=50004),HLOOKUP(C489,MASTER_Data_2!$A$7:$G$17,MATCH(Datset_1!I489,MASTER_Data_2!$B$8:$B$17,1)+2,1),IF(AND(I489&gt;100,C489=50005),HLOOKUP(C489,MASTER_Data_2!$A$7:$G$17,MATCH(Datset_1!I489,MASTER_Data_2!$B$8:$B$17,1)+2,1),HLOOKUP(C489,MASTER_Data_2!$A$7:$G$17,2,1))))))</f>
        <v>0.33</v>
      </c>
      <c r="K489" s="4">
        <f t="shared" si="15"/>
        <v>40.128</v>
      </c>
      <c r="L489" s="112">
        <f>IF(AND(I485&gt;100,C485=50001),HLOOKUP(C485,MASTER_Data_4!$A$6:$G$16,MATCH(Datset_1!I485,MASTER_Data_4!$B$7:$B$16,1)+2,1),IF(AND(I485&gt;100,C485=50002),HLOOKUP(C485,MASTER_Data_4!$A$6:$G$16,MATCH(Datset_1!I485,MASTER_Data_4!$B$7:$B$16,1)+2,1),IF(AND(I485&gt;100,C485=50003),HLOOKUP(C485,MASTER_Data_4!$A$6:$G$16,MATCH(Datset_1!I485,MASTER_Data_4!$B$7:$B$16,1)+2,1),IF(AND(I485&gt;100,C485=50004),HLOOKUP(C485,MASTER_Data_4!$A$6:$G$16,MATCH(Datset_1!I485,MASTER_Data_4!$B$7:$B$16,1)+2,1),IF(AND(I485&gt;100,C485=50005),HLOOKUP(C485,MASTER_Data_4!$A$6:$G$16,MATCH(Datset_1!I485,MASTER_Data_4!$B$7:$B$16,1)+2,1),HLOOKUP(C485,MASTER_Data_4!$A$6:$G$16,2,1))))))</f>
        <v>0.30199999999999999</v>
      </c>
      <c r="M489" s="4">
        <f t="shared" si="14"/>
        <v>36.723199999999999</v>
      </c>
      <c r="N489" s="112">
        <f>VLOOKUP(C489,MASTER_Data_7!$A$2:$C$7,3,0)</f>
        <v>2</v>
      </c>
      <c r="O489" s="112">
        <f>VLOOKUP(C489,MASTER_Data_7!$K$2:$M$12,3,0)</f>
        <v>1</v>
      </c>
      <c r="P489" s="3">
        <f>VLOOKUP(C489,MASTER_Data_8!$A$2:$C$7,3,0)</f>
        <v>787</v>
      </c>
      <c r="Q489" s="3">
        <f>Datset_1!I489*MASTER_Data_5!$B$9*P489</f>
        <v>5215.6063999999997</v>
      </c>
      <c r="R489" s="3">
        <f>VLOOKUP(C489,MASTER_Data_8!$K$2:$M$12,3,0)</f>
        <v>40</v>
      </c>
      <c r="S489" s="3">
        <f>Datset_1!I489*MASTER_Data_5!$B$9*R489</f>
        <v>265.08799999999997</v>
      </c>
    </row>
    <row r="490" spans="1:19" x14ac:dyDescent="0.25">
      <c r="A490" s="2" t="s">
        <v>497</v>
      </c>
      <c r="B490" s="22">
        <v>39803</v>
      </c>
      <c r="C490" s="2">
        <v>50005</v>
      </c>
      <c r="D490" s="2">
        <v>8</v>
      </c>
      <c r="E490" s="2">
        <v>10</v>
      </c>
      <c r="F490" s="2">
        <v>15</v>
      </c>
      <c r="G490" s="2">
        <v>11</v>
      </c>
      <c r="H490" s="2">
        <v>21</v>
      </c>
      <c r="I490" s="111">
        <f>D490*HLOOKUP($D$3,MASTER_Data_1!$A$3:$F$5,2,0)+E490*HLOOKUP($E$3,MASTER_Data_1!$A$3:$F$5,2,0)+F490*HLOOKUP($F$3,MASTER_Data_1!$A$3:$F$5,2,0)+G490*HLOOKUP($G$3,MASTER_Data_1!$A$3:$F$5,2,0)+H490*HLOOKUP($H$3,MASTER_Data_1!$A$3:$F$5,2,0)</f>
        <v>180.39999999999998</v>
      </c>
      <c r="J490" s="111">
        <f>IF(AND(I490&gt;100,C490=50001),HLOOKUP(C490,MASTER_Data_2!$A$7:$G$17,MATCH(Datset_1!I490,MASTER_Data_2!$B$8:$B$17,1)+2,1),IF(AND(I490&gt;100,C490=50002),HLOOKUP(C490,MASTER_Data_2!$A$7:$G$17,MATCH(Datset_1!I490,MASTER_Data_2!$B$8:$B$17,1)+2,1),IF(AND(I490&gt;100,C490=50003),HLOOKUP(C490,MASTER_Data_2!$A$7:$G$17,MATCH(Datset_1!I490,MASTER_Data_2!$B$8:$B$17,1)+2,1),IF(AND(I490&gt;100,C490=50004),HLOOKUP(C490,MASTER_Data_2!$A$7:$G$17,MATCH(Datset_1!I490,MASTER_Data_2!$B$8:$B$17,1)+2,1),IF(AND(I490&gt;100,C490=50005),HLOOKUP(C490,MASTER_Data_2!$A$7:$G$17,MATCH(Datset_1!I490,MASTER_Data_2!$B$8:$B$17,1)+2,1),HLOOKUP(C490,MASTER_Data_2!$A$7:$G$17,2,1))))))</f>
        <v>0.33</v>
      </c>
      <c r="K490" s="4">
        <f t="shared" si="15"/>
        <v>59.531999999999996</v>
      </c>
      <c r="L490" s="112">
        <f>IF(AND(I486&gt;100,C486=50001),HLOOKUP(C486,MASTER_Data_4!$A$6:$G$16,MATCH(Datset_1!I486,MASTER_Data_4!$B$7:$B$16,1)+2,1),IF(AND(I486&gt;100,C486=50002),HLOOKUP(C486,MASTER_Data_4!$A$6:$G$16,MATCH(Datset_1!I486,MASTER_Data_4!$B$7:$B$16,1)+2,1),IF(AND(I486&gt;100,C486=50003),HLOOKUP(C486,MASTER_Data_4!$A$6:$G$16,MATCH(Datset_1!I486,MASTER_Data_4!$B$7:$B$16,1)+2,1),IF(AND(I486&gt;100,C486=50004),HLOOKUP(C486,MASTER_Data_4!$A$6:$G$16,MATCH(Datset_1!I486,MASTER_Data_4!$B$7:$B$16,1)+2,1),IF(AND(I486&gt;100,C486=50005),HLOOKUP(C486,MASTER_Data_4!$A$6:$G$16,MATCH(Datset_1!I486,MASTER_Data_4!$B$7:$B$16,1)+2,1),HLOOKUP(C486,MASTER_Data_4!$A$6:$G$16,2,1))))))</f>
        <v>0.37</v>
      </c>
      <c r="M490" s="4">
        <f t="shared" si="14"/>
        <v>66.74799999999999</v>
      </c>
      <c r="N490" s="112">
        <f>VLOOKUP(C490,MASTER_Data_7!$A$2:$C$7,3,0)</f>
        <v>2</v>
      </c>
      <c r="O490" s="112">
        <f>VLOOKUP(C490,MASTER_Data_7!$K$2:$M$12,3,0)</f>
        <v>1</v>
      </c>
      <c r="P490" s="3">
        <f>VLOOKUP(C490,MASTER_Data_8!$A$2:$C$7,3,0)</f>
        <v>787</v>
      </c>
      <c r="Q490" s="3">
        <f>Datset_1!I490*MASTER_Data_5!$B$9*P490</f>
        <v>7737.6265999999996</v>
      </c>
      <c r="R490" s="3">
        <f>VLOOKUP(C490,MASTER_Data_8!$K$2:$M$12,3,0)</f>
        <v>40</v>
      </c>
      <c r="S490" s="3">
        <f>Datset_1!I490*MASTER_Data_5!$B$9*R490</f>
        <v>393.27199999999999</v>
      </c>
    </row>
    <row r="491" spans="1:19" x14ac:dyDescent="0.25">
      <c r="A491" s="2" t="s">
        <v>498</v>
      </c>
      <c r="B491" s="22">
        <v>39804</v>
      </c>
      <c r="C491" s="2">
        <v>50004</v>
      </c>
      <c r="D491" s="2">
        <v>8</v>
      </c>
      <c r="E491" s="2">
        <v>10</v>
      </c>
      <c r="F491" s="2">
        <v>15</v>
      </c>
      <c r="G491" s="2">
        <v>11</v>
      </c>
      <c r="H491" s="2">
        <v>9</v>
      </c>
      <c r="I491" s="111">
        <f>D491*HLOOKUP($D$3,MASTER_Data_1!$A$3:$F$5,2,0)+E491*HLOOKUP($E$3,MASTER_Data_1!$A$3:$F$5,2,0)+F491*HLOOKUP($F$3,MASTER_Data_1!$A$3:$F$5,2,0)+G491*HLOOKUP($G$3,MASTER_Data_1!$A$3:$F$5,2,0)+H491*HLOOKUP($H$3,MASTER_Data_1!$A$3:$F$5,2,0)</f>
        <v>146.79999999999998</v>
      </c>
      <c r="J491" s="111">
        <f>IF(AND(I491&gt;100,C491=50001),HLOOKUP(C491,MASTER_Data_2!$A$7:$G$17,MATCH(Datset_1!I491,MASTER_Data_2!$B$8:$B$17,1)+2,1),IF(AND(I491&gt;100,C491=50002),HLOOKUP(C491,MASTER_Data_2!$A$7:$G$17,MATCH(Datset_1!I491,MASTER_Data_2!$B$8:$B$17,1)+2,1),IF(AND(I491&gt;100,C491=50003),HLOOKUP(C491,MASTER_Data_2!$A$7:$G$17,MATCH(Datset_1!I491,MASTER_Data_2!$B$8:$B$17,1)+2,1),IF(AND(I491&gt;100,C491=50004),HLOOKUP(C491,MASTER_Data_2!$A$7:$G$17,MATCH(Datset_1!I491,MASTER_Data_2!$B$8:$B$17,1)+2,1),IF(AND(I491&gt;100,C491=50005),HLOOKUP(C491,MASTER_Data_2!$A$7:$G$17,MATCH(Datset_1!I491,MASTER_Data_2!$B$8:$B$17,1)+2,1),HLOOKUP(C491,MASTER_Data_2!$A$7:$G$17,2,1))))))</f>
        <v>0.27</v>
      </c>
      <c r="K491" s="4">
        <f t="shared" si="15"/>
        <v>39.635999999999996</v>
      </c>
      <c r="L491" s="112">
        <f>IF(AND(I487&gt;100,C487=50001),HLOOKUP(C487,MASTER_Data_4!$A$6:$G$16,MATCH(Datset_1!I487,MASTER_Data_4!$B$7:$B$16,1)+2,1),IF(AND(I487&gt;100,C487=50002),HLOOKUP(C487,MASTER_Data_4!$A$6:$G$16,MATCH(Datset_1!I487,MASTER_Data_4!$B$7:$B$16,1)+2,1),IF(AND(I487&gt;100,C487=50003),HLOOKUP(C487,MASTER_Data_4!$A$6:$G$16,MATCH(Datset_1!I487,MASTER_Data_4!$B$7:$B$16,1)+2,1),IF(AND(I487&gt;100,C487=50004),HLOOKUP(C487,MASTER_Data_4!$A$6:$G$16,MATCH(Datset_1!I487,MASTER_Data_4!$B$7:$B$16,1)+2,1),IF(AND(I487&gt;100,C487=50005),HLOOKUP(C487,MASTER_Data_4!$A$6:$G$16,MATCH(Datset_1!I487,MASTER_Data_4!$B$7:$B$16,1)+2,1),HLOOKUP(C487,MASTER_Data_4!$A$6:$G$16,2,1))))))</f>
        <v>0.37</v>
      </c>
      <c r="M491" s="4">
        <f t="shared" si="14"/>
        <v>54.315999999999995</v>
      </c>
      <c r="N491" s="112">
        <f>VLOOKUP(C491,MASTER_Data_7!$A$2:$C$7,3,0)</f>
        <v>1</v>
      </c>
      <c r="O491" s="112">
        <f>VLOOKUP(C491,MASTER_Data_7!$K$2:$M$12,3,0)</f>
        <v>2</v>
      </c>
      <c r="P491" s="3">
        <f>VLOOKUP(C491,MASTER_Data_8!$A$2:$C$7,3,0)</f>
        <v>768</v>
      </c>
      <c r="Q491" s="3">
        <f>Datset_1!I491*MASTER_Data_5!$B$9*P491</f>
        <v>6144.4607999999989</v>
      </c>
      <c r="R491" s="3">
        <f>VLOOKUP(C491,MASTER_Data_8!$K$2:$M$12,3,0)</f>
        <v>841</v>
      </c>
      <c r="S491" s="3">
        <f>Datset_1!I491*MASTER_Data_5!$B$9*R491</f>
        <v>6728.5045999999984</v>
      </c>
    </row>
    <row r="492" spans="1:19" x14ac:dyDescent="0.25">
      <c r="A492" s="2" t="s">
        <v>499</v>
      </c>
      <c r="B492" s="22">
        <v>39804</v>
      </c>
      <c r="C492" s="2">
        <v>50001</v>
      </c>
      <c r="D492" s="2">
        <v>8</v>
      </c>
      <c r="E492" s="2">
        <v>10</v>
      </c>
      <c r="F492" s="2">
        <v>15</v>
      </c>
      <c r="G492" s="2">
        <v>11</v>
      </c>
      <c r="H492" s="2">
        <v>9</v>
      </c>
      <c r="I492" s="111">
        <f>D492*HLOOKUP($D$3,MASTER_Data_1!$A$3:$F$5,2,0)+E492*HLOOKUP($E$3,MASTER_Data_1!$A$3:$F$5,2,0)+F492*HLOOKUP($F$3,MASTER_Data_1!$A$3:$F$5,2,0)+G492*HLOOKUP($G$3,MASTER_Data_1!$A$3:$F$5,2,0)+H492*HLOOKUP($H$3,MASTER_Data_1!$A$3:$F$5,2,0)</f>
        <v>146.79999999999998</v>
      </c>
      <c r="J492" s="111">
        <f>IF(AND(I492&gt;100,C492=50001),HLOOKUP(C492,MASTER_Data_2!$A$7:$G$17,MATCH(Datset_1!I492,MASTER_Data_2!$B$8:$B$17,1)+2,1),IF(AND(I492&gt;100,C492=50002),HLOOKUP(C492,MASTER_Data_2!$A$7:$G$17,MATCH(Datset_1!I492,MASTER_Data_2!$B$8:$B$17,1)+2,1),IF(AND(I492&gt;100,C492=50003),HLOOKUP(C492,MASTER_Data_2!$A$7:$G$17,MATCH(Datset_1!I492,MASTER_Data_2!$B$8:$B$17,1)+2,1),IF(AND(I492&gt;100,C492=50004),HLOOKUP(C492,MASTER_Data_2!$A$7:$G$17,MATCH(Datset_1!I492,MASTER_Data_2!$B$8:$B$17,1)+2,1),IF(AND(I492&gt;100,C492=50005),HLOOKUP(C492,MASTER_Data_2!$A$7:$G$17,MATCH(Datset_1!I492,MASTER_Data_2!$B$8:$B$17,1)+2,1),HLOOKUP(C492,MASTER_Data_2!$A$7:$G$17,2,1))))))</f>
        <v>0.2</v>
      </c>
      <c r="K492" s="4">
        <f t="shared" si="15"/>
        <v>29.36</v>
      </c>
      <c r="L492" s="112">
        <f>IF(AND(I488&gt;100,C488=50001),HLOOKUP(C488,MASTER_Data_4!$A$6:$G$16,MATCH(Datset_1!I488,MASTER_Data_4!$B$7:$B$16,1)+2,1),IF(AND(I488&gt;100,C488=50002),HLOOKUP(C488,MASTER_Data_4!$A$6:$G$16,MATCH(Datset_1!I488,MASTER_Data_4!$B$7:$B$16,1)+2,1),IF(AND(I488&gt;100,C488=50003),HLOOKUP(C488,MASTER_Data_4!$A$6:$G$16,MATCH(Datset_1!I488,MASTER_Data_4!$B$7:$B$16,1)+2,1),IF(AND(I488&gt;100,C488=50004),HLOOKUP(C488,MASTER_Data_4!$A$6:$G$16,MATCH(Datset_1!I488,MASTER_Data_4!$B$7:$B$16,1)+2,1),IF(AND(I488&gt;100,C488=50005),HLOOKUP(C488,MASTER_Data_4!$A$6:$G$16,MATCH(Datset_1!I488,MASTER_Data_4!$B$7:$B$16,1)+2,1),HLOOKUP(C488,MASTER_Data_4!$A$6:$G$16,2,1))))))</f>
        <v>0.34100000000000003</v>
      </c>
      <c r="M492" s="4">
        <f t="shared" si="14"/>
        <v>50.058799999999998</v>
      </c>
      <c r="N492" s="112">
        <f>VLOOKUP(C492,MASTER_Data_7!$A$2:$C$7,3,0)</f>
        <v>1</v>
      </c>
      <c r="O492" s="112">
        <f>VLOOKUP(C492,MASTER_Data_7!$K$2:$M$12,3,0)</f>
        <v>2</v>
      </c>
      <c r="P492" s="3">
        <f>VLOOKUP(C492,MASTER_Data_8!$A$2:$C$7,3,0)</f>
        <v>40</v>
      </c>
      <c r="Q492" s="3">
        <f>Datset_1!I492*MASTER_Data_5!$B$9*P492</f>
        <v>320.02399999999994</v>
      </c>
      <c r="R492" s="3">
        <f>VLOOKUP(C492,MASTER_Data_8!$K$2:$M$12,3,0)</f>
        <v>787</v>
      </c>
      <c r="S492" s="3">
        <f>Datset_1!I492*MASTER_Data_5!$B$9*R492</f>
        <v>6296.4721999999992</v>
      </c>
    </row>
    <row r="493" spans="1:19" x14ac:dyDescent="0.25">
      <c r="A493" s="2" t="s">
        <v>500</v>
      </c>
      <c r="B493" s="22">
        <v>39805</v>
      </c>
      <c r="C493" s="2">
        <v>50002</v>
      </c>
      <c r="D493" s="2">
        <v>8</v>
      </c>
      <c r="E493" s="2">
        <v>10</v>
      </c>
      <c r="F493" s="2">
        <v>15</v>
      </c>
      <c r="G493" s="2">
        <v>11</v>
      </c>
      <c r="H493" s="2">
        <v>14</v>
      </c>
      <c r="I493" s="111">
        <f>D493*HLOOKUP($D$3,MASTER_Data_1!$A$3:$F$5,2,0)+E493*HLOOKUP($E$3,MASTER_Data_1!$A$3:$F$5,2,0)+F493*HLOOKUP($F$3,MASTER_Data_1!$A$3:$F$5,2,0)+G493*HLOOKUP($G$3,MASTER_Data_1!$A$3:$F$5,2,0)+H493*HLOOKUP($H$3,MASTER_Data_1!$A$3:$F$5,2,0)</f>
        <v>160.79999999999998</v>
      </c>
      <c r="J493" s="111">
        <f>IF(AND(I493&gt;100,C493=50001),HLOOKUP(C493,MASTER_Data_2!$A$7:$G$17,MATCH(Datset_1!I493,MASTER_Data_2!$B$8:$B$17,1)+2,1),IF(AND(I493&gt;100,C493=50002),HLOOKUP(C493,MASTER_Data_2!$A$7:$G$17,MATCH(Datset_1!I493,MASTER_Data_2!$B$8:$B$17,1)+2,1),IF(AND(I493&gt;100,C493=50003),HLOOKUP(C493,MASTER_Data_2!$A$7:$G$17,MATCH(Datset_1!I493,MASTER_Data_2!$B$8:$B$17,1)+2,1),IF(AND(I493&gt;100,C493=50004),HLOOKUP(C493,MASTER_Data_2!$A$7:$G$17,MATCH(Datset_1!I493,MASTER_Data_2!$B$8:$B$17,1)+2,1),IF(AND(I493&gt;100,C493=50005),HLOOKUP(C493,MASTER_Data_2!$A$7:$G$17,MATCH(Datset_1!I493,MASTER_Data_2!$B$8:$B$17,1)+2,1),HLOOKUP(C493,MASTER_Data_2!$A$7:$G$17,2,1))))))</f>
        <v>0.24</v>
      </c>
      <c r="K493" s="4">
        <f t="shared" si="15"/>
        <v>38.591999999999992</v>
      </c>
      <c r="L493" s="112">
        <f>IF(AND(I489&gt;100,C489=50001),HLOOKUP(C489,MASTER_Data_4!$A$6:$G$16,MATCH(Datset_1!I489,MASTER_Data_4!$B$7:$B$16,1)+2,1),IF(AND(I489&gt;100,C489=50002),HLOOKUP(C489,MASTER_Data_4!$A$6:$G$16,MATCH(Datset_1!I489,MASTER_Data_4!$B$7:$B$16,1)+2,1),IF(AND(I489&gt;100,C489=50003),HLOOKUP(C489,MASTER_Data_4!$A$6:$G$16,MATCH(Datset_1!I489,MASTER_Data_4!$B$7:$B$16,1)+2,1),IF(AND(I489&gt;100,C489=50004),HLOOKUP(C489,MASTER_Data_4!$A$6:$G$16,MATCH(Datset_1!I489,MASTER_Data_4!$B$7:$B$16,1)+2,1),IF(AND(I489&gt;100,C489=50005),HLOOKUP(C489,MASTER_Data_4!$A$6:$G$16,MATCH(Datset_1!I489,MASTER_Data_4!$B$7:$B$16,1)+2,1),HLOOKUP(C489,MASTER_Data_4!$A$6:$G$16,2,1))))))</f>
        <v>0.20399999999999999</v>
      </c>
      <c r="M493" s="4">
        <f t="shared" si="14"/>
        <v>32.803199999999997</v>
      </c>
      <c r="N493" s="112">
        <f>VLOOKUP(C493,MASTER_Data_7!$A$2:$C$7,3,0)</f>
        <v>1</v>
      </c>
      <c r="O493" s="112">
        <f>VLOOKUP(C493,MASTER_Data_7!$K$2:$M$12,3,0)</f>
        <v>2</v>
      </c>
      <c r="P493" s="3">
        <f>VLOOKUP(C493,MASTER_Data_8!$A$2:$C$7,3,0)</f>
        <v>122</v>
      </c>
      <c r="Q493" s="3">
        <f>Datset_1!I493*MASTER_Data_5!$B$9*P493</f>
        <v>1069.1591999999998</v>
      </c>
      <c r="R493" s="3">
        <f>VLOOKUP(C493,MASTER_Data_8!$K$2:$M$12,3,0)</f>
        <v>901</v>
      </c>
      <c r="S493" s="3">
        <f>Datset_1!I493*MASTER_Data_5!$B$9*R493</f>
        <v>7896.0035999999991</v>
      </c>
    </row>
    <row r="494" spans="1:19" x14ac:dyDescent="0.25">
      <c r="A494" s="2" t="s">
        <v>501</v>
      </c>
      <c r="B494" s="22">
        <v>39810</v>
      </c>
      <c r="C494" s="2">
        <v>50005</v>
      </c>
      <c r="D494" s="2">
        <v>8</v>
      </c>
      <c r="E494" s="2">
        <v>10</v>
      </c>
      <c r="F494" s="2">
        <v>15</v>
      </c>
      <c r="G494" s="2">
        <v>11</v>
      </c>
      <c r="H494" s="2">
        <v>9</v>
      </c>
      <c r="I494" s="111">
        <f>D494*HLOOKUP($D$3,MASTER_Data_1!$A$3:$F$5,2,0)+E494*HLOOKUP($E$3,MASTER_Data_1!$A$3:$F$5,2,0)+F494*HLOOKUP($F$3,MASTER_Data_1!$A$3:$F$5,2,0)+G494*HLOOKUP($G$3,MASTER_Data_1!$A$3:$F$5,2,0)+H494*HLOOKUP($H$3,MASTER_Data_1!$A$3:$F$5,2,0)</f>
        <v>146.79999999999998</v>
      </c>
      <c r="J494" s="111">
        <f>IF(AND(I494&gt;100,C494=50001),HLOOKUP(C494,MASTER_Data_2!$A$7:$G$17,MATCH(Datset_1!I494,MASTER_Data_2!$B$8:$B$17,1)+2,1),IF(AND(I494&gt;100,C494=50002),HLOOKUP(C494,MASTER_Data_2!$A$7:$G$17,MATCH(Datset_1!I494,MASTER_Data_2!$B$8:$B$17,1)+2,1),IF(AND(I494&gt;100,C494=50003),HLOOKUP(C494,MASTER_Data_2!$A$7:$G$17,MATCH(Datset_1!I494,MASTER_Data_2!$B$8:$B$17,1)+2,1),IF(AND(I494&gt;100,C494=50004),HLOOKUP(C494,MASTER_Data_2!$A$7:$G$17,MATCH(Datset_1!I494,MASTER_Data_2!$B$8:$B$17,1)+2,1),IF(AND(I494&gt;100,C494=50005),HLOOKUP(C494,MASTER_Data_2!$A$7:$G$17,MATCH(Datset_1!I494,MASTER_Data_2!$B$8:$B$17,1)+2,1),HLOOKUP(C494,MASTER_Data_2!$A$7:$G$17,2,1))))))</f>
        <v>0.33</v>
      </c>
      <c r="K494" s="4">
        <f t="shared" si="15"/>
        <v>48.443999999999996</v>
      </c>
      <c r="L494" s="112">
        <f>IF(AND(I490&gt;100,C490=50001),HLOOKUP(C490,MASTER_Data_4!$A$6:$G$16,MATCH(Datset_1!I490,MASTER_Data_4!$B$7:$B$16,1)+2,1),IF(AND(I490&gt;100,C490=50002),HLOOKUP(C490,MASTER_Data_4!$A$6:$G$16,MATCH(Datset_1!I490,MASTER_Data_4!$B$7:$B$16,1)+2,1),IF(AND(I490&gt;100,C490=50003),HLOOKUP(C490,MASTER_Data_4!$A$6:$G$16,MATCH(Datset_1!I490,MASTER_Data_4!$B$7:$B$16,1)+2,1),IF(AND(I490&gt;100,C490=50004),HLOOKUP(C490,MASTER_Data_4!$A$6:$G$16,MATCH(Datset_1!I490,MASTER_Data_4!$B$7:$B$16,1)+2,1),IF(AND(I490&gt;100,C490=50005),HLOOKUP(C490,MASTER_Data_4!$A$6:$G$16,MATCH(Datset_1!I490,MASTER_Data_4!$B$7:$B$16,1)+2,1),HLOOKUP(C490,MASTER_Data_4!$A$6:$G$16,2,1))))))</f>
        <v>0.20399999999999999</v>
      </c>
      <c r="M494" s="4">
        <f t="shared" si="14"/>
        <v>29.947199999999995</v>
      </c>
      <c r="N494" s="112">
        <f>VLOOKUP(C494,MASTER_Data_7!$A$2:$C$7,3,0)</f>
        <v>2</v>
      </c>
      <c r="O494" s="112">
        <f>VLOOKUP(C494,MASTER_Data_7!$K$2:$M$12,3,0)</f>
        <v>1</v>
      </c>
      <c r="P494" s="3">
        <f>VLOOKUP(C494,MASTER_Data_8!$A$2:$C$7,3,0)</f>
        <v>787</v>
      </c>
      <c r="Q494" s="3">
        <f>Datset_1!I494*MASTER_Data_5!$B$9*P494</f>
        <v>6296.4721999999992</v>
      </c>
      <c r="R494" s="3">
        <f>VLOOKUP(C494,MASTER_Data_8!$K$2:$M$12,3,0)</f>
        <v>40</v>
      </c>
      <c r="S494" s="3">
        <f>Datset_1!I494*MASTER_Data_5!$B$9*R494</f>
        <v>320.02399999999994</v>
      </c>
    </row>
    <row r="495" spans="1:19" x14ac:dyDescent="0.25">
      <c r="A495" s="2" t="s">
        <v>502</v>
      </c>
      <c r="B495" s="22">
        <v>39811</v>
      </c>
      <c r="C495" s="2">
        <v>50002</v>
      </c>
      <c r="D495" s="2">
        <v>8</v>
      </c>
      <c r="E495" s="2">
        <v>10</v>
      </c>
      <c r="F495" s="2">
        <v>15</v>
      </c>
      <c r="G495" s="2">
        <v>11</v>
      </c>
      <c r="H495" s="2">
        <v>9</v>
      </c>
      <c r="I495" s="111">
        <f>D495*HLOOKUP($D$3,MASTER_Data_1!$A$3:$F$5,2,0)+E495*HLOOKUP($E$3,MASTER_Data_1!$A$3:$F$5,2,0)+F495*HLOOKUP($F$3,MASTER_Data_1!$A$3:$F$5,2,0)+G495*HLOOKUP($G$3,MASTER_Data_1!$A$3:$F$5,2,0)+H495*HLOOKUP($H$3,MASTER_Data_1!$A$3:$F$5,2,0)</f>
        <v>146.79999999999998</v>
      </c>
      <c r="J495" s="111">
        <f>IF(AND(I495&gt;100,C495=50001),HLOOKUP(C495,MASTER_Data_2!$A$7:$G$17,MATCH(Datset_1!I495,MASTER_Data_2!$B$8:$B$17,1)+2,1),IF(AND(I495&gt;100,C495=50002),HLOOKUP(C495,MASTER_Data_2!$A$7:$G$17,MATCH(Datset_1!I495,MASTER_Data_2!$B$8:$B$17,1)+2,1),IF(AND(I495&gt;100,C495=50003),HLOOKUP(C495,MASTER_Data_2!$A$7:$G$17,MATCH(Datset_1!I495,MASTER_Data_2!$B$8:$B$17,1)+2,1),IF(AND(I495&gt;100,C495=50004),HLOOKUP(C495,MASTER_Data_2!$A$7:$G$17,MATCH(Datset_1!I495,MASTER_Data_2!$B$8:$B$17,1)+2,1),IF(AND(I495&gt;100,C495=50005),HLOOKUP(C495,MASTER_Data_2!$A$7:$G$17,MATCH(Datset_1!I495,MASTER_Data_2!$B$8:$B$17,1)+2,1),HLOOKUP(C495,MASTER_Data_2!$A$7:$G$17,2,1))))))</f>
        <v>0.24</v>
      </c>
      <c r="K495" s="4">
        <f t="shared" si="15"/>
        <v>35.231999999999992</v>
      </c>
      <c r="L495" s="112">
        <f>IF(AND(I491&gt;100,C491=50001),HLOOKUP(C491,MASTER_Data_4!$A$6:$G$16,MATCH(Datset_1!I491,MASTER_Data_4!$B$7:$B$16,1)+2,1),IF(AND(I491&gt;100,C491=50002),HLOOKUP(C491,MASTER_Data_4!$A$6:$G$16,MATCH(Datset_1!I491,MASTER_Data_4!$B$7:$B$16,1)+2,1),IF(AND(I491&gt;100,C491=50003),HLOOKUP(C491,MASTER_Data_4!$A$6:$G$16,MATCH(Datset_1!I491,MASTER_Data_4!$B$7:$B$16,1)+2,1),IF(AND(I491&gt;100,C491=50004),HLOOKUP(C491,MASTER_Data_4!$A$6:$G$16,MATCH(Datset_1!I491,MASTER_Data_4!$B$7:$B$16,1)+2,1),IF(AND(I491&gt;100,C491=50005),HLOOKUP(C491,MASTER_Data_4!$A$6:$G$16,MATCH(Datset_1!I491,MASTER_Data_4!$B$7:$B$16,1)+2,1),HLOOKUP(C491,MASTER_Data_4!$A$6:$G$16,2,1))))))</f>
        <v>0.34100000000000003</v>
      </c>
      <c r="M495" s="4">
        <f t="shared" si="14"/>
        <v>50.058799999999998</v>
      </c>
      <c r="N495" s="112">
        <f>VLOOKUP(C495,MASTER_Data_7!$A$2:$C$7,3,0)</f>
        <v>1</v>
      </c>
      <c r="O495" s="112">
        <f>VLOOKUP(C495,MASTER_Data_7!$K$2:$M$12,3,0)</f>
        <v>2</v>
      </c>
      <c r="P495" s="3">
        <f>VLOOKUP(C495,MASTER_Data_8!$A$2:$C$7,3,0)</f>
        <v>122</v>
      </c>
      <c r="Q495" s="3">
        <f>Datset_1!I495*MASTER_Data_5!$B$9*P495</f>
        <v>976.07319999999982</v>
      </c>
      <c r="R495" s="3">
        <f>VLOOKUP(C495,MASTER_Data_8!$K$2:$M$12,3,0)</f>
        <v>901</v>
      </c>
      <c r="S495" s="3">
        <f>Datset_1!I495*MASTER_Data_5!$B$9*R495</f>
        <v>7208.5405999999984</v>
      </c>
    </row>
    <row r="496" spans="1:19" x14ac:dyDescent="0.25">
      <c r="A496" s="2" t="s">
        <v>503</v>
      </c>
      <c r="B496" s="22">
        <v>39811</v>
      </c>
      <c r="C496" s="2">
        <v>50003</v>
      </c>
      <c r="D496" s="2">
        <v>8</v>
      </c>
      <c r="E496" s="2">
        <v>10</v>
      </c>
      <c r="F496" s="2">
        <v>15</v>
      </c>
      <c r="G496" s="2">
        <v>11</v>
      </c>
      <c r="H496" s="2">
        <v>0</v>
      </c>
      <c r="I496" s="111">
        <f>D496*HLOOKUP($D$3,MASTER_Data_1!$A$3:$F$5,2,0)+E496*HLOOKUP($E$3,MASTER_Data_1!$A$3:$F$5,2,0)+F496*HLOOKUP($F$3,MASTER_Data_1!$A$3:$F$5,2,0)+G496*HLOOKUP($G$3,MASTER_Data_1!$A$3:$F$5,2,0)+H496*HLOOKUP($H$3,MASTER_Data_1!$A$3:$F$5,2,0)</f>
        <v>121.6</v>
      </c>
      <c r="J496" s="111">
        <f>IF(AND(I496&gt;100,C496=50001),HLOOKUP(C496,MASTER_Data_2!$A$7:$G$17,MATCH(Datset_1!I496,MASTER_Data_2!$B$8:$B$17,1)+2,1),IF(AND(I496&gt;100,C496=50002),HLOOKUP(C496,MASTER_Data_2!$A$7:$G$17,MATCH(Datset_1!I496,MASTER_Data_2!$B$8:$B$17,1)+2,1),IF(AND(I496&gt;100,C496=50003),HLOOKUP(C496,MASTER_Data_2!$A$7:$G$17,MATCH(Datset_1!I496,MASTER_Data_2!$B$8:$B$17,1)+2,1),IF(AND(I496&gt;100,C496=50004),HLOOKUP(C496,MASTER_Data_2!$A$7:$G$17,MATCH(Datset_1!I496,MASTER_Data_2!$B$8:$B$17,1)+2,1),IF(AND(I496&gt;100,C496=50005),HLOOKUP(C496,MASTER_Data_2!$A$7:$G$17,MATCH(Datset_1!I496,MASTER_Data_2!$B$8:$B$17,1)+2,1),HLOOKUP(C496,MASTER_Data_2!$A$7:$G$17,2,1))))))</f>
        <v>0.26</v>
      </c>
      <c r="K496" s="4">
        <f t="shared" si="15"/>
        <v>31.616</v>
      </c>
      <c r="L496" s="112">
        <f>IF(AND(I492&gt;100,C492=50001),HLOOKUP(C492,MASTER_Data_4!$A$6:$G$16,MATCH(Datset_1!I492,MASTER_Data_4!$B$7:$B$16,1)+2,1),IF(AND(I492&gt;100,C492=50002),HLOOKUP(C492,MASTER_Data_4!$A$6:$G$16,MATCH(Datset_1!I492,MASTER_Data_4!$B$7:$B$16,1)+2,1),IF(AND(I492&gt;100,C492=50003),HLOOKUP(C492,MASTER_Data_4!$A$6:$G$16,MATCH(Datset_1!I492,MASTER_Data_4!$B$7:$B$16,1)+2,1),IF(AND(I492&gt;100,C492=50004),HLOOKUP(C492,MASTER_Data_4!$A$6:$G$16,MATCH(Datset_1!I492,MASTER_Data_4!$B$7:$B$16,1)+2,1),IF(AND(I492&gt;100,C492=50005),HLOOKUP(C492,MASTER_Data_4!$A$6:$G$16,MATCH(Datset_1!I492,MASTER_Data_4!$B$7:$B$16,1)+2,1),HLOOKUP(C492,MASTER_Data_4!$A$6:$G$16,2,1))))))</f>
        <v>0.30199999999999999</v>
      </c>
      <c r="M496" s="4">
        <f t="shared" si="14"/>
        <v>36.723199999999999</v>
      </c>
      <c r="N496" s="112">
        <f>VLOOKUP(C496,MASTER_Data_7!$A$2:$C$7,3,0)</f>
        <v>1</v>
      </c>
      <c r="O496" s="112">
        <f>VLOOKUP(C496,MASTER_Data_7!$K$2:$M$12,3,0)</f>
        <v>2</v>
      </c>
      <c r="P496" s="3">
        <f>VLOOKUP(C496,MASTER_Data_8!$A$2:$C$7,3,0)</f>
        <v>407</v>
      </c>
      <c r="Q496" s="3">
        <f>Datset_1!I496*MASTER_Data_5!$B$9*P496</f>
        <v>2697.2703999999999</v>
      </c>
      <c r="R496" s="3">
        <f>VLOOKUP(C496,MASTER_Data_8!$K$2:$M$12,3,0)</f>
        <v>1048</v>
      </c>
      <c r="S496" s="3">
        <f>Datset_1!I496*MASTER_Data_5!$B$9*R496</f>
        <v>6945.3055999999997</v>
      </c>
    </row>
    <row r="497" spans="1:19" x14ac:dyDescent="0.25">
      <c r="A497" s="2" t="s">
        <v>504</v>
      </c>
      <c r="B497" s="22">
        <v>39812</v>
      </c>
      <c r="C497" s="2">
        <v>50004</v>
      </c>
      <c r="D497" s="2">
        <v>8</v>
      </c>
      <c r="E497" s="2">
        <v>10</v>
      </c>
      <c r="F497" s="2">
        <v>15</v>
      </c>
      <c r="G497" s="2">
        <v>11</v>
      </c>
      <c r="H497" s="2">
        <v>9</v>
      </c>
      <c r="I497" s="111">
        <f>D497*HLOOKUP($D$3,MASTER_Data_1!$A$3:$F$5,2,0)+E497*HLOOKUP($E$3,MASTER_Data_1!$A$3:$F$5,2,0)+F497*HLOOKUP($F$3,MASTER_Data_1!$A$3:$F$5,2,0)+G497*HLOOKUP($G$3,MASTER_Data_1!$A$3:$F$5,2,0)+H497*HLOOKUP($H$3,MASTER_Data_1!$A$3:$F$5,2,0)</f>
        <v>146.79999999999998</v>
      </c>
      <c r="J497" s="111">
        <f>IF(AND(I497&gt;100,C497=50001),HLOOKUP(C497,MASTER_Data_2!$A$7:$G$17,MATCH(Datset_1!I497,MASTER_Data_2!$B$8:$B$17,1)+2,1),IF(AND(I497&gt;100,C497=50002),HLOOKUP(C497,MASTER_Data_2!$A$7:$G$17,MATCH(Datset_1!I497,MASTER_Data_2!$B$8:$B$17,1)+2,1),IF(AND(I497&gt;100,C497=50003),HLOOKUP(C497,MASTER_Data_2!$A$7:$G$17,MATCH(Datset_1!I497,MASTER_Data_2!$B$8:$B$17,1)+2,1),IF(AND(I497&gt;100,C497=50004),HLOOKUP(C497,MASTER_Data_2!$A$7:$G$17,MATCH(Datset_1!I497,MASTER_Data_2!$B$8:$B$17,1)+2,1),IF(AND(I497&gt;100,C497=50005),HLOOKUP(C497,MASTER_Data_2!$A$7:$G$17,MATCH(Datset_1!I497,MASTER_Data_2!$B$8:$B$17,1)+2,1),HLOOKUP(C497,MASTER_Data_2!$A$7:$G$17,2,1))))))</f>
        <v>0.27</v>
      </c>
      <c r="K497" s="4">
        <f t="shared" si="15"/>
        <v>39.635999999999996</v>
      </c>
      <c r="L497" s="112">
        <f>IF(AND(I493&gt;100,C493=50001),HLOOKUP(C493,MASTER_Data_4!$A$6:$G$16,MATCH(Datset_1!I493,MASTER_Data_4!$B$7:$B$16,1)+2,1),IF(AND(I493&gt;100,C493=50002),HLOOKUP(C493,MASTER_Data_4!$A$6:$G$16,MATCH(Datset_1!I493,MASTER_Data_4!$B$7:$B$16,1)+2,1),IF(AND(I493&gt;100,C493=50003),HLOOKUP(C493,MASTER_Data_4!$A$6:$G$16,MATCH(Datset_1!I493,MASTER_Data_4!$B$7:$B$16,1)+2,1),IF(AND(I493&gt;100,C493=50004),HLOOKUP(C493,MASTER_Data_4!$A$6:$G$16,MATCH(Datset_1!I493,MASTER_Data_4!$B$7:$B$16,1)+2,1),IF(AND(I493&gt;100,C493=50005),HLOOKUP(C493,MASTER_Data_4!$A$6:$G$16,MATCH(Datset_1!I493,MASTER_Data_4!$B$7:$B$16,1)+2,1),HLOOKUP(C493,MASTER_Data_4!$A$6:$G$16,2,1))))))</f>
        <v>0.30599999999999999</v>
      </c>
      <c r="M497" s="4">
        <f t="shared" si="14"/>
        <v>44.920799999999993</v>
      </c>
      <c r="N497" s="112">
        <f>VLOOKUP(C497,MASTER_Data_7!$A$2:$C$7,3,0)</f>
        <v>1</v>
      </c>
      <c r="O497" s="112">
        <f>VLOOKUP(C497,MASTER_Data_7!$K$2:$M$12,3,0)</f>
        <v>2</v>
      </c>
      <c r="P497" s="3">
        <f>VLOOKUP(C497,MASTER_Data_8!$A$2:$C$7,3,0)</f>
        <v>768</v>
      </c>
      <c r="Q497" s="3">
        <f>Datset_1!I497*MASTER_Data_5!$B$9*P497</f>
        <v>6144.4607999999989</v>
      </c>
      <c r="R497" s="3">
        <f>VLOOKUP(C497,MASTER_Data_8!$K$2:$M$12,3,0)</f>
        <v>841</v>
      </c>
      <c r="S497" s="3">
        <f>Datset_1!I497*MASTER_Data_5!$B$9*R497</f>
        <v>6728.5045999999984</v>
      </c>
    </row>
    <row r="498" spans="1:19" x14ac:dyDescent="0.25">
      <c r="H498" s="2"/>
      <c r="I498" s="2">
        <f>SUM(I4:I497)</f>
        <v>70714.200000000114</v>
      </c>
      <c r="J498" s="12"/>
      <c r="K498" s="2">
        <f>SUM(K4:K497)</f>
        <v>18329.156999999981</v>
      </c>
      <c r="L498" s="12"/>
      <c r="M498" s="47">
        <f>SUM(M4:M497)</f>
        <v>21046.524799999999</v>
      </c>
      <c r="P498" s="17"/>
      <c r="Q498" s="3">
        <f>SUM(Q4:Q497)</f>
        <v>1531683.9739499998</v>
      </c>
      <c r="R498" s="17"/>
      <c r="S498" s="3">
        <f>SUM(S4:S497)</f>
        <v>2823510.2923500016</v>
      </c>
    </row>
    <row r="499" spans="1:19" x14ac:dyDescent="0.25">
      <c r="L499" s="12"/>
      <c r="M499" s="12"/>
    </row>
    <row r="500" spans="1:19" x14ac:dyDescent="0.25">
      <c r="L500" s="12"/>
      <c r="M500" s="12"/>
    </row>
    <row r="501" spans="1:19" x14ac:dyDescent="0.25">
      <c r="L501" s="12"/>
      <c r="M501" s="12"/>
    </row>
    <row r="502" spans="1:19" x14ac:dyDescent="0.25">
      <c r="L502" s="12"/>
      <c r="M502" s="12"/>
    </row>
    <row r="503" spans="1:19" x14ac:dyDescent="0.25">
      <c r="C503" s="2" t="s">
        <v>914</v>
      </c>
      <c r="D503" s="112">
        <f>SUM(D3:D497)</f>
        <v>4186</v>
      </c>
      <c r="E503" s="112">
        <f t="shared" ref="E503:H503" si="16">SUM(E3:E497)</f>
        <v>4400</v>
      </c>
      <c r="F503" s="112">
        <f t="shared" si="16"/>
        <v>6048</v>
      </c>
      <c r="G503" s="112">
        <f t="shared" si="16"/>
        <v>5460</v>
      </c>
      <c r="H503" s="112">
        <f t="shared" si="16"/>
        <v>4633</v>
      </c>
      <c r="K503" s="15"/>
      <c r="M503" s="15"/>
    </row>
    <row r="504" spans="1:19" x14ac:dyDescent="0.25">
      <c r="N504" s="15"/>
      <c r="O504" s="15"/>
    </row>
    <row r="505" spans="1:19" x14ac:dyDescent="0.25">
      <c r="C505" s="2" t="s">
        <v>915</v>
      </c>
      <c r="D505" s="3">
        <f>ROUND(SQRT((2*MASTER_Data_1!$B$7*Datset_1!D503)/(MASTER_Data_1!$B$8*HLOOKUP(Datset_1!D3,MASTER_Data_1!A3:F5,3,0))),2)</f>
        <v>312.52999999999997</v>
      </c>
      <c r="E505" s="3">
        <f>ROUND(SQRT((2*MASTER_Data_1!$B$7*Datset_1!E503)/(MASTER_Data_1!$B$8*HLOOKUP(Datset_1!E3,MASTER_Data_1!B3:G5,3,0))),2)</f>
        <v>202.37</v>
      </c>
      <c r="F505" s="3">
        <f>ROUND(SQRT((2*MASTER_Data_1!$B$7*Datset_1!F503)/(MASTER_Data_1!$B$8*HLOOKUP(Datset_1!F3,MASTER_Data_1!C3:H5,3,0))),2)</f>
        <v>267.70999999999998</v>
      </c>
      <c r="G505" s="3">
        <f>ROUND(SQRT((2*MASTER_Data_1!$B$7*Datset_1!G503)/(MASTER_Data_1!$B$8*HLOOKUP(Datset_1!G3,MASTER_Data_1!D3:I5,3,0))),2)</f>
        <v>135.88</v>
      </c>
      <c r="H505" s="3">
        <f>ROUND(SQRT((2*MASTER_Data_1!$B$7*Datset_1!H503)/(MASTER_Data_1!$B$8*HLOOKUP(Datset_1!H3,MASTER_Data_1!E3:J5,3,0))),2)</f>
        <v>159.68</v>
      </c>
    </row>
    <row r="507" spans="1:19" x14ac:dyDescent="0.25">
      <c r="C507" s="2" t="s">
        <v>917</v>
      </c>
      <c r="D507" s="3">
        <f>ROUNDUP((D505/D503)*365.25,2)</f>
        <v>27.270000000000003</v>
      </c>
      <c r="E507" s="3">
        <f t="shared" ref="E507:H507" si="17">ROUNDUP((E505/E503)*365.25,2)</f>
        <v>16.8</v>
      </c>
      <c r="F507" s="3">
        <f t="shared" si="17"/>
        <v>16.170000000000002</v>
      </c>
      <c r="G507" s="3">
        <f t="shared" si="17"/>
        <v>9.09</v>
      </c>
      <c r="H507" s="3">
        <f t="shared" si="17"/>
        <v>12.59</v>
      </c>
    </row>
    <row r="508" spans="1:19" x14ac:dyDescent="0.25">
      <c r="D508" s="17"/>
      <c r="E508" s="17"/>
      <c r="F508" s="17"/>
      <c r="G508" s="17"/>
      <c r="H508" s="17"/>
    </row>
    <row r="509" spans="1:19" x14ac:dyDescent="0.25">
      <c r="B509" s="51"/>
      <c r="C509" s="62" t="s">
        <v>916</v>
      </c>
      <c r="D509" s="3">
        <f>D528</f>
        <v>118.07910000000001</v>
      </c>
      <c r="E509" s="3">
        <f>E528</f>
        <v>75.768000000000001</v>
      </c>
      <c r="F509" s="3">
        <f>F528</f>
        <v>78.909600000000054</v>
      </c>
      <c r="G509" s="3">
        <f>G528</f>
        <v>32.087699999999991</v>
      </c>
      <c r="H509" s="3">
        <f>H528</f>
        <v>30.341900000000003</v>
      </c>
      <c r="I509" s="12"/>
    </row>
    <row r="513" spans="1:10" x14ac:dyDescent="0.25">
      <c r="C513" s="2" t="s">
        <v>920</v>
      </c>
      <c r="D513" s="127" t="s">
        <v>971</v>
      </c>
      <c r="E513" s="128"/>
      <c r="F513" s="128"/>
      <c r="G513" s="128"/>
      <c r="H513" s="129"/>
    </row>
    <row r="514" spans="1:10" x14ac:dyDescent="0.25">
      <c r="C514" s="2" t="s">
        <v>921</v>
      </c>
      <c r="D514" s="3" cm="1">
        <f t="array" ref="D514">ROUND((SUM(IF(MONTH($B$4:$B$497)=VALUE(J514),$D$4:$D$497,0)))/I514,2)</f>
        <v>7.9</v>
      </c>
      <c r="E514" s="3" cm="1">
        <f t="array" ref="E514">ROUND((SUM(IF(MONTH($B$4:$B$497)=VALUE(J514),$E$4:$E$497,0)))/I514,2)</f>
        <v>10.48</v>
      </c>
      <c r="F514" s="3" cm="1">
        <f t="array" ref="F514">ROUND((SUM(IF(MONTH($B$4:$B$497)=VALUE(J514),$F$4:$F$497,0)))/I514,2)</f>
        <v>14.35</v>
      </c>
      <c r="G514" s="3" cm="1">
        <f t="array" ref="G514">ROUND((SUM(IF(MONTH($B$4:$B$497)=VALUE(J514),$G$4:$G$497,0)))/I514,2)</f>
        <v>11.77</v>
      </c>
      <c r="H514" s="3" cm="1">
        <f t="array" ref="H514">ROUND((SUM(IF(MONTH($B$4:$B$497)=VALUE(J514),$H$4:$H$497,0)))/I514,2)</f>
        <v>10.55</v>
      </c>
      <c r="I514" s="113">
        <v>31</v>
      </c>
      <c r="J514" s="113">
        <v>1</v>
      </c>
    </row>
    <row r="515" spans="1:10" x14ac:dyDescent="0.25">
      <c r="C515" s="2" t="s">
        <v>922</v>
      </c>
      <c r="D515" s="3" cm="1">
        <f t="array" ref="D515">ROUND((SUM(IF(MONTH($B$4:$B$497)=VALUE(J515),$D$4:$D$497,0)))/I515,2)</f>
        <v>8.86</v>
      </c>
      <c r="E515" s="3" cm="1">
        <f t="array" ref="E515">ROUND((SUM(IF(MONTH($B$4:$B$497)=VALUE(J515),$E$4:$E$497,0)))/I515,2)</f>
        <v>11.55</v>
      </c>
      <c r="F515" s="3" cm="1">
        <f t="array" ref="F515">ROUND((SUM(IF(MONTH($B$4:$B$497)=VALUE(J515),$F$4:$F$497,0)))/I515,2)</f>
        <v>17.07</v>
      </c>
      <c r="G515" s="3" cm="1">
        <f t="array" ref="G515">ROUND((SUM(IF(MONTH($B$4:$B$497)=VALUE(J515),$G$4:$G$497,0)))/I515,2)</f>
        <v>12.72</v>
      </c>
      <c r="H515" s="3" cm="1">
        <f t="array" ref="H515">ROUND((SUM(IF(MONTH($B$4:$B$497)=VALUE(J515),$H$4:$H$497,0)))/I515,2)</f>
        <v>10.38</v>
      </c>
      <c r="I515" s="113">
        <v>29</v>
      </c>
      <c r="J515" s="113">
        <v>2</v>
      </c>
    </row>
    <row r="516" spans="1:10" x14ac:dyDescent="0.25">
      <c r="C516" s="2" t="s">
        <v>923</v>
      </c>
      <c r="D516" s="3" cm="1">
        <f t="array" ref="D516">ROUND((SUM(IF(MONTH($B$4:$B$497)=VALUE(J516),$D$4:$D$497,0)))/I516,2)</f>
        <v>15.23</v>
      </c>
      <c r="E516" s="3" cm="1">
        <f t="array" ref="E516">ROUND((SUM(IF(MONTH($B$4:$B$497)=VALUE(J516),$E$4:$E$497,0)))/I516,2)</f>
        <v>16.52</v>
      </c>
      <c r="F516" s="3" cm="1">
        <f t="array" ref="F516">ROUND((SUM(IF(MONTH($B$4:$B$497)=VALUE(J516),$F$4:$F$497,0)))/I516,2)</f>
        <v>21.42</v>
      </c>
      <c r="G516" s="3" cm="1">
        <f t="array" ref="G516">ROUND((SUM(IF(MONTH($B$4:$B$497)=VALUE(J516),$G$4:$G$497,0)))/I516,2)</f>
        <v>18.45</v>
      </c>
      <c r="H516" s="3" cm="1">
        <f t="array" ref="H516">ROUND((SUM(IF(MONTH($B$4:$B$497)=VALUE(J516),$H$4:$H$497,0)))/I516,2)</f>
        <v>14.32</v>
      </c>
      <c r="I516" s="113">
        <v>31</v>
      </c>
      <c r="J516" s="113">
        <v>3</v>
      </c>
    </row>
    <row r="517" spans="1:10" x14ac:dyDescent="0.25">
      <c r="C517" s="2" t="s">
        <v>924</v>
      </c>
      <c r="D517" s="3" cm="1">
        <f t="array" ref="D517">ROUND((SUM(IF(MONTH($B$4:$B$497)=VALUE(J517),$D$4:$D$497,0)))/I517,2)</f>
        <v>14.1</v>
      </c>
      <c r="E517" s="3" cm="1">
        <f t="array" ref="E517">ROUND((SUM(IF(MONTH($B$4:$B$497)=VALUE(J517),$E$4:$E$497,0)))/I517,2)</f>
        <v>12.33</v>
      </c>
      <c r="F517" s="3" cm="1">
        <f t="array" ref="F517">ROUND((SUM(IF(MONTH($B$4:$B$497)=VALUE(J517),$F$4:$F$497,0)))/I517,2)</f>
        <v>19.53</v>
      </c>
      <c r="G517" s="3" cm="1">
        <f t="array" ref="G517">ROUND((SUM(IF(MONTH($B$4:$B$497)=VALUE(J517),$G$4:$G$497,0)))/I517,2)</f>
        <v>15.07</v>
      </c>
      <c r="H517" s="3" cm="1">
        <f t="array" ref="H517">ROUND((SUM(IF(MONTH($B$4:$B$497)=VALUE(J517),$H$4:$H$497,0)))/I517,2)</f>
        <v>15.07</v>
      </c>
      <c r="I517" s="113">
        <v>30</v>
      </c>
      <c r="J517" s="113">
        <v>4</v>
      </c>
    </row>
    <row r="518" spans="1:10" x14ac:dyDescent="0.25">
      <c r="C518" s="2" t="s">
        <v>925</v>
      </c>
      <c r="D518" s="3" cm="1">
        <f t="array" ref="D518">ROUND((SUM(IF(MONTH($B$4:$B$497)=VALUE(J518),$D$4:$D$497,0)))/I518,2)</f>
        <v>11.68</v>
      </c>
      <c r="E518" s="3" cm="1">
        <f t="array" ref="E518">ROUND((SUM(IF(MONTH($B$4:$B$497)=VALUE(J518),$E$4:$E$497,0)))/I518,2)</f>
        <v>13.29</v>
      </c>
      <c r="F518" s="3" cm="1">
        <f t="array" ref="F518">ROUND((SUM(IF(MONTH($B$4:$B$497)=VALUE(J518),$F$4:$F$497,0)))/I518,2)</f>
        <v>14.94</v>
      </c>
      <c r="G518" s="3" cm="1">
        <f t="array" ref="G518">ROUND((SUM(IF(MONTH($B$4:$B$497)=VALUE(J518),$G$4:$G$497,0)))/I518,2)</f>
        <v>14.84</v>
      </c>
      <c r="H518" s="3" cm="1">
        <f t="array" ref="H518">ROUND((SUM(IF(MONTH($B$4:$B$497)=VALUE(J518),$H$4:$H$497,0)))/I518,2)</f>
        <v>13.71</v>
      </c>
      <c r="I518" s="113">
        <v>31</v>
      </c>
      <c r="J518" s="113">
        <v>5</v>
      </c>
    </row>
    <row r="519" spans="1:10" x14ac:dyDescent="0.25">
      <c r="C519" s="2" t="s">
        <v>926</v>
      </c>
      <c r="D519" s="3" cm="1">
        <f t="array" ref="D519">ROUND((SUM(IF(MONTH($B$4:$B$497)=VALUE(J519),$D$4:$D$497,0)))/I519,2)</f>
        <v>12.17</v>
      </c>
      <c r="E519" s="3" cm="1">
        <f t="array" ref="E519">ROUND((SUM(IF(MONTH($B$4:$B$497)=VALUE(J519),$E$4:$E$497,0)))/I519,2)</f>
        <v>12.57</v>
      </c>
      <c r="F519" s="3" cm="1">
        <f t="array" ref="F519">ROUND((SUM(IF(MONTH($B$4:$B$497)=VALUE(J519),$F$4:$F$497,0)))/I519,2)</f>
        <v>17.899999999999999</v>
      </c>
      <c r="G519" s="3" cm="1">
        <f t="array" ref="G519">ROUND((SUM(IF(MONTH($B$4:$B$497)=VALUE(J519),$G$4:$G$497,0)))/I519,2)</f>
        <v>16.899999999999999</v>
      </c>
      <c r="H519" s="3" cm="1">
        <f t="array" ref="H519">ROUND((SUM(IF(MONTH($B$4:$B$497)=VALUE(J519),$H$4:$H$497,0)))/I519,2)</f>
        <v>13.93</v>
      </c>
      <c r="I519" s="113">
        <v>30</v>
      </c>
      <c r="J519" s="113">
        <v>6</v>
      </c>
    </row>
    <row r="520" spans="1:10" x14ac:dyDescent="0.25">
      <c r="C520" s="2" t="s">
        <v>927</v>
      </c>
      <c r="D520" s="3" cm="1">
        <f t="array" ref="D520">ROUND((SUM(IF(MONTH($B$4:$B$497)=VALUE(J520),$D$4:$D$497,0)))/I520,2)</f>
        <v>9.19</v>
      </c>
      <c r="E520" s="3" cm="1">
        <f t="array" ref="E520">ROUND((SUM(IF(MONTH($B$4:$B$497)=VALUE(J520),$E$4:$E$497,0)))/I520,2)</f>
        <v>8.4499999999999993</v>
      </c>
      <c r="F520" s="3" cm="1">
        <f t="array" ref="F520">ROUND((SUM(IF(MONTH($B$4:$B$497)=VALUE(J520),$F$4:$F$497,0)))/I520,2)</f>
        <v>12.68</v>
      </c>
      <c r="G520" s="3" cm="1">
        <f t="array" ref="G520">ROUND((SUM(IF(MONTH($B$4:$B$497)=VALUE(J520),$G$4:$G$497,0)))/I520,2)</f>
        <v>11.71</v>
      </c>
      <c r="H520" s="3" cm="1">
        <f t="array" ref="H520">ROUND((SUM(IF(MONTH($B$4:$B$497)=VALUE(J520),$H$4:$H$497,0)))/I520,2)</f>
        <v>10.1</v>
      </c>
      <c r="I520" s="113">
        <v>31</v>
      </c>
      <c r="J520" s="113">
        <v>7</v>
      </c>
    </row>
    <row r="521" spans="1:10" x14ac:dyDescent="0.25">
      <c r="C521" s="2" t="s">
        <v>928</v>
      </c>
      <c r="D521" s="3" cm="1">
        <f t="array" ref="D521">ROUND((SUM(IF(MONTH($B$4:$B$497)=VALUE(J521),$D$4:$D$497,0)))/I521,2)</f>
        <v>11.42</v>
      </c>
      <c r="E521" s="3" cm="1">
        <f t="array" ref="E521">ROUND((SUM(IF(MONTH($B$4:$B$497)=VALUE(J521),$E$4:$E$497,0)))/I521,2)</f>
        <v>12.87</v>
      </c>
      <c r="F521" s="3" cm="1">
        <f t="array" ref="F521">ROUND((SUM(IF(MONTH($B$4:$B$497)=VALUE(J521),$F$4:$F$497,0)))/I521,2)</f>
        <v>18.97</v>
      </c>
      <c r="G521" s="3" cm="1">
        <f t="array" ref="G521">ROUND((SUM(IF(MONTH($B$4:$B$497)=VALUE(J521),$G$4:$G$497,0)))/I521,2)</f>
        <v>14.68</v>
      </c>
      <c r="H521" s="3" cm="1">
        <f t="array" ref="H521">ROUND((SUM(IF(MONTH($B$4:$B$497)=VALUE(J521),$H$4:$H$497,0)))/I521,2)</f>
        <v>12.26</v>
      </c>
      <c r="I521" s="113">
        <v>31</v>
      </c>
      <c r="J521" s="113">
        <v>8</v>
      </c>
    </row>
    <row r="522" spans="1:10" x14ac:dyDescent="0.25">
      <c r="C522" s="2" t="s">
        <v>929</v>
      </c>
      <c r="D522" s="3" cm="1">
        <f t="array" ref="D522">ROUND((SUM(IF(MONTH($B$4:$B$497)=VALUE(J522),$D$4:$D$497,0)))/I522,2)</f>
        <v>15.77</v>
      </c>
      <c r="E522" s="3" cm="1">
        <f t="array" ref="E522">ROUND((SUM(IF(MONTH($B$4:$B$497)=VALUE(J522),$E$4:$E$497,0)))/I522,2)</f>
        <v>10.8</v>
      </c>
      <c r="F522" s="3" cm="1">
        <f t="array" ref="F522">ROUND((SUM(IF(MONTH($B$4:$B$497)=VALUE(J522),$F$4:$F$497,0)))/I522,2)</f>
        <v>15.8</v>
      </c>
      <c r="G522" s="3" cm="1">
        <f t="array" ref="G522">ROUND((SUM(IF(MONTH($B$4:$B$497)=VALUE(J522),$G$4:$G$497,0)))/I522,2)</f>
        <v>14.77</v>
      </c>
      <c r="H522" s="3" cm="1">
        <f t="array" ref="H522">ROUND((SUM(IF(MONTH($B$4:$B$497)=VALUE(J522),$H$4:$H$497,0)))/I522,2)</f>
        <v>13.13</v>
      </c>
      <c r="I522" s="113">
        <v>30</v>
      </c>
      <c r="J522" s="113">
        <v>9</v>
      </c>
    </row>
    <row r="523" spans="1:10" x14ac:dyDescent="0.25">
      <c r="C523" s="2" t="s">
        <v>930</v>
      </c>
      <c r="D523" s="3" cm="1">
        <f t="array" ref="D523">ROUND((SUM(IF(MONTH($B$4:$B$497)=VALUE(J523),$D$4:$D$497,0)))/I523,2)</f>
        <v>6.9</v>
      </c>
      <c r="E523" s="3" cm="1">
        <f t="array" ref="E523">ROUND((SUM(IF(MONTH($B$4:$B$497)=VALUE(J523),$E$4:$E$497,0)))/I523,2)</f>
        <v>9.0299999999999994</v>
      </c>
      <c r="F523" s="3" cm="1">
        <f t="array" ref="F523">ROUND((SUM(IF(MONTH($B$4:$B$497)=VALUE(J523),$F$4:$F$497,0)))/I523,2)</f>
        <v>11.23</v>
      </c>
      <c r="G523" s="3" cm="1">
        <f t="array" ref="G523">ROUND((SUM(IF(MONTH($B$4:$B$497)=VALUE(J523),$G$4:$G$497,0)))/I523,2)</f>
        <v>12.61</v>
      </c>
      <c r="H523" s="3" cm="1">
        <f t="array" ref="H523">ROUND((SUM(IF(MONTH($B$4:$B$497)=VALUE(J523),$H$4:$H$497,0)))/I523,2)</f>
        <v>10.94</v>
      </c>
      <c r="I523" s="113">
        <v>31</v>
      </c>
      <c r="J523" s="113">
        <v>10</v>
      </c>
    </row>
    <row r="524" spans="1:10" x14ac:dyDescent="0.25">
      <c r="C524" s="2" t="s">
        <v>931</v>
      </c>
      <c r="D524" s="3" cm="1">
        <f t="array" ref="D524">ROUND((SUM(IF(MONTH($B$4:$B$497)=VALUE(J524),$D$4:$D$497,0)))/I524,2)</f>
        <v>9.77</v>
      </c>
      <c r="E524" s="3" cm="1">
        <f t="array" ref="E524">ROUND((SUM(IF(MONTH($B$4:$B$497)=VALUE(J524),$E$4:$E$497,0)))/I524,2)</f>
        <v>10.43</v>
      </c>
      <c r="F524" s="3" cm="1">
        <f t="array" ref="F524">ROUND((SUM(IF(MONTH($B$4:$B$497)=VALUE(J524),$F$4:$F$497,0)))/I524,2)</f>
        <v>16.27</v>
      </c>
      <c r="G524" s="3" cm="1">
        <f t="array" ref="G524">ROUND((SUM(IF(MONTH($B$4:$B$497)=VALUE(J524),$G$4:$G$497,0)))/I524,2)</f>
        <v>18.03</v>
      </c>
      <c r="H524" s="3" cm="1">
        <f t="array" ref="H524">ROUND((SUM(IF(MONTH($B$4:$B$497)=VALUE(J524),$H$4:$H$497,0)))/I524,2)</f>
        <v>13.33</v>
      </c>
      <c r="I524" s="113">
        <v>30</v>
      </c>
      <c r="J524" s="113">
        <v>11</v>
      </c>
    </row>
    <row r="525" spans="1:10" x14ac:dyDescent="0.25">
      <c r="C525" s="48" t="s">
        <v>932</v>
      </c>
      <c r="D525" s="3" cm="1">
        <f t="array" ref="D525">ROUND((SUM(IF(MONTH($B$4:$B$497)=VALUE(J525),$D$4:$D$497,0)))/I525,2)</f>
        <v>14.29</v>
      </c>
      <c r="E525" s="3" cm="1">
        <f t="array" ref="E525">ROUND((SUM(IF(MONTH($B$4:$B$497)=VALUE(J525),$E$4:$E$497,0)))/I525,2)</f>
        <v>15.84</v>
      </c>
      <c r="F525" s="3" cm="1">
        <f t="array" ref="F525">ROUND((SUM(IF(MONTH($B$4:$B$497)=VALUE(J525),$F$4:$F$497,0)))/I525,2)</f>
        <v>18.29</v>
      </c>
      <c r="G525" s="3" cm="1">
        <f t="array" ref="G525">ROUND((SUM(IF(MONTH($B$4:$B$497)=VALUE(J525),$G$4:$G$497,0)))/I525,2)</f>
        <v>17.48</v>
      </c>
      <c r="H525" s="3" cm="1">
        <f t="array" ref="H525">ROUND((SUM(IF(MONTH($B$4:$B$497)=VALUE(J525),$H$4:$H$497,0)))/I525,2)</f>
        <v>14.19</v>
      </c>
      <c r="I525" s="113">
        <v>31</v>
      </c>
      <c r="J525" s="113">
        <v>12</v>
      </c>
    </row>
    <row r="526" spans="1:10" x14ac:dyDescent="0.25">
      <c r="A526" s="122" t="s">
        <v>955</v>
      </c>
      <c r="B526" s="123"/>
      <c r="C526" s="124"/>
      <c r="D526" s="3">
        <f>ROUND(MAX(D514:D525),2)</f>
        <v>15.77</v>
      </c>
      <c r="E526" s="3">
        <f t="shared" ref="E526:H526" si="18">ROUND(MAX(E514:E525),2)</f>
        <v>16.52</v>
      </c>
      <c r="F526" s="3">
        <f t="shared" si="18"/>
        <v>21.42</v>
      </c>
      <c r="G526" s="3">
        <f t="shared" si="18"/>
        <v>18.45</v>
      </c>
      <c r="H526" s="3">
        <f t="shared" si="18"/>
        <v>15.07</v>
      </c>
    </row>
    <row r="527" spans="1:10" x14ac:dyDescent="0.25">
      <c r="A527" s="122" t="s">
        <v>954</v>
      </c>
      <c r="B527" s="123"/>
      <c r="C527" s="124"/>
      <c r="D527" s="3">
        <f>ROUND(AVERAGE(D514:D525),2)</f>
        <v>11.44</v>
      </c>
      <c r="E527" s="3">
        <f t="shared" ref="E527:H527" si="19">ROUND(AVERAGE(E514:E525),2)</f>
        <v>12.01</v>
      </c>
      <c r="F527" s="3">
        <f t="shared" si="19"/>
        <v>16.54</v>
      </c>
      <c r="G527" s="3">
        <f t="shared" si="19"/>
        <v>14.92</v>
      </c>
      <c r="H527" s="3">
        <f t="shared" si="19"/>
        <v>12.66</v>
      </c>
    </row>
    <row r="528" spans="1:10" x14ac:dyDescent="0.25">
      <c r="A528" s="122" t="s">
        <v>918</v>
      </c>
      <c r="B528" s="123"/>
      <c r="C528" s="124"/>
      <c r="D528" s="3">
        <f>(D526-D527)*D507</f>
        <v>118.07910000000001</v>
      </c>
      <c r="E528" s="3">
        <f t="shared" ref="E528:H528" si="20">(E526-E527)*E507</f>
        <v>75.768000000000001</v>
      </c>
      <c r="F528" s="3">
        <f t="shared" si="20"/>
        <v>78.909600000000054</v>
      </c>
      <c r="G528" s="3">
        <f t="shared" si="20"/>
        <v>32.087699999999991</v>
      </c>
      <c r="H528" s="3">
        <f t="shared" si="20"/>
        <v>30.341900000000003</v>
      </c>
    </row>
    <row r="529" spans="1:8" x14ac:dyDescent="0.25">
      <c r="A529" s="125" t="s">
        <v>919</v>
      </c>
      <c r="B529" s="125"/>
      <c r="C529" s="125"/>
      <c r="D529" s="47">
        <f>((D505*0.5)+D528)*HLOOKUP(Datset_1!D3,MASTER_Data_1!$A$3:$F$5,3,0)*0.2</f>
        <v>2743.4410000000007</v>
      </c>
      <c r="E529" s="47">
        <f>((E505*0.5)+E528)*HLOOKUP(Datset_1!E3,MASTER_Data_1!$A$3:$F$5,3,0)*0.2</f>
        <v>4436.2117099999996</v>
      </c>
      <c r="F529" s="47">
        <f>((F505*0.5)+F528)*HLOOKUP(Datset_1!F3,MASTER_Data_1!$A$3:$F$5,3,0)*0.2</f>
        <v>4189.3349740000003</v>
      </c>
      <c r="G529" s="47">
        <f>((G505*0.5)+G528)*HLOOKUP(Datset_1!G3,MASTER_Data_1!$A$3:$F$5,3,0)*0.2</f>
        <v>6901.9112999999988</v>
      </c>
      <c r="H529" s="47">
        <f>((H505*0.5)+H528)*HLOOKUP(Datset_1!H3,MASTER_Data_1!$A$3:$F$5,3,0)*0.2</f>
        <v>4671.4921962000008</v>
      </c>
    </row>
    <row r="530" spans="1:8" x14ac:dyDescent="0.25">
      <c r="A530" s="126"/>
      <c r="B530" s="126"/>
      <c r="C530" s="126"/>
      <c r="D530" s="12"/>
      <c r="E530" s="12"/>
      <c r="F530" s="12"/>
      <c r="G530" s="12"/>
      <c r="H530" s="12"/>
    </row>
    <row r="531" spans="1:8" x14ac:dyDescent="0.25">
      <c r="A531" s="125" t="s">
        <v>973</v>
      </c>
      <c r="B531" s="125"/>
      <c r="C531" s="125"/>
      <c r="D531" s="112">
        <f>ROUNDUP(D503/D505,0)</f>
        <v>14</v>
      </c>
      <c r="E531" s="112">
        <f t="shared" ref="E531:H531" si="21">ROUNDUP(E503/E505,0)</f>
        <v>22</v>
      </c>
      <c r="F531" s="112">
        <f t="shared" si="21"/>
        <v>23</v>
      </c>
      <c r="G531" s="112">
        <f t="shared" si="21"/>
        <v>41</v>
      </c>
      <c r="H531" s="112">
        <f t="shared" si="21"/>
        <v>30</v>
      </c>
    </row>
    <row r="532" spans="1:8" x14ac:dyDescent="0.25">
      <c r="A532" s="122" t="s">
        <v>959</v>
      </c>
      <c r="B532" s="123"/>
      <c r="C532" s="124"/>
      <c r="D532" s="47">
        <f>D531*MASTER_Data_5!$B$3+D535*MASTER_Data_5!$B$4</f>
        <v>807.7174</v>
      </c>
      <c r="E532" s="47">
        <f>E531*MASTER_Data_5!$B$3+E535*MASTER_Data_5!$B$4</f>
        <v>1031.3600000000001</v>
      </c>
      <c r="F532" s="47">
        <f>F531*MASTER_Data_5!$B$3+F535*MASTER_Data_5!$B$4</f>
        <v>1104.376</v>
      </c>
      <c r="G532" s="47">
        <f>G531*MASTER_Data_5!$B$3+G535*MASTER_Data_5!$B$4</f>
        <v>2462.0259999999998</v>
      </c>
      <c r="H532" s="47">
        <f>H531*MASTER_Data_5!$B$3+H535*MASTER_Data_5!$B$4</f>
        <v>1478.0891999999999</v>
      </c>
    </row>
    <row r="533" spans="1:8" x14ac:dyDescent="0.25">
      <c r="A533" s="122" t="s">
        <v>960</v>
      </c>
      <c r="B533" s="123"/>
      <c r="C533" s="124"/>
      <c r="D533" s="47">
        <f>SUM(D532:H532)</f>
        <v>6883.5686000000005</v>
      </c>
      <c r="E533" s="12"/>
      <c r="F533" s="12"/>
      <c r="G533" s="12"/>
      <c r="H533" s="12"/>
    </row>
    <row r="535" spans="1:8" x14ac:dyDescent="0.25">
      <c r="A535" s="122" t="s">
        <v>984</v>
      </c>
      <c r="B535" s="123"/>
      <c r="C535" s="124"/>
      <c r="D535" s="3">
        <f>HLOOKUP(D3,MASTER_Data_1!$A$3:$F$5,2,0)*SUM(D4:D497)</f>
        <v>9627.7999999999993</v>
      </c>
      <c r="E535" s="3">
        <f>HLOOKUP(E3,MASTER_Data_1!$A$3:$F$5,2,0)*SUM(E4:E497)</f>
        <v>7920</v>
      </c>
      <c r="F535" s="3">
        <f>HLOOKUP(F3,MASTER_Data_1!$A$3:$F$5,2,0)*SUM(F4:F497)</f>
        <v>9072</v>
      </c>
      <c r="G535" s="3">
        <f>HLOOKUP(G3,MASTER_Data_1!$A$3:$F$5,2,0)*SUM(G4:G497)</f>
        <v>31122</v>
      </c>
      <c r="H535" s="3">
        <f>HLOOKUP(H3,MASTER_Data_1!$A$3:$F$5,2,0)*SUM(H4:H497)</f>
        <v>12972.4</v>
      </c>
    </row>
    <row r="536" spans="1:8" x14ac:dyDescent="0.25">
      <c r="A536" s="122" t="s">
        <v>985</v>
      </c>
      <c r="B536" s="123"/>
      <c r="C536" s="124"/>
      <c r="D536" s="91">
        <f>D535*MASTER_Data_5!$B$9*MASTER_Data_5!$B$13+D535*MASTER_Data_5!$B$7*MASTER_Data_5!$B$12</f>
        <v>1716949.6434999998</v>
      </c>
      <c r="E536" s="91">
        <f>E535*MASTER_Data_5!$B$9*MASTER_Data_5!$B$13+E535*MASTER_Data_5!$B$7*MASTER_Data_5!$B$12</f>
        <v>1412393.4000000001</v>
      </c>
      <c r="F536" s="91">
        <f>F535*MASTER_Data_5!$B$9*MASTER_Data_5!$B$13+F535*MASTER_Data_5!$B$7*MASTER_Data_5!$B$12</f>
        <v>1617832.44</v>
      </c>
      <c r="G536" s="91">
        <f>G535*MASTER_Data_5!$B$9*MASTER_Data_5!$B$13+G535*MASTER_Data_5!$B$7*MASTER_Data_5!$B$12</f>
        <v>5550064.0649999995</v>
      </c>
      <c r="H536" s="91">
        <f>H535*MASTER_Data_5!$B$9*MASTER_Data_5!$B$13+H535*MASTER_Data_5!$B$7*MASTER_Data_5!$B$12</f>
        <v>2313400.523</v>
      </c>
    </row>
    <row r="537" spans="1:8" x14ac:dyDescent="0.25">
      <c r="A537" s="82" t="s">
        <v>986</v>
      </c>
      <c r="B537" s="83"/>
      <c r="C537" s="84"/>
      <c r="D537" s="91"/>
      <c r="E537" s="17">
        <f>SUM(D536:H536)</f>
        <v>12610640.0715</v>
      </c>
      <c r="F537" s="17"/>
      <c r="G537" s="17"/>
      <c r="H537" s="17"/>
    </row>
  </sheetData>
  <mergeCells count="11">
    <mergeCell ref="A530:C530"/>
    <mergeCell ref="D513:H513"/>
    <mergeCell ref="A526:C526"/>
    <mergeCell ref="A527:C527"/>
    <mergeCell ref="A528:C528"/>
    <mergeCell ref="A529:C529"/>
    <mergeCell ref="A535:C535"/>
    <mergeCell ref="A536:C536"/>
    <mergeCell ref="A531:C531"/>
    <mergeCell ref="A532:C532"/>
    <mergeCell ref="A533:C533"/>
  </mergeCells>
  <phoneticPr fontId="3" type="noConversion"/>
  <pageMargins left="0" right="0.70866141732283472" top="0.74803149606299213" bottom="0.61274509803921573" header="0.31496062992125984" footer="0.31496062992125984"/>
  <pageSetup scale="1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2"/>
  <sheetViews>
    <sheetView workbookViewId="0"/>
  </sheetViews>
  <sheetFormatPr defaultColWidth="8.85546875" defaultRowHeight="15" x14ac:dyDescent="0.25"/>
  <cols>
    <col min="1" max="1" width="13.140625" style="61" bestFit="1" customWidth="1"/>
    <col min="2" max="2" width="8.85546875" style="61"/>
    <col min="3" max="3" width="20.140625" style="61" bestFit="1" customWidth="1"/>
    <col min="4" max="5" width="8.85546875" style="61"/>
    <col min="6" max="6" width="13.7109375" style="61" bestFit="1" customWidth="1"/>
    <col min="7" max="7" width="8.85546875" style="61"/>
    <col min="8" max="8" width="20.140625" style="61" bestFit="1" customWidth="1"/>
    <col min="9" max="10" width="8.85546875" style="61"/>
    <col min="11" max="11" width="11.85546875" style="61" bestFit="1" customWidth="1"/>
    <col min="12" max="12" width="8.85546875" style="61"/>
    <col min="13" max="13" width="20.140625" style="61" bestFit="1" customWidth="1"/>
    <col min="14" max="16384" width="8.85546875" style="61"/>
  </cols>
  <sheetData>
    <row r="1" spans="1:13" x14ac:dyDescent="0.25">
      <c r="A1" s="61" t="s">
        <v>505</v>
      </c>
      <c r="F1" s="61" t="s">
        <v>900</v>
      </c>
      <c r="K1" s="61" t="s">
        <v>945</v>
      </c>
    </row>
    <row r="2" spans="1:13" x14ac:dyDescent="0.25">
      <c r="A2" s="60" t="s">
        <v>3</v>
      </c>
      <c r="B2" s="60" t="s">
        <v>944</v>
      </c>
      <c r="C2" s="60" t="s">
        <v>943</v>
      </c>
      <c r="F2" s="60" t="s">
        <v>3</v>
      </c>
      <c r="G2" s="60" t="s">
        <v>944</v>
      </c>
      <c r="H2" s="60" t="s">
        <v>943</v>
      </c>
      <c r="K2" s="60" t="s">
        <v>3</v>
      </c>
      <c r="L2" s="60" t="s">
        <v>944</v>
      </c>
      <c r="M2" s="60" t="s">
        <v>943</v>
      </c>
    </row>
    <row r="3" spans="1:13" x14ac:dyDescent="0.25">
      <c r="A3" s="60">
        <v>50001</v>
      </c>
      <c r="B3" s="10" t="s">
        <v>0</v>
      </c>
      <c r="C3" s="60">
        <v>1</v>
      </c>
      <c r="F3" s="60">
        <v>60001</v>
      </c>
      <c r="G3" s="13" t="s">
        <v>514</v>
      </c>
      <c r="H3" s="60">
        <v>1</v>
      </c>
      <c r="K3" s="60">
        <v>50001</v>
      </c>
      <c r="L3" s="10" t="s">
        <v>0</v>
      </c>
      <c r="M3" s="60">
        <v>2</v>
      </c>
    </row>
    <row r="4" spans="1:13" x14ac:dyDescent="0.25">
      <c r="A4" s="60">
        <v>50002</v>
      </c>
      <c r="B4" s="10" t="s">
        <v>510</v>
      </c>
      <c r="C4" s="60">
        <v>1</v>
      </c>
      <c r="F4" s="60">
        <v>60002</v>
      </c>
      <c r="G4" s="13" t="s">
        <v>901</v>
      </c>
      <c r="H4" s="60">
        <v>1</v>
      </c>
      <c r="K4" s="60">
        <v>50002</v>
      </c>
      <c r="L4" s="10" t="s">
        <v>510</v>
      </c>
      <c r="M4" s="60">
        <v>2</v>
      </c>
    </row>
    <row r="5" spans="1:13" x14ac:dyDescent="0.25">
      <c r="A5" s="60">
        <v>50003</v>
      </c>
      <c r="B5" s="10" t="s">
        <v>511</v>
      </c>
      <c r="C5" s="60">
        <v>1</v>
      </c>
      <c r="F5" s="60">
        <v>60003</v>
      </c>
      <c r="G5" s="13" t="s">
        <v>902</v>
      </c>
      <c r="H5" s="60">
        <v>2</v>
      </c>
      <c r="K5" s="60">
        <v>50003</v>
      </c>
      <c r="L5" s="10" t="s">
        <v>511</v>
      </c>
      <c r="M5" s="60">
        <v>2</v>
      </c>
    </row>
    <row r="6" spans="1:13" x14ac:dyDescent="0.25">
      <c r="A6" s="60">
        <v>50004</v>
      </c>
      <c r="B6" s="10" t="s">
        <v>513</v>
      </c>
      <c r="C6" s="60">
        <v>1</v>
      </c>
      <c r="F6" s="60">
        <v>60004</v>
      </c>
      <c r="G6" s="13" t="s">
        <v>903</v>
      </c>
      <c r="H6" s="60">
        <v>2</v>
      </c>
      <c r="K6" s="60">
        <v>50004</v>
      </c>
      <c r="L6" s="10" t="s">
        <v>513</v>
      </c>
      <c r="M6" s="60">
        <v>2</v>
      </c>
    </row>
    <row r="7" spans="1:13" x14ac:dyDescent="0.25">
      <c r="A7" s="60">
        <v>50005</v>
      </c>
      <c r="B7" s="10" t="s">
        <v>512</v>
      </c>
      <c r="C7" s="60">
        <v>2</v>
      </c>
      <c r="F7" s="60">
        <v>60005</v>
      </c>
      <c r="G7" s="13" t="s">
        <v>904</v>
      </c>
      <c r="H7" s="60">
        <v>2</v>
      </c>
      <c r="K7" s="60">
        <v>50005</v>
      </c>
      <c r="L7" s="10" t="s">
        <v>512</v>
      </c>
      <c r="M7" s="60">
        <v>1</v>
      </c>
    </row>
    <row r="8" spans="1:13" x14ac:dyDescent="0.25">
      <c r="K8" s="60">
        <v>60001</v>
      </c>
      <c r="L8" s="13" t="s">
        <v>514</v>
      </c>
      <c r="M8" s="60">
        <v>2</v>
      </c>
    </row>
    <row r="9" spans="1:13" x14ac:dyDescent="0.25">
      <c r="K9" s="60">
        <v>60002</v>
      </c>
      <c r="L9" s="13" t="s">
        <v>901</v>
      </c>
      <c r="M9" s="60">
        <v>2</v>
      </c>
    </row>
    <row r="10" spans="1:13" x14ac:dyDescent="0.25">
      <c r="K10" s="60">
        <v>60003</v>
      </c>
      <c r="L10" s="13" t="s">
        <v>902</v>
      </c>
      <c r="M10" s="60">
        <v>1</v>
      </c>
    </row>
    <row r="11" spans="1:13" x14ac:dyDescent="0.25">
      <c r="K11" s="60">
        <v>60004</v>
      </c>
      <c r="L11" s="13" t="s">
        <v>903</v>
      </c>
      <c r="M11" s="60">
        <v>2</v>
      </c>
    </row>
    <row r="12" spans="1:13" x14ac:dyDescent="0.25">
      <c r="K12" s="60">
        <v>60005</v>
      </c>
      <c r="L12" s="13" t="s">
        <v>904</v>
      </c>
      <c r="M12" s="60">
        <v>1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2"/>
  <sheetViews>
    <sheetView workbookViewId="0"/>
  </sheetViews>
  <sheetFormatPr defaultRowHeight="15" x14ac:dyDescent="0.25"/>
  <cols>
    <col min="1" max="1" width="12.28515625" customWidth="1"/>
    <col min="3" max="3" width="14.7109375" customWidth="1"/>
    <col min="6" max="6" width="12" customWidth="1"/>
    <col min="8" max="8" width="15.28515625" customWidth="1"/>
    <col min="11" max="11" width="12.42578125" customWidth="1"/>
    <col min="13" max="13" width="15" customWidth="1"/>
  </cols>
  <sheetData>
    <row r="1" spans="1:13" x14ac:dyDescent="0.25">
      <c r="A1" s="80" t="s">
        <v>505</v>
      </c>
      <c r="B1" s="80"/>
      <c r="C1" s="80"/>
      <c r="D1" s="80"/>
      <c r="E1" s="80"/>
      <c r="F1" s="80" t="s">
        <v>900</v>
      </c>
      <c r="G1" s="80"/>
      <c r="H1" s="80"/>
      <c r="I1" s="80"/>
      <c r="J1" s="80"/>
      <c r="K1" s="80" t="s">
        <v>945</v>
      </c>
      <c r="L1" s="80"/>
      <c r="M1" s="80"/>
    </row>
    <row r="2" spans="1:13" x14ac:dyDescent="0.25">
      <c r="A2" s="76" t="s">
        <v>3</v>
      </c>
      <c r="B2" s="76" t="s">
        <v>944</v>
      </c>
      <c r="C2" s="76" t="s">
        <v>987</v>
      </c>
      <c r="D2" s="80"/>
      <c r="E2" s="80"/>
      <c r="F2" s="76" t="s">
        <v>3</v>
      </c>
      <c r="G2" s="76" t="s">
        <v>944</v>
      </c>
      <c r="H2" s="76" t="s">
        <v>987</v>
      </c>
      <c r="I2" s="80"/>
      <c r="J2" s="80"/>
      <c r="K2" s="76" t="s">
        <v>3</v>
      </c>
      <c r="L2" s="76" t="s">
        <v>944</v>
      </c>
      <c r="M2" s="76" t="s">
        <v>987</v>
      </c>
    </row>
    <row r="3" spans="1:13" x14ac:dyDescent="0.25">
      <c r="A3" s="76">
        <v>50001</v>
      </c>
      <c r="B3" s="10" t="s">
        <v>0</v>
      </c>
      <c r="C3" s="76">
        <v>40</v>
      </c>
      <c r="D3" s="80"/>
      <c r="E3" s="80"/>
      <c r="F3" s="76">
        <v>60001</v>
      </c>
      <c r="G3" s="13" t="s">
        <v>514</v>
      </c>
      <c r="H3" s="76">
        <v>25</v>
      </c>
      <c r="I3" s="80"/>
      <c r="J3" s="80"/>
      <c r="K3" s="76">
        <v>50001</v>
      </c>
      <c r="L3" s="10" t="s">
        <v>0</v>
      </c>
      <c r="M3" s="76">
        <v>787</v>
      </c>
    </row>
    <row r="4" spans="1:13" x14ac:dyDescent="0.25">
      <c r="A4" s="76">
        <v>50002</v>
      </c>
      <c r="B4" s="10" t="s">
        <v>510</v>
      </c>
      <c r="C4" s="76">
        <v>122</v>
      </c>
      <c r="D4" s="80"/>
      <c r="E4" s="80"/>
      <c r="F4" s="76">
        <v>60002</v>
      </c>
      <c r="G4" s="13" t="s">
        <v>901</v>
      </c>
      <c r="H4" s="76">
        <v>355</v>
      </c>
      <c r="I4" s="80"/>
      <c r="J4" s="80"/>
      <c r="K4" s="76">
        <v>50002</v>
      </c>
      <c r="L4" s="10" t="s">
        <v>510</v>
      </c>
      <c r="M4" s="76">
        <v>901</v>
      </c>
    </row>
    <row r="5" spans="1:13" x14ac:dyDescent="0.25">
      <c r="A5" s="76">
        <v>50003</v>
      </c>
      <c r="B5" s="10" t="s">
        <v>511</v>
      </c>
      <c r="C5" s="76">
        <v>407</v>
      </c>
      <c r="D5" s="80"/>
      <c r="E5" s="80"/>
      <c r="F5" s="76">
        <v>60003</v>
      </c>
      <c r="G5" s="13" t="s">
        <v>902</v>
      </c>
      <c r="H5" s="76">
        <v>846</v>
      </c>
      <c r="I5" s="80"/>
      <c r="J5" s="80"/>
      <c r="K5" s="76">
        <v>50003</v>
      </c>
      <c r="L5" s="10" t="s">
        <v>511</v>
      </c>
      <c r="M5" s="76">
        <v>1048</v>
      </c>
    </row>
    <row r="6" spans="1:13" x14ac:dyDescent="0.25">
      <c r="A6" s="76">
        <v>50004</v>
      </c>
      <c r="B6" s="10" t="s">
        <v>513</v>
      </c>
      <c r="C6" s="76">
        <v>768</v>
      </c>
      <c r="D6" s="80"/>
      <c r="E6" s="80"/>
      <c r="F6" s="76">
        <v>60004</v>
      </c>
      <c r="G6" s="13" t="s">
        <v>903</v>
      </c>
      <c r="H6" s="76">
        <v>882</v>
      </c>
      <c r="I6" s="80"/>
      <c r="J6" s="80"/>
      <c r="K6" s="76">
        <v>50004</v>
      </c>
      <c r="L6" s="10" t="s">
        <v>513</v>
      </c>
      <c r="M6" s="76">
        <v>841</v>
      </c>
    </row>
    <row r="7" spans="1:13" x14ac:dyDescent="0.25">
      <c r="A7" s="76">
        <v>50005</v>
      </c>
      <c r="B7" s="10" t="s">
        <v>512</v>
      </c>
      <c r="C7" s="76">
        <v>787</v>
      </c>
      <c r="D7" s="80"/>
      <c r="E7" s="80"/>
      <c r="F7" s="76">
        <v>60005</v>
      </c>
      <c r="G7" s="13" t="s">
        <v>904</v>
      </c>
      <c r="H7" s="76">
        <v>779</v>
      </c>
      <c r="I7" s="80"/>
      <c r="J7" s="80"/>
      <c r="K7" s="76">
        <v>50005</v>
      </c>
      <c r="L7" s="10" t="s">
        <v>512</v>
      </c>
      <c r="M7" s="76">
        <v>40</v>
      </c>
    </row>
    <row r="8" spans="1:13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76">
        <v>60001</v>
      </c>
      <c r="L8" s="13" t="s">
        <v>514</v>
      </c>
      <c r="M8" s="76">
        <v>1376</v>
      </c>
    </row>
    <row r="9" spans="1:13" x14ac:dyDescent="0.25">
      <c r="A9" s="80"/>
      <c r="B9" s="80"/>
      <c r="C9" s="80"/>
      <c r="D9" s="80"/>
      <c r="E9" s="80"/>
      <c r="F9" s="80"/>
      <c r="G9" s="80"/>
      <c r="H9" s="80"/>
      <c r="I9" s="80"/>
      <c r="J9" s="80"/>
      <c r="K9" s="76">
        <v>60002</v>
      </c>
      <c r="L9" s="13" t="s">
        <v>901</v>
      </c>
      <c r="M9" s="76">
        <v>1275</v>
      </c>
    </row>
    <row r="10" spans="1:13" x14ac:dyDescent="0.2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76">
        <v>60003</v>
      </c>
      <c r="L10" s="13" t="s">
        <v>902</v>
      </c>
      <c r="M10" s="76">
        <v>775</v>
      </c>
    </row>
    <row r="11" spans="1:13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76">
        <v>60004</v>
      </c>
      <c r="L11" s="13" t="s">
        <v>903</v>
      </c>
      <c r="M11" s="76">
        <v>1735</v>
      </c>
    </row>
    <row r="12" spans="1:13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76">
        <v>60005</v>
      </c>
      <c r="L12" s="13" t="s">
        <v>904</v>
      </c>
      <c r="M12" s="76">
        <v>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abSelected="1" zoomScale="70" zoomScaleNormal="70" workbookViewId="0">
      <selection activeCell="C15" sqref="C15"/>
    </sheetView>
  </sheetViews>
  <sheetFormatPr defaultColWidth="8.7109375" defaultRowHeight="15" x14ac:dyDescent="0.25"/>
  <cols>
    <col min="1" max="1" width="32" style="94" bestFit="1" customWidth="1"/>
    <col min="2" max="3" width="12.28515625" style="94" bestFit="1" customWidth="1"/>
    <col min="4" max="4" width="8.7109375" style="94"/>
    <col min="5" max="5" width="9" style="94" bestFit="1" customWidth="1"/>
    <col min="6" max="16384" width="8.7109375" style="94"/>
  </cols>
  <sheetData>
    <row r="1" spans="1:4" x14ac:dyDescent="0.25">
      <c r="A1" s="26"/>
      <c r="B1" s="28" t="s">
        <v>948</v>
      </c>
      <c r="C1" s="27" t="s">
        <v>947</v>
      </c>
    </row>
    <row r="2" spans="1:4" x14ac:dyDescent="0.25">
      <c r="A2" s="29" t="s">
        <v>949</v>
      </c>
      <c r="B2" s="95">
        <f>SUM(Datset_1!D529:'Datset_1'!H529)+SUM(Datset_2!D529:'Datset_2'!H529)</f>
        <v>45639.457605000003</v>
      </c>
      <c r="C2" s="96">
        <f>Datset_3!D1030</f>
        <v>31250.515180615846</v>
      </c>
    </row>
    <row r="3" spans="1:4" x14ac:dyDescent="0.25">
      <c r="A3" s="29" t="s">
        <v>952</v>
      </c>
      <c r="B3" s="95">
        <f>Datset_1!K498+Datset_2!K503</f>
        <v>36068.533799999983</v>
      </c>
      <c r="C3" s="96">
        <f>Datset_1!M498+Datset_2!M503</f>
        <v>44488.08719999998</v>
      </c>
    </row>
    <row r="4" spans="1:4" ht="15.75" thickBot="1" x14ac:dyDescent="0.3">
      <c r="A4" s="36" t="s">
        <v>953</v>
      </c>
      <c r="B4" s="97">
        <f>Datset_1!D533+Datset_2!D533</f>
        <v>13742.179100000001</v>
      </c>
      <c r="C4" s="98">
        <f>Datset_3!D1035</f>
        <v>11082.179100000001</v>
      </c>
      <c r="D4" s="93"/>
    </row>
    <row r="5" spans="1:4" ht="16.5" thickTop="1" thickBot="1" x14ac:dyDescent="0.3">
      <c r="A5" s="35" t="s">
        <v>961</v>
      </c>
      <c r="B5" s="99">
        <f>SUM(B2:B4)</f>
        <v>95450.170504999987</v>
      </c>
      <c r="C5" s="100">
        <f>SUM(C2:C4)</f>
        <v>86820.781480615842</v>
      </c>
      <c r="D5" s="46"/>
    </row>
    <row r="6" spans="1:4" ht="15.75" thickBot="1" x14ac:dyDescent="0.3">
      <c r="C6" s="101"/>
    </row>
    <row r="7" spans="1:4" x14ac:dyDescent="0.25">
      <c r="A7" s="33" t="s">
        <v>950</v>
      </c>
      <c r="B7" s="39" t="s">
        <v>968</v>
      </c>
      <c r="C7" s="102">
        <f>Datset_3!D1029</f>
        <v>6893.7614650385758</v>
      </c>
    </row>
    <row r="8" spans="1:4" ht="15.75" thickBot="1" x14ac:dyDescent="0.3">
      <c r="A8" s="37" t="s">
        <v>951</v>
      </c>
      <c r="B8" s="40" t="s">
        <v>968</v>
      </c>
      <c r="C8" s="98">
        <f>2*MASTER_Data_1!B10</f>
        <v>16000</v>
      </c>
    </row>
    <row r="9" spans="1:4" ht="16.5" thickTop="1" thickBot="1" x14ac:dyDescent="0.3">
      <c r="A9" s="35" t="s">
        <v>965</v>
      </c>
      <c r="B9" s="41" t="s">
        <v>968</v>
      </c>
      <c r="C9" s="100">
        <f>SUM(C7:C8)</f>
        <v>22893.761465038577</v>
      </c>
    </row>
    <row r="10" spans="1:4" ht="15.75" thickBot="1" x14ac:dyDescent="0.3">
      <c r="A10" s="30"/>
    </row>
    <row r="11" spans="1:4" ht="15.75" thickBot="1" x14ac:dyDescent="0.3">
      <c r="A11" s="33" t="s">
        <v>0</v>
      </c>
      <c r="B11" s="116">
        <v>378</v>
      </c>
      <c r="C11" s="38" t="s">
        <v>968</v>
      </c>
    </row>
    <row r="12" spans="1:4" ht="15.75" thickBot="1" x14ac:dyDescent="0.3">
      <c r="A12" s="37" t="s">
        <v>514</v>
      </c>
      <c r="B12" s="116">
        <v>542</v>
      </c>
      <c r="C12" s="53" t="s">
        <v>968</v>
      </c>
    </row>
    <row r="13" spans="1:4" ht="16.5" thickTop="1" thickBot="1" x14ac:dyDescent="0.3">
      <c r="A13" s="35" t="s">
        <v>966</v>
      </c>
      <c r="B13" s="115">
        <v>2</v>
      </c>
      <c r="C13" s="117">
        <v>1</v>
      </c>
    </row>
    <row r="14" spans="1:4" x14ac:dyDescent="0.25">
      <c r="A14" s="52" t="s">
        <v>967</v>
      </c>
      <c r="B14" s="119">
        <v>2</v>
      </c>
      <c r="C14" s="118">
        <v>1</v>
      </c>
    </row>
    <row r="15" spans="1:4" ht="15.75" thickBot="1" x14ac:dyDescent="0.3">
      <c r="A15" s="54" t="s">
        <v>942</v>
      </c>
      <c r="B15" s="120">
        <f>SUM(B13:B14)</f>
        <v>4</v>
      </c>
      <c r="C15" s="121">
        <f>SUM(C13:C14)</f>
        <v>2</v>
      </c>
    </row>
    <row r="16" spans="1:4" ht="15.75" thickBot="1" x14ac:dyDescent="0.3"/>
    <row r="17" spans="1:3" ht="15.75" thickBot="1" x14ac:dyDescent="0.3">
      <c r="A17" s="25" t="s">
        <v>964</v>
      </c>
      <c r="B17" s="31">
        <f>SUM(Datset_1!D505:H505)/2+SUM(Datset_1!D509:H509)+SUM(Datset_2!D505:H505)/2+SUM(Datset_2!D509:H509)</f>
        <v>1754.8984999999998</v>
      </c>
      <c r="C17" s="32">
        <f>SUM(Datset_3!D1000:H1000)/2+SUM(Datset_3!D1004:H1004)</f>
        <v>760.65835034594943</v>
      </c>
    </row>
    <row r="18" spans="1:3" ht="15.75" thickBot="1" x14ac:dyDescent="0.3"/>
    <row r="19" spans="1:3" ht="15.75" thickBot="1" x14ac:dyDescent="0.3">
      <c r="A19" s="86" t="s">
        <v>999</v>
      </c>
      <c r="B19" s="103">
        <f>(Datset_1!D537+Datset_2!D537)/1000000</f>
        <v>12.735747605</v>
      </c>
      <c r="C19" s="104">
        <v>13.8</v>
      </c>
    </row>
    <row r="20" spans="1:3" ht="15.75" thickBot="1" x14ac:dyDescent="0.3">
      <c r="A20" s="87" t="s">
        <v>1000</v>
      </c>
      <c r="B20" s="103">
        <f>(Datset_1!Q498+Datset_2!Q503)/1000000</f>
        <v>3.5967350428000007</v>
      </c>
      <c r="C20" s="105">
        <v>2.58</v>
      </c>
    </row>
    <row r="21" spans="1:3" ht="16.5" thickTop="1" thickBot="1" x14ac:dyDescent="0.3">
      <c r="A21" s="35" t="s">
        <v>1001</v>
      </c>
      <c r="B21" s="106">
        <f>SUM(B19:B20)</f>
        <v>16.332482647799999</v>
      </c>
      <c r="C21" s="107">
        <f>SUM(C19:C20)</f>
        <v>16.380000000000003</v>
      </c>
    </row>
    <row r="26" spans="1:3" x14ac:dyDescent="0.25">
      <c r="B2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8"/>
  <sheetViews>
    <sheetView zoomScale="115" zoomScaleNormal="115" workbookViewId="0">
      <pane xSplit="1" ySplit="3" topLeftCell="W2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13.85546875" bestFit="1" customWidth="1"/>
    <col min="2" max="2" width="10.7109375" style="20" bestFit="1" customWidth="1"/>
    <col min="3" max="3" width="11.85546875" bestFit="1" customWidth="1"/>
    <col min="4" max="4" width="11.7109375" bestFit="1" customWidth="1"/>
    <col min="9" max="9" width="19" bestFit="1" customWidth="1"/>
    <col min="10" max="10" width="19" style="23" customWidth="1"/>
    <col min="11" max="11" width="14.7109375" style="15" customWidth="1"/>
    <col min="12" max="12" width="20.140625" bestFit="1" customWidth="1"/>
    <col min="13" max="13" width="18.85546875" bestFit="1" customWidth="1"/>
    <col min="14" max="14" width="13.42578125" bestFit="1" customWidth="1"/>
    <col min="15" max="15" width="27.28515625" bestFit="1" customWidth="1"/>
    <col min="17" max="17" width="30.140625" bestFit="1" customWidth="1"/>
    <col min="18" max="18" width="22.7109375" bestFit="1" customWidth="1"/>
    <col min="19" max="19" width="44.28515625" bestFit="1" customWidth="1"/>
  </cols>
  <sheetData>
    <row r="1" spans="1:19" s="65" customFormat="1" hidden="1" x14ac:dyDescent="0.25">
      <c r="B1" s="20"/>
      <c r="J1" s="23"/>
      <c r="K1" s="15"/>
    </row>
    <row r="2" spans="1:19" x14ac:dyDescent="0.25">
      <c r="A2" t="s">
        <v>514</v>
      </c>
    </row>
    <row r="3" spans="1:19" x14ac:dyDescent="0.25">
      <c r="A3" s="1" t="s">
        <v>1</v>
      </c>
      <c r="B3" s="2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24" t="s">
        <v>10</v>
      </c>
      <c r="K3" s="16" t="s">
        <v>972</v>
      </c>
      <c r="L3" s="1" t="s">
        <v>933</v>
      </c>
      <c r="M3" s="1" t="s">
        <v>934</v>
      </c>
      <c r="N3" s="1" t="s">
        <v>942</v>
      </c>
      <c r="O3" s="1" t="s">
        <v>946</v>
      </c>
      <c r="P3" s="1" t="s">
        <v>980</v>
      </c>
      <c r="Q3" s="1" t="s">
        <v>981</v>
      </c>
      <c r="R3" s="1" t="s">
        <v>982</v>
      </c>
      <c r="S3" s="1" t="s">
        <v>983</v>
      </c>
    </row>
    <row r="4" spans="1:19" x14ac:dyDescent="0.25">
      <c r="A4" s="62" t="s">
        <v>529</v>
      </c>
      <c r="B4" s="22">
        <v>39449</v>
      </c>
      <c r="C4" s="62">
        <v>60001</v>
      </c>
      <c r="D4" s="62">
        <v>9</v>
      </c>
      <c r="E4" s="62">
        <v>0</v>
      </c>
      <c r="F4" s="62">
        <v>15</v>
      </c>
      <c r="G4" s="62">
        <v>11</v>
      </c>
      <c r="H4" s="62">
        <v>9</v>
      </c>
      <c r="I4" s="112">
        <f>D4*HLOOKUP($D$3,MASTER_Data_1!$A$3:$F$5,2,0)+E4*HLOOKUP($E$3,MASTER_Data_1!$A$3:$F$5,2,0)+F4*HLOOKUP($F$3,MASTER_Data_1!$A$3:$F$5,2,0)+G4*HLOOKUP($G$3,MASTER_Data_1!$A$3:$F$5,2,0)+H4*HLOOKUP($H$3,MASTER_Data_1!$A$3:$F$5,2,0)</f>
        <v>131.1</v>
      </c>
      <c r="J4" s="5">
        <f>IF(AND(I4&gt;100,C4=60001),HLOOKUP(C4,MASTER_Data_3!$A$6:$G$16,MATCH(Datset_2!I4,MASTER_Data_3!$B$7:$B$16,1)+2,1),IF(AND(I4&gt;100,C4=60002),HLOOKUP(C4,MASTER_Data_3!$A$6:$G$16,MATCH(Datset_2!I4,MASTER_Data_3!$B$7:$B$16,1)+2,1),IF(AND(I4&gt;100,C4=60003),HLOOKUP(C4,MASTER_Data_3!$A$6:$G$16,MATCH(Datset_2!I4,MASTER_Data_3!$B$7:$B$16,1)+2,1),IF(AND(I4&gt;100,C4=60004),HLOOKUP(C4,MASTER_Data_3!$A$6:$G$16,MATCH(Datset_2!I4,MASTER_Data_3!$B$7:$B$16,1)+2,1),IF(AND(I4&gt;100,C4=60005),HLOOKUP(C4,MASTER_Data_3!$A$6:$G$16,MATCH(Datset_2!I4,MASTER_Data_3!$B$7:$B$16,1)+2,1),HLOOKUP(C4,MASTER_Data_3!$A$6:$G$16,2,1))))))</f>
        <v>0.25</v>
      </c>
      <c r="K4" s="4">
        <f>IF(J4&gt;1,J4, I4*J4)</f>
        <v>32.774999999999999</v>
      </c>
      <c r="L4" s="112">
        <f>IF(AND(I4&gt;100,C4=60001),HLOOKUP(C4,MASTER_Data_4!$A$6:$L$16,MATCH(Datset_2!I4,MASTER_Data_4!$B$7:$B$16,1)+2,1),IF(AND(I4&gt;100,C4=60002),HLOOKUP(C4,MASTER_Data_4!$A$6:$L$16,MATCH(Datset_2!I4,MASTER_Data_4!$B$7:$B$16,1)+2,1),IF(AND(I4&gt;100,C4=60003),HLOOKUP(C4,MASTER_Data_4!$A$6:$L$16,MATCH(Datset_2!I4,MASTER_Data_4!$B$7:$B$16,1)+2,1),IF(AND(I4&gt;100,C4=60004),HLOOKUP(C4,MASTER_Data_4!$A$6:$L$16,MATCH(Datset_2!I4,MASTER_Data_4!$B$7:$B$16,1)+2,1),IF(AND(I4&gt;100,C4=60005),HLOOKUP(C4,MASTER_Data_4!$A$6:$L$16,MATCH(Datset_2!I4,MASTER_Data_4!$B$7:$B$16,1)+2,1),HLOOKUP(C4,MASTER_Data_4!$A$6:$L$16,2,1))))))</f>
        <v>0.34</v>
      </c>
      <c r="M4" s="4">
        <f>IF(L4&gt;1,L4,L4*I4)</f>
        <v>44.573999999999998</v>
      </c>
      <c r="N4" s="112">
        <f>VLOOKUP(C4,MASTER_Data_7!$F$2:$H$7,3,0)</f>
        <v>1</v>
      </c>
      <c r="O4" s="112">
        <f>VLOOKUP(C4,MASTER_Data_7!$K$2:$M$12,3,0)</f>
        <v>2</v>
      </c>
      <c r="P4" s="3">
        <f>VLOOKUP(C4,MASTER_Data_8!$F$2:$H$7,3,0)</f>
        <v>25</v>
      </c>
      <c r="Q4" s="3">
        <f>Datset_2!I4*MASTER_Data_5!$B$9*P4</f>
        <v>178.62375</v>
      </c>
      <c r="R4" s="3">
        <f>VLOOKUP(C4,MASTER_Data_8!$K$2:$M$12,3,0)</f>
        <v>1376</v>
      </c>
      <c r="S4" s="3">
        <f>Datset_2!I4*MASTER_Data_5!$B$9*R4</f>
        <v>9831.4511999999995</v>
      </c>
    </row>
    <row r="5" spans="1:19" x14ac:dyDescent="0.25">
      <c r="A5" s="62" t="s">
        <v>579</v>
      </c>
      <c r="B5" s="22">
        <v>39450</v>
      </c>
      <c r="C5" s="71">
        <v>60003</v>
      </c>
      <c r="D5" s="62">
        <v>9</v>
      </c>
      <c r="E5" s="62">
        <v>14</v>
      </c>
      <c r="F5" s="62">
        <v>9</v>
      </c>
      <c r="G5" s="62">
        <v>11</v>
      </c>
      <c r="H5" s="62">
        <v>14</v>
      </c>
      <c r="I5" s="112">
        <f>D5*HLOOKUP($D$3,MASTER_Data_1!$A$3:$F$5,2,0)+E5*HLOOKUP($E$3,MASTER_Data_1!$A$3:$F$5,2,0)+F5*HLOOKUP($F$3,MASTER_Data_1!$A$3:$F$5,2,0)+G5*HLOOKUP($G$3,MASTER_Data_1!$A$3:$F$5,2,0)+H5*HLOOKUP($H$3,MASTER_Data_1!$A$3:$F$5,2,0)</f>
        <v>161.29999999999998</v>
      </c>
      <c r="J5" s="5">
        <f>IF(AND(I5&gt;100,C5=60001),HLOOKUP(C5,MASTER_Data_3!$A$6:$G$16,MATCH(Datset_2!I5,MASTER_Data_3!$B$7:$B$16,1)+2,1),IF(AND(I5&gt;100,C5=60002),HLOOKUP(C5,MASTER_Data_3!$A$6:$G$16,MATCH(Datset_2!I5,MASTER_Data_3!$B$7:$B$16,1)+2,1),IF(AND(I5&gt;100,C5=60003),HLOOKUP(C5,MASTER_Data_3!$A$6:$G$16,MATCH(Datset_2!I5,MASTER_Data_3!$B$7:$B$16,1)+2,1),IF(AND(I5&gt;100,C5=60004),HLOOKUP(C5,MASTER_Data_3!$A$6:$G$16,MATCH(Datset_2!I5,MASTER_Data_3!$B$7:$B$16,1)+2,1),IF(AND(I5&gt;100,C5=60005),HLOOKUP(C5,MASTER_Data_3!$A$6:$G$16,MATCH(Datset_2!I5,MASTER_Data_3!$B$7:$B$16,1)+2,1),HLOOKUP(C5,MASTER_Data_3!$A$6:$G$16,2,1))))))</f>
        <v>0.25600000000000001</v>
      </c>
      <c r="K5" s="4">
        <f t="shared" ref="K5:K68" si="0">IF(J5&gt;1,J5, I5*J5)</f>
        <v>41.2928</v>
      </c>
      <c r="L5" s="112">
        <f>IF(AND(I5&gt;100,C5=60001),HLOOKUP(C5,MASTER_Data_4!$A$6:$L$16,MATCH(Datset_2!I5,MASTER_Data_4!$B$7:$B$16,1)+2,1),IF(AND(I5&gt;100,C5=60002),HLOOKUP(C5,MASTER_Data_4!$A$6:$L$16,MATCH(Datset_2!I5,MASTER_Data_4!$B$7:$B$16,1)+2,1),IF(AND(I5&gt;100,C5=60003),HLOOKUP(C5,MASTER_Data_4!$A$6:$L$16,MATCH(Datset_2!I5,MASTER_Data_4!$B$7:$B$16,1)+2,1),IF(AND(I5&gt;100,C5=60004),HLOOKUP(C5,MASTER_Data_4!$A$6:$L$16,MATCH(Datset_2!I5,MASTER_Data_4!$B$7:$B$16,1)+2,1),IF(AND(I5&gt;100,C5=60005),HLOOKUP(C5,MASTER_Data_4!$A$6:$L$16,MATCH(Datset_2!I5,MASTER_Data_4!$B$7:$B$16,1)+2,1),HLOOKUP(C5,MASTER_Data_4!$A$6:$L$16,2,1))))))</f>
        <v>0.28999999999999998</v>
      </c>
      <c r="M5" s="4">
        <f t="shared" ref="M5:M68" si="1">IF(L5&gt;1,L5,L5*I5)</f>
        <v>46.776999999999994</v>
      </c>
      <c r="N5" s="112">
        <f>VLOOKUP(C5,MASTER_Data_7!$F$2:$H$7,3,0)</f>
        <v>2</v>
      </c>
      <c r="O5" s="112">
        <f>VLOOKUP(C5,MASTER_Data_7!$K$2:$M$12,3,0)</f>
        <v>1</v>
      </c>
      <c r="P5" s="3">
        <f>VLOOKUP(C5,MASTER_Data_8!$F$2:$H$7,3,0)</f>
        <v>846</v>
      </c>
      <c r="Q5" s="3">
        <f>Datset_2!I5*MASTER_Data_5!$B$9*P5</f>
        <v>7437.0590999999995</v>
      </c>
      <c r="R5" s="3">
        <f>VLOOKUP(C5,MASTER_Data_8!$K$2:$M$12,3,0)</f>
        <v>775</v>
      </c>
      <c r="S5" s="3">
        <f>Datset_2!I5*MASTER_Data_5!$B$9*R5</f>
        <v>6812.9087499999996</v>
      </c>
    </row>
    <row r="6" spans="1:19" x14ac:dyDescent="0.25">
      <c r="A6" s="62" t="s">
        <v>621</v>
      </c>
      <c r="B6" s="22">
        <v>39451</v>
      </c>
      <c r="C6" s="62">
        <v>60004</v>
      </c>
      <c r="D6" s="62">
        <v>9</v>
      </c>
      <c r="E6" s="62">
        <v>8</v>
      </c>
      <c r="F6" s="62">
        <v>0</v>
      </c>
      <c r="G6" s="62">
        <v>11</v>
      </c>
      <c r="H6" s="62">
        <v>8</v>
      </c>
      <c r="I6" s="112">
        <f>D6*HLOOKUP($D$3,MASTER_Data_1!$A$3:$F$5,2,0)+E6*HLOOKUP($E$3,MASTER_Data_1!$A$3:$F$5,2,0)+F6*HLOOKUP($F$3,MASTER_Data_1!$A$3:$F$5,2,0)+G6*HLOOKUP($G$3,MASTER_Data_1!$A$3:$F$5,2,0)+H6*HLOOKUP($H$3,MASTER_Data_1!$A$3:$F$5,2,0)</f>
        <v>120.20000000000002</v>
      </c>
      <c r="J6" s="5">
        <f>IF(AND(I6&gt;100,C6=60001),HLOOKUP(C6,MASTER_Data_3!$A$6:$G$16,MATCH(Datset_2!I6,MASTER_Data_3!$B$7:$B$16,1)+2,1),IF(AND(I6&gt;100,C6=60002),HLOOKUP(C6,MASTER_Data_3!$A$6:$G$16,MATCH(Datset_2!I6,MASTER_Data_3!$B$7:$B$16,1)+2,1),IF(AND(I6&gt;100,C6=60003),HLOOKUP(C6,MASTER_Data_3!$A$6:$G$16,MATCH(Datset_2!I6,MASTER_Data_3!$B$7:$B$16,1)+2,1),IF(AND(I6&gt;100,C6=60004),HLOOKUP(C6,MASTER_Data_3!$A$6:$G$16,MATCH(Datset_2!I6,MASTER_Data_3!$B$7:$B$16,1)+2,1),IF(AND(I6&gt;100,C6=60005),HLOOKUP(C6,MASTER_Data_3!$A$6:$G$16,MATCH(Datset_2!I6,MASTER_Data_3!$B$7:$B$16,1)+2,1),HLOOKUP(C6,MASTER_Data_3!$A$6:$G$16,2,1))))))</f>
        <v>0.252</v>
      </c>
      <c r="K6" s="4">
        <f t="shared" si="0"/>
        <v>30.290400000000005</v>
      </c>
      <c r="L6" s="112">
        <f>IF(AND(I6&gt;100,C6=60001),HLOOKUP(C6,MASTER_Data_4!$A$6:$L$16,MATCH(Datset_2!I6,MASTER_Data_4!$B$7:$B$16,1)+2,1),IF(AND(I6&gt;100,C6=60002),HLOOKUP(C6,MASTER_Data_4!$A$6:$L$16,MATCH(Datset_2!I6,MASTER_Data_4!$B$7:$B$16,1)+2,1),IF(AND(I6&gt;100,C6=60003),HLOOKUP(C6,MASTER_Data_4!$A$6:$L$16,MATCH(Datset_2!I6,MASTER_Data_4!$B$7:$B$16,1)+2,1),IF(AND(I6&gt;100,C6=60004),HLOOKUP(C6,MASTER_Data_4!$A$6:$L$16,MATCH(Datset_2!I6,MASTER_Data_4!$B$7:$B$16,1)+2,1),IF(AND(I6&gt;100,C6=60005),HLOOKUP(C6,MASTER_Data_4!$A$6:$L$16,MATCH(Datset_2!I6,MASTER_Data_4!$B$7:$B$16,1)+2,1),HLOOKUP(C6,MASTER_Data_4!$A$6:$L$16,2,1))))))</f>
        <v>0.3</v>
      </c>
      <c r="M6" s="4">
        <f t="shared" si="1"/>
        <v>36.06</v>
      </c>
      <c r="N6" s="112">
        <f>VLOOKUP(C6,MASTER_Data_7!$F$2:$H$7,3,0)</f>
        <v>2</v>
      </c>
      <c r="O6" s="112">
        <f>VLOOKUP(C6,MASTER_Data_7!$K$2:$M$12,3,0)</f>
        <v>2</v>
      </c>
      <c r="P6" s="3">
        <f>VLOOKUP(C6,MASTER_Data_8!$F$2:$H$7,3,0)</f>
        <v>882</v>
      </c>
      <c r="Q6" s="3">
        <f>Datset_2!I6*MASTER_Data_5!$B$9*P6</f>
        <v>5777.8938000000007</v>
      </c>
      <c r="R6" s="3">
        <f>VLOOKUP(C6,MASTER_Data_8!$K$2:$M$12,3,0)</f>
        <v>1735</v>
      </c>
      <c r="S6" s="3">
        <f>Datset_2!I6*MASTER_Data_5!$B$9*R6</f>
        <v>11365.811500000002</v>
      </c>
    </row>
    <row r="7" spans="1:19" x14ac:dyDescent="0.25">
      <c r="A7" s="62" t="s">
        <v>659</v>
      </c>
      <c r="B7" s="22">
        <v>39452</v>
      </c>
      <c r="C7" s="62">
        <v>60004</v>
      </c>
      <c r="D7" s="62">
        <v>9</v>
      </c>
      <c r="E7" s="62">
        <v>8</v>
      </c>
      <c r="F7" s="62">
        <v>9</v>
      </c>
      <c r="G7" s="62">
        <v>11</v>
      </c>
      <c r="H7" s="62">
        <v>8</v>
      </c>
      <c r="I7" s="112">
        <f>D7*HLOOKUP($D$3,MASTER_Data_1!$A$3:$F$5,2,0)+E7*HLOOKUP($E$3,MASTER_Data_1!$A$3:$F$5,2,0)+F7*HLOOKUP($F$3,MASTER_Data_1!$A$3:$F$5,2,0)+G7*HLOOKUP($G$3,MASTER_Data_1!$A$3:$F$5,2,0)+H7*HLOOKUP($H$3,MASTER_Data_1!$A$3:$F$5,2,0)</f>
        <v>133.70000000000002</v>
      </c>
      <c r="J7" s="5">
        <f>IF(AND(I7&gt;100,C7=60001),HLOOKUP(C7,MASTER_Data_3!$A$6:$G$16,MATCH(Datset_2!I7,MASTER_Data_3!$B$7:$B$16,1)+2,1),IF(AND(I7&gt;100,C7=60002),HLOOKUP(C7,MASTER_Data_3!$A$6:$G$16,MATCH(Datset_2!I7,MASTER_Data_3!$B$7:$B$16,1)+2,1),IF(AND(I7&gt;100,C7=60003),HLOOKUP(C7,MASTER_Data_3!$A$6:$G$16,MATCH(Datset_2!I7,MASTER_Data_3!$B$7:$B$16,1)+2,1),IF(AND(I7&gt;100,C7=60004),HLOOKUP(C7,MASTER_Data_3!$A$6:$G$16,MATCH(Datset_2!I7,MASTER_Data_3!$B$7:$B$16,1)+2,1),IF(AND(I7&gt;100,C7=60005),HLOOKUP(C7,MASTER_Data_3!$A$6:$G$16,MATCH(Datset_2!I7,MASTER_Data_3!$B$7:$B$16,1)+2,1),HLOOKUP(C7,MASTER_Data_3!$A$6:$G$16,2,1))))))</f>
        <v>0.252</v>
      </c>
      <c r="K7" s="4">
        <f t="shared" si="0"/>
        <v>33.692400000000006</v>
      </c>
      <c r="L7" s="112">
        <f>IF(AND(I7&gt;100,C7=60001),HLOOKUP(C7,MASTER_Data_4!$A$6:$L$16,MATCH(Datset_2!I7,MASTER_Data_4!$B$7:$B$16,1)+2,1),IF(AND(I7&gt;100,C7=60002),HLOOKUP(C7,MASTER_Data_4!$A$6:$L$16,MATCH(Datset_2!I7,MASTER_Data_4!$B$7:$B$16,1)+2,1),IF(AND(I7&gt;100,C7=60003),HLOOKUP(C7,MASTER_Data_4!$A$6:$L$16,MATCH(Datset_2!I7,MASTER_Data_4!$B$7:$B$16,1)+2,1),IF(AND(I7&gt;100,C7=60004),HLOOKUP(C7,MASTER_Data_4!$A$6:$L$16,MATCH(Datset_2!I7,MASTER_Data_4!$B$7:$B$16,1)+2,1),IF(AND(I7&gt;100,C7=60005),HLOOKUP(C7,MASTER_Data_4!$A$6:$L$16,MATCH(Datset_2!I7,MASTER_Data_4!$B$7:$B$16,1)+2,1),HLOOKUP(C7,MASTER_Data_4!$A$6:$L$16,2,1))))))</f>
        <v>0.3</v>
      </c>
      <c r="M7" s="4">
        <f t="shared" si="1"/>
        <v>40.110000000000007</v>
      </c>
      <c r="N7" s="112">
        <f>VLOOKUP(C7,MASTER_Data_7!$F$2:$H$7,3,0)</f>
        <v>2</v>
      </c>
      <c r="O7" s="112">
        <f>VLOOKUP(C7,MASTER_Data_7!$K$2:$M$12,3,0)</f>
        <v>2</v>
      </c>
      <c r="P7" s="3">
        <f>VLOOKUP(C7,MASTER_Data_8!$F$2:$H$7,3,0)</f>
        <v>882</v>
      </c>
      <c r="Q7" s="3">
        <f>Datset_2!I7*MASTER_Data_5!$B$9*P7</f>
        <v>6426.8253000000004</v>
      </c>
      <c r="R7" s="3">
        <f>VLOOKUP(C7,MASTER_Data_8!$K$2:$M$12,3,0)</f>
        <v>1735</v>
      </c>
      <c r="S7" s="3">
        <f>Datset_2!I7*MASTER_Data_5!$B$9*R7</f>
        <v>12642.337750000001</v>
      </c>
    </row>
    <row r="8" spans="1:19" x14ac:dyDescent="0.25">
      <c r="A8" s="62" t="s">
        <v>660</v>
      </c>
      <c r="B8" s="22">
        <v>39452</v>
      </c>
      <c r="C8" s="62">
        <v>60005</v>
      </c>
      <c r="D8" s="62">
        <v>8</v>
      </c>
      <c r="E8" s="62">
        <v>8</v>
      </c>
      <c r="F8" s="62">
        <v>9</v>
      </c>
      <c r="G8" s="62">
        <v>11</v>
      </c>
      <c r="H8" s="62">
        <v>8</v>
      </c>
      <c r="I8" s="112">
        <f>D8*HLOOKUP($D$3,MASTER_Data_1!$A$3:$F$5,2,0)+E8*HLOOKUP($E$3,MASTER_Data_1!$A$3:$F$5,2,0)+F8*HLOOKUP($F$3,MASTER_Data_1!$A$3:$F$5,2,0)+G8*HLOOKUP($G$3,MASTER_Data_1!$A$3:$F$5,2,0)+H8*HLOOKUP($H$3,MASTER_Data_1!$A$3:$F$5,2,0)</f>
        <v>131.4</v>
      </c>
      <c r="J8" s="5">
        <f>IF(AND(I8&gt;100,C8=60001),HLOOKUP(C8,MASTER_Data_3!$A$6:$G$16,MATCH(Datset_2!I8,MASTER_Data_3!$B$7:$B$16,1)+2,1),IF(AND(I8&gt;100,C8=60002),HLOOKUP(C8,MASTER_Data_3!$A$6:$G$16,MATCH(Datset_2!I8,MASTER_Data_3!$B$7:$B$16,1)+2,1),IF(AND(I8&gt;100,C8=60003),HLOOKUP(C8,MASTER_Data_3!$A$6:$G$16,MATCH(Datset_2!I8,MASTER_Data_3!$B$7:$B$16,1)+2,1),IF(AND(I8&gt;100,C8=60004),HLOOKUP(C8,MASTER_Data_3!$A$6:$G$16,MATCH(Datset_2!I8,MASTER_Data_3!$B$7:$B$16,1)+2,1),IF(AND(I8&gt;100,C8=60005),HLOOKUP(C8,MASTER_Data_3!$A$6:$G$16,MATCH(Datset_2!I8,MASTER_Data_3!$B$7:$B$16,1)+2,1),HLOOKUP(C8,MASTER_Data_3!$A$6:$G$16,2,1))))))</f>
        <v>0.24399999999999999</v>
      </c>
      <c r="K8" s="4">
        <f t="shared" si="0"/>
        <v>32.061599999999999</v>
      </c>
      <c r="L8" s="112">
        <f>IF(AND(I8&gt;100,C8=60001),HLOOKUP(C8,MASTER_Data_4!$A$6:$L$16,MATCH(Datset_2!I8,MASTER_Data_4!$B$7:$B$16,1)+2,1),IF(AND(I8&gt;100,C8=60002),HLOOKUP(C8,MASTER_Data_4!$A$6:$L$16,MATCH(Datset_2!I8,MASTER_Data_4!$B$7:$B$16,1)+2,1),IF(AND(I8&gt;100,C8=60003),HLOOKUP(C8,MASTER_Data_4!$A$6:$L$16,MATCH(Datset_2!I8,MASTER_Data_4!$B$7:$B$16,1)+2,1),IF(AND(I8&gt;100,C8=60004),HLOOKUP(C8,MASTER_Data_4!$A$6:$L$16,MATCH(Datset_2!I8,MASTER_Data_4!$B$7:$B$16,1)+2,1),IF(AND(I8&gt;100,C8=60005),HLOOKUP(C8,MASTER_Data_4!$A$6:$L$16,MATCH(Datset_2!I8,MASTER_Data_4!$B$7:$B$16,1)+2,1),HLOOKUP(C8,MASTER_Data_4!$A$6:$L$16,2,1))))))</f>
        <v>0.38900000000000001</v>
      </c>
      <c r="M8" s="4">
        <f t="shared" si="1"/>
        <v>51.114600000000003</v>
      </c>
      <c r="N8" s="112">
        <f>VLOOKUP(C8,MASTER_Data_7!$F$2:$H$7,3,0)</f>
        <v>2</v>
      </c>
      <c r="O8" s="112">
        <f>VLOOKUP(C8,MASTER_Data_7!$K$2:$M$12,3,0)</f>
        <v>1</v>
      </c>
      <c r="P8" s="3">
        <f>VLOOKUP(C8,MASTER_Data_8!$F$2:$H$7,3,0)</f>
        <v>779</v>
      </c>
      <c r="Q8" s="3">
        <f>Datset_2!I8*MASTER_Data_5!$B$9*P8</f>
        <v>5578.6527000000006</v>
      </c>
      <c r="R8" s="3">
        <f>VLOOKUP(C8,MASTER_Data_8!$K$2:$M$12,3,0)</f>
        <v>584</v>
      </c>
      <c r="S8" s="3">
        <f>Datset_2!I8*MASTER_Data_5!$B$9*R8</f>
        <v>4182.1992</v>
      </c>
    </row>
    <row r="9" spans="1:19" x14ac:dyDescent="0.25">
      <c r="A9" s="62" t="s">
        <v>661</v>
      </c>
      <c r="B9" s="22">
        <v>39452</v>
      </c>
      <c r="C9" s="62">
        <v>60002</v>
      </c>
      <c r="D9" s="62">
        <v>9</v>
      </c>
      <c r="E9" s="62">
        <v>21</v>
      </c>
      <c r="F9" s="62">
        <v>15</v>
      </c>
      <c r="G9" s="62">
        <v>11</v>
      </c>
      <c r="H9" s="62">
        <v>0</v>
      </c>
      <c r="I9" s="112">
        <f>D9*HLOOKUP($D$3,MASTER_Data_1!$A$3:$F$5,2,0)+E9*HLOOKUP($E$3,MASTER_Data_1!$A$3:$F$5,2,0)+F9*HLOOKUP($F$3,MASTER_Data_1!$A$3:$F$5,2,0)+G9*HLOOKUP($G$3,MASTER_Data_1!$A$3:$F$5,2,0)+H9*HLOOKUP($H$3,MASTER_Data_1!$A$3:$F$5,2,0)</f>
        <v>143.69999999999999</v>
      </c>
      <c r="J9" s="5">
        <f>IF(AND(I9&gt;100,C9=60001),HLOOKUP(C9,MASTER_Data_3!$A$6:$G$16,MATCH(Datset_2!I9,MASTER_Data_3!$B$7:$B$16,1)+2,1),IF(AND(I9&gt;100,C9=60002),HLOOKUP(C9,MASTER_Data_3!$A$6:$G$16,MATCH(Datset_2!I9,MASTER_Data_3!$B$7:$B$16,1)+2,1),IF(AND(I9&gt;100,C9=60003),HLOOKUP(C9,MASTER_Data_3!$A$6:$G$16,MATCH(Datset_2!I9,MASTER_Data_3!$B$7:$B$16,1)+2,1),IF(AND(I9&gt;100,C9=60004),HLOOKUP(C9,MASTER_Data_3!$A$6:$G$16,MATCH(Datset_2!I9,MASTER_Data_3!$B$7:$B$16,1)+2,1),IF(AND(I9&gt;100,C9=60005),HLOOKUP(C9,MASTER_Data_3!$A$6:$G$16,MATCH(Datset_2!I9,MASTER_Data_3!$B$7:$B$16,1)+2,1),HLOOKUP(C9,MASTER_Data_3!$A$6:$G$16,2,1))))))</f>
        <v>0.254</v>
      </c>
      <c r="K9" s="4">
        <f t="shared" si="0"/>
        <v>36.4998</v>
      </c>
      <c r="L9" s="112">
        <f>IF(AND(I9&gt;100,C9=60001),HLOOKUP(C9,MASTER_Data_4!$A$6:$L$16,MATCH(Datset_2!I9,MASTER_Data_4!$B$7:$B$16,1)+2,1),IF(AND(I9&gt;100,C9=60002),HLOOKUP(C9,MASTER_Data_4!$A$6:$L$16,MATCH(Datset_2!I9,MASTER_Data_4!$B$7:$B$16,1)+2,1),IF(AND(I9&gt;100,C9=60003),HLOOKUP(C9,MASTER_Data_4!$A$6:$L$16,MATCH(Datset_2!I9,MASTER_Data_4!$B$7:$B$16,1)+2,1),IF(AND(I9&gt;100,C9=60004),HLOOKUP(C9,MASTER_Data_4!$A$6:$L$16,MATCH(Datset_2!I9,MASTER_Data_4!$B$7:$B$16,1)+2,1),IF(AND(I9&gt;100,C9=60005),HLOOKUP(C9,MASTER_Data_4!$A$6:$L$16,MATCH(Datset_2!I9,MASTER_Data_4!$B$7:$B$16,1)+2,1),HLOOKUP(C9,MASTER_Data_4!$A$6:$L$16,2,1))))))</f>
        <v>0.307</v>
      </c>
      <c r="M9" s="4">
        <f t="shared" si="1"/>
        <v>44.115899999999996</v>
      </c>
      <c r="N9" s="112">
        <f>VLOOKUP(C9,MASTER_Data_7!$F$2:$H$7,3,0)</f>
        <v>1</v>
      </c>
      <c r="O9" s="112">
        <f>VLOOKUP(C9,MASTER_Data_7!$K$2:$M$12,3,0)</f>
        <v>2</v>
      </c>
      <c r="P9" s="3">
        <f>VLOOKUP(C9,MASTER_Data_8!$F$2:$H$7,3,0)</f>
        <v>355</v>
      </c>
      <c r="Q9" s="3">
        <f>Datset_2!I9*MASTER_Data_5!$B$9*P9</f>
        <v>2780.2357499999998</v>
      </c>
      <c r="R9" s="3">
        <f>VLOOKUP(C9,MASTER_Data_8!$K$2:$M$12,3,0)</f>
        <v>1275</v>
      </c>
      <c r="S9" s="3">
        <f>Datset_2!I9*MASTER_Data_5!$B$9*R9</f>
        <v>9985.3537500000002</v>
      </c>
    </row>
    <row r="10" spans="1:19" x14ac:dyDescent="0.25">
      <c r="A10" s="62" t="s">
        <v>699</v>
      </c>
      <c r="B10" s="22">
        <v>39453</v>
      </c>
      <c r="C10" s="62">
        <v>60005</v>
      </c>
      <c r="D10" s="62">
        <v>9</v>
      </c>
      <c r="E10" s="62">
        <v>8</v>
      </c>
      <c r="F10" s="62">
        <v>0</v>
      </c>
      <c r="G10" s="62">
        <v>11</v>
      </c>
      <c r="H10" s="62">
        <v>9</v>
      </c>
      <c r="I10" s="112">
        <f>D10*HLOOKUP($D$3,MASTER_Data_1!$A$3:$F$5,2,0)+E10*HLOOKUP($E$3,MASTER_Data_1!$A$3:$F$5,2,0)+F10*HLOOKUP($F$3,MASTER_Data_1!$A$3:$F$5,2,0)+G10*HLOOKUP($G$3,MASTER_Data_1!$A$3:$F$5,2,0)+H10*HLOOKUP($H$3,MASTER_Data_1!$A$3:$F$5,2,0)</f>
        <v>123.00000000000001</v>
      </c>
      <c r="J10" s="5">
        <f>IF(AND(I10&gt;100,C10=60001),HLOOKUP(C10,MASTER_Data_3!$A$6:$G$16,MATCH(Datset_2!I10,MASTER_Data_3!$B$7:$B$16,1)+2,1),IF(AND(I10&gt;100,C10=60002),HLOOKUP(C10,MASTER_Data_3!$A$6:$G$16,MATCH(Datset_2!I10,MASTER_Data_3!$B$7:$B$16,1)+2,1),IF(AND(I10&gt;100,C10=60003),HLOOKUP(C10,MASTER_Data_3!$A$6:$G$16,MATCH(Datset_2!I10,MASTER_Data_3!$B$7:$B$16,1)+2,1),IF(AND(I10&gt;100,C10=60004),HLOOKUP(C10,MASTER_Data_3!$A$6:$G$16,MATCH(Datset_2!I10,MASTER_Data_3!$B$7:$B$16,1)+2,1),IF(AND(I10&gt;100,C10=60005),HLOOKUP(C10,MASTER_Data_3!$A$6:$G$16,MATCH(Datset_2!I10,MASTER_Data_3!$B$7:$B$16,1)+2,1),HLOOKUP(C10,MASTER_Data_3!$A$6:$G$16,2,1))))))</f>
        <v>0.24399999999999999</v>
      </c>
      <c r="K10" s="4">
        <f t="shared" si="0"/>
        <v>30.012000000000004</v>
      </c>
      <c r="L10" s="112">
        <f>IF(AND(I10&gt;100,C10=60001),HLOOKUP(C10,MASTER_Data_4!$A$6:$L$16,MATCH(Datset_2!I10,MASTER_Data_4!$B$7:$B$16,1)+2,1),IF(AND(I10&gt;100,C10=60002),HLOOKUP(C10,MASTER_Data_4!$A$6:$L$16,MATCH(Datset_2!I10,MASTER_Data_4!$B$7:$B$16,1)+2,1),IF(AND(I10&gt;100,C10=60003),HLOOKUP(C10,MASTER_Data_4!$A$6:$L$16,MATCH(Datset_2!I10,MASTER_Data_4!$B$7:$B$16,1)+2,1),IF(AND(I10&gt;100,C10=60004),HLOOKUP(C10,MASTER_Data_4!$A$6:$L$16,MATCH(Datset_2!I10,MASTER_Data_4!$B$7:$B$16,1)+2,1),IF(AND(I10&gt;100,C10=60005),HLOOKUP(C10,MASTER_Data_4!$A$6:$L$16,MATCH(Datset_2!I10,MASTER_Data_4!$B$7:$B$16,1)+2,1),HLOOKUP(C10,MASTER_Data_4!$A$6:$L$16,2,1))))))</f>
        <v>0.38900000000000001</v>
      </c>
      <c r="M10" s="4">
        <f t="shared" si="1"/>
        <v>47.847000000000008</v>
      </c>
      <c r="N10" s="112">
        <f>VLOOKUP(C10,MASTER_Data_7!$F$2:$H$7,3,0)</f>
        <v>2</v>
      </c>
      <c r="O10" s="112">
        <f>VLOOKUP(C10,MASTER_Data_7!$K$2:$M$12,3,0)</f>
        <v>1</v>
      </c>
      <c r="P10" s="3">
        <f>VLOOKUP(C10,MASTER_Data_8!$F$2:$H$7,3,0)</f>
        <v>779</v>
      </c>
      <c r="Q10" s="3">
        <f>Datset_2!I10*MASTER_Data_5!$B$9*P10</f>
        <v>5222.0265000000009</v>
      </c>
      <c r="R10" s="3">
        <f>VLOOKUP(C10,MASTER_Data_8!$K$2:$M$12,3,0)</f>
        <v>584</v>
      </c>
      <c r="S10" s="3">
        <f>Datset_2!I10*MASTER_Data_5!$B$9*R10</f>
        <v>3914.8440000000005</v>
      </c>
    </row>
    <row r="11" spans="1:19" x14ac:dyDescent="0.25">
      <c r="A11" s="62" t="s">
        <v>700</v>
      </c>
      <c r="B11" s="22">
        <v>39453</v>
      </c>
      <c r="C11" s="62">
        <v>60003</v>
      </c>
      <c r="D11" s="62">
        <v>9</v>
      </c>
      <c r="E11" s="62">
        <v>8</v>
      </c>
      <c r="F11" s="62">
        <v>0</v>
      </c>
      <c r="G11" s="62">
        <v>11</v>
      </c>
      <c r="H11" s="62">
        <v>9</v>
      </c>
      <c r="I11" s="112">
        <f>D11*HLOOKUP($D$3,MASTER_Data_1!$A$3:$F$5,2,0)+E11*HLOOKUP($E$3,MASTER_Data_1!$A$3:$F$5,2,0)+F11*HLOOKUP($F$3,MASTER_Data_1!$A$3:$F$5,2,0)+G11*HLOOKUP($G$3,MASTER_Data_1!$A$3:$F$5,2,0)+H11*HLOOKUP($H$3,MASTER_Data_1!$A$3:$F$5,2,0)</f>
        <v>123.00000000000001</v>
      </c>
      <c r="J11" s="5">
        <f>IF(AND(I11&gt;100,C11=60001),HLOOKUP(C11,MASTER_Data_3!$A$6:$G$16,MATCH(Datset_2!I11,MASTER_Data_3!$B$7:$B$16,1)+2,1),IF(AND(I11&gt;100,C11=60002),HLOOKUP(C11,MASTER_Data_3!$A$6:$G$16,MATCH(Datset_2!I11,MASTER_Data_3!$B$7:$B$16,1)+2,1),IF(AND(I11&gt;100,C11=60003),HLOOKUP(C11,MASTER_Data_3!$A$6:$G$16,MATCH(Datset_2!I11,MASTER_Data_3!$B$7:$B$16,1)+2,1),IF(AND(I11&gt;100,C11=60004),HLOOKUP(C11,MASTER_Data_3!$A$6:$G$16,MATCH(Datset_2!I11,MASTER_Data_3!$B$7:$B$16,1)+2,1),IF(AND(I11&gt;100,C11=60005),HLOOKUP(C11,MASTER_Data_3!$A$6:$G$16,MATCH(Datset_2!I11,MASTER_Data_3!$B$7:$B$16,1)+2,1),HLOOKUP(C11,MASTER_Data_3!$A$6:$G$16,2,1))))))</f>
        <v>0.25600000000000001</v>
      </c>
      <c r="K11" s="4">
        <f t="shared" si="0"/>
        <v>31.488000000000003</v>
      </c>
      <c r="L11" s="112">
        <f>IF(AND(I11&gt;100,C11=60001),HLOOKUP(C11,MASTER_Data_4!$A$6:$L$16,MATCH(Datset_2!I11,MASTER_Data_4!$B$7:$B$16,1)+2,1),IF(AND(I11&gt;100,C11=60002),HLOOKUP(C11,MASTER_Data_4!$A$6:$L$16,MATCH(Datset_2!I11,MASTER_Data_4!$B$7:$B$16,1)+2,1),IF(AND(I11&gt;100,C11=60003),HLOOKUP(C11,MASTER_Data_4!$A$6:$L$16,MATCH(Datset_2!I11,MASTER_Data_4!$B$7:$B$16,1)+2,1),IF(AND(I11&gt;100,C11=60004),HLOOKUP(C11,MASTER_Data_4!$A$6:$L$16,MATCH(Datset_2!I11,MASTER_Data_4!$B$7:$B$16,1)+2,1),IF(AND(I11&gt;100,C11=60005),HLOOKUP(C11,MASTER_Data_4!$A$6:$L$16,MATCH(Datset_2!I11,MASTER_Data_4!$B$7:$B$16,1)+2,1),HLOOKUP(C11,MASTER_Data_4!$A$6:$L$16,2,1))))))</f>
        <v>0.28999999999999998</v>
      </c>
      <c r="M11" s="4">
        <f t="shared" si="1"/>
        <v>35.67</v>
      </c>
      <c r="N11" s="112">
        <f>VLOOKUP(C11,MASTER_Data_7!$F$2:$H$7,3,0)</f>
        <v>2</v>
      </c>
      <c r="O11" s="112">
        <f>VLOOKUP(C11,MASTER_Data_7!$K$2:$M$12,3,0)</f>
        <v>1</v>
      </c>
      <c r="P11" s="3">
        <f>VLOOKUP(C11,MASTER_Data_8!$F$2:$H$7,3,0)</f>
        <v>846</v>
      </c>
      <c r="Q11" s="3">
        <f>Datset_2!I11*MASTER_Data_5!$B$9*P11</f>
        <v>5671.161000000001</v>
      </c>
      <c r="R11" s="3">
        <f>VLOOKUP(C11,MASTER_Data_8!$K$2:$M$12,3,0)</f>
        <v>775</v>
      </c>
      <c r="S11" s="3">
        <f>Datset_2!I11*MASTER_Data_5!$B$9*R11</f>
        <v>5195.2125000000005</v>
      </c>
    </row>
    <row r="12" spans="1:19" x14ac:dyDescent="0.25">
      <c r="A12" s="62" t="s">
        <v>582</v>
      </c>
      <c r="B12" s="22">
        <v>39455</v>
      </c>
      <c r="C12" s="62">
        <v>60004</v>
      </c>
      <c r="D12" s="62">
        <v>9</v>
      </c>
      <c r="E12" s="62">
        <v>8</v>
      </c>
      <c r="F12" s="62">
        <v>19</v>
      </c>
      <c r="G12" s="62">
        <v>11</v>
      </c>
      <c r="H12" s="62">
        <v>2</v>
      </c>
      <c r="I12" s="112">
        <f>D12*HLOOKUP($D$3,MASTER_Data_1!$A$3:$F$5,2,0)+E12*HLOOKUP($E$3,MASTER_Data_1!$A$3:$F$5,2,0)+F12*HLOOKUP($F$3,MASTER_Data_1!$A$3:$F$5,2,0)+G12*HLOOKUP($G$3,MASTER_Data_1!$A$3:$F$5,2,0)+H12*HLOOKUP($H$3,MASTER_Data_1!$A$3:$F$5,2,0)</f>
        <v>131.9</v>
      </c>
      <c r="J12" s="5">
        <f>IF(AND(I12&gt;100,C12=60001),HLOOKUP(C12,MASTER_Data_3!$A$6:$G$16,MATCH(Datset_2!I12,MASTER_Data_3!$B$7:$B$16,1)+2,1),IF(AND(I12&gt;100,C12=60002),HLOOKUP(C12,MASTER_Data_3!$A$6:$G$16,MATCH(Datset_2!I12,MASTER_Data_3!$B$7:$B$16,1)+2,1),IF(AND(I12&gt;100,C12=60003),HLOOKUP(C12,MASTER_Data_3!$A$6:$G$16,MATCH(Datset_2!I12,MASTER_Data_3!$B$7:$B$16,1)+2,1),IF(AND(I12&gt;100,C12=60004),HLOOKUP(C12,MASTER_Data_3!$A$6:$G$16,MATCH(Datset_2!I12,MASTER_Data_3!$B$7:$B$16,1)+2,1),IF(AND(I12&gt;100,C12=60005),HLOOKUP(C12,MASTER_Data_3!$A$6:$G$16,MATCH(Datset_2!I12,MASTER_Data_3!$B$7:$B$16,1)+2,1),HLOOKUP(C12,MASTER_Data_3!$A$6:$G$16,2,1))))))</f>
        <v>0.252</v>
      </c>
      <c r="K12" s="4">
        <f t="shared" si="0"/>
        <v>33.238800000000005</v>
      </c>
      <c r="L12" s="112">
        <f>IF(AND(I12&gt;100,C12=60001),HLOOKUP(C12,MASTER_Data_4!$A$6:$L$16,MATCH(Datset_2!I12,MASTER_Data_4!$B$7:$B$16,1)+2,1),IF(AND(I12&gt;100,C12=60002),HLOOKUP(C12,MASTER_Data_4!$A$6:$L$16,MATCH(Datset_2!I12,MASTER_Data_4!$B$7:$B$16,1)+2,1),IF(AND(I12&gt;100,C12=60003),HLOOKUP(C12,MASTER_Data_4!$A$6:$L$16,MATCH(Datset_2!I12,MASTER_Data_4!$B$7:$B$16,1)+2,1),IF(AND(I12&gt;100,C12=60004),HLOOKUP(C12,MASTER_Data_4!$A$6:$L$16,MATCH(Datset_2!I12,MASTER_Data_4!$B$7:$B$16,1)+2,1),IF(AND(I12&gt;100,C12=60005),HLOOKUP(C12,MASTER_Data_4!$A$6:$L$16,MATCH(Datset_2!I12,MASTER_Data_4!$B$7:$B$16,1)+2,1),HLOOKUP(C12,MASTER_Data_4!$A$6:$L$16,2,1))))))</f>
        <v>0.3</v>
      </c>
      <c r="M12" s="4">
        <f t="shared" si="1"/>
        <v>39.57</v>
      </c>
      <c r="N12" s="112">
        <f>VLOOKUP(C12,MASTER_Data_7!$F$2:$H$7,3,0)</f>
        <v>2</v>
      </c>
      <c r="O12" s="112">
        <f>VLOOKUP(C12,MASTER_Data_7!$K$2:$M$12,3,0)</f>
        <v>2</v>
      </c>
      <c r="P12" s="3">
        <f>VLOOKUP(C12,MASTER_Data_8!$F$2:$H$7,3,0)</f>
        <v>882</v>
      </c>
      <c r="Q12" s="3">
        <f>Datset_2!I12*MASTER_Data_5!$B$9*P12</f>
        <v>6340.3011000000006</v>
      </c>
      <c r="R12" s="3">
        <f>VLOOKUP(C12,MASTER_Data_8!$K$2:$M$12,3,0)</f>
        <v>1735</v>
      </c>
      <c r="S12" s="3">
        <f>Datset_2!I12*MASTER_Data_5!$B$9*R12</f>
        <v>12472.134250000001</v>
      </c>
    </row>
    <row r="13" spans="1:19" x14ac:dyDescent="0.25">
      <c r="A13" s="62" t="s">
        <v>583</v>
      </c>
      <c r="B13" s="22">
        <v>39455</v>
      </c>
      <c r="C13" s="62">
        <v>60005</v>
      </c>
      <c r="D13" s="62">
        <v>9</v>
      </c>
      <c r="E13" s="62">
        <v>11</v>
      </c>
      <c r="F13" s="62">
        <v>10</v>
      </c>
      <c r="G13" s="62">
        <v>35</v>
      </c>
      <c r="H13" s="62">
        <v>9</v>
      </c>
      <c r="I13" s="112">
        <f>D13*HLOOKUP($D$3,MASTER_Data_1!$A$3:$F$5,2,0)+E13*HLOOKUP($E$3,MASTER_Data_1!$A$3:$F$5,2,0)+F13*HLOOKUP($F$3,MASTER_Data_1!$A$3:$F$5,2,0)+G13*HLOOKUP($G$3,MASTER_Data_1!$A$3:$F$5,2,0)+H13*HLOOKUP($H$3,MASTER_Data_1!$A$3:$F$5,2,0)</f>
        <v>280.2</v>
      </c>
      <c r="J13" s="5">
        <f>IF(AND(I13&gt;100,C13=60001),HLOOKUP(C13,MASTER_Data_3!$A$6:$G$16,MATCH(Datset_2!I13,MASTER_Data_3!$B$7:$B$16,1)+2,1),IF(AND(I13&gt;100,C13=60002),HLOOKUP(C13,MASTER_Data_3!$A$6:$G$16,MATCH(Datset_2!I13,MASTER_Data_3!$B$7:$B$16,1)+2,1),IF(AND(I13&gt;100,C13=60003),HLOOKUP(C13,MASTER_Data_3!$A$6:$G$16,MATCH(Datset_2!I13,MASTER_Data_3!$B$7:$B$16,1)+2,1),IF(AND(I13&gt;100,C13=60004),HLOOKUP(C13,MASTER_Data_3!$A$6:$G$16,MATCH(Datset_2!I13,MASTER_Data_3!$B$7:$B$16,1)+2,1),IF(AND(I13&gt;100,C13=60005),HLOOKUP(C13,MASTER_Data_3!$A$6:$G$16,MATCH(Datset_2!I13,MASTER_Data_3!$B$7:$B$16,1)+2,1),HLOOKUP(C13,MASTER_Data_3!$A$6:$G$16,2,1))))))</f>
        <v>0.24399999999999999</v>
      </c>
      <c r="K13" s="4">
        <f t="shared" si="0"/>
        <v>68.368799999999993</v>
      </c>
      <c r="L13" s="112">
        <f>IF(AND(I13&gt;100,C13=60001),HLOOKUP(C13,MASTER_Data_4!$A$6:$L$16,MATCH(Datset_2!I13,MASTER_Data_4!$B$7:$B$16,1)+2,1),IF(AND(I13&gt;100,C13=60002),HLOOKUP(C13,MASTER_Data_4!$A$6:$L$16,MATCH(Datset_2!I13,MASTER_Data_4!$B$7:$B$16,1)+2,1),IF(AND(I13&gt;100,C13=60003),HLOOKUP(C13,MASTER_Data_4!$A$6:$L$16,MATCH(Datset_2!I13,MASTER_Data_4!$B$7:$B$16,1)+2,1),IF(AND(I13&gt;100,C13=60004),HLOOKUP(C13,MASTER_Data_4!$A$6:$L$16,MATCH(Datset_2!I13,MASTER_Data_4!$B$7:$B$16,1)+2,1),IF(AND(I13&gt;100,C13=60005),HLOOKUP(C13,MASTER_Data_4!$A$6:$L$16,MATCH(Datset_2!I13,MASTER_Data_4!$B$7:$B$16,1)+2,1),HLOOKUP(C13,MASTER_Data_4!$A$6:$L$16,2,1))))))</f>
        <v>0.38900000000000001</v>
      </c>
      <c r="M13" s="4">
        <f t="shared" si="1"/>
        <v>108.9978</v>
      </c>
      <c r="N13" s="112">
        <f>VLOOKUP(C13,MASTER_Data_7!$F$2:$H$7,3,0)</f>
        <v>2</v>
      </c>
      <c r="O13" s="112">
        <f>VLOOKUP(C13,MASTER_Data_7!$K$2:$M$12,3,0)</f>
        <v>1</v>
      </c>
      <c r="P13" s="3">
        <f>VLOOKUP(C13,MASTER_Data_8!$F$2:$H$7,3,0)</f>
        <v>779</v>
      </c>
      <c r="Q13" s="3">
        <f>Datset_2!I13*MASTER_Data_5!$B$9*P13</f>
        <v>11896.0311</v>
      </c>
      <c r="R13" s="3">
        <f>VLOOKUP(C13,MASTER_Data_8!$K$2:$M$12,3,0)</f>
        <v>584</v>
      </c>
      <c r="S13" s="3">
        <f>Datset_2!I13*MASTER_Data_5!$B$9*R13</f>
        <v>8918.2055999999993</v>
      </c>
    </row>
    <row r="14" spans="1:19" x14ac:dyDescent="0.25">
      <c r="A14" s="62" t="s">
        <v>625</v>
      </c>
      <c r="B14" s="22">
        <v>39456</v>
      </c>
      <c r="C14" s="62">
        <v>60002</v>
      </c>
      <c r="D14" s="62">
        <v>9</v>
      </c>
      <c r="E14" s="62">
        <v>21</v>
      </c>
      <c r="F14" s="62">
        <v>12</v>
      </c>
      <c r="G14" s="62">
        <v>6</v>
      </c>
      <c r="H14" s="62">
        <v>9</v>
      </c>
      <c r="I14" s="112">
        <f>D14*HLOOKUP($D$3,MASTER_Data_1!$A$3:$F$5,2,0)+E14*HLOOKUP($E$3,MASTER_Data_1!$A$3:$F$5,2,0)+F14*HLOOKUP($F$3,MASTER_Data_1!$A$3:$F$5,2,0)+G14*HLOOKUP($G$3,MASTER_Data_1!$A$3:$F$5,2,0)+H14*HLOOKUP($H$3,MASTER_Data_1!$A$3:$F$5,2,0)</f>
        <v>135.9</v>
      </c>
      <c r="J14" s="5">
        <f>IF(AND(I14&gt;100,C14=60001),HLOOKUP(C14,MASTER_Data_3!$A$6:$G$16,MATCH(Datset_2!I14,MASTER_Data_3!$B$7:$B$16,1)+2,1),IF(AND(I14&gt;100,C14=60002),HLOOKUP(C14,MASTER_Data_3!$A$6:$G$16,MATCH(Datset_2!I14,MASTER_Data_3!$B$7:$B$16,1)+2,1),IF(AND(I14&gt;100,C14=60003),HLOOKUP(C14,MASTER_Data_3!$A$6:$G$16,MATCH(Datset_2!I14,MASTER_Data_3!$B$7:$B$16,1)+2,1),IF(AND(I14&gt;100,C14=60004),HLOOKUP(C14,MASTER_Data_3!$A$6:$G$16,MATCH(Datset_2!I14,MASTER_Data_3!$B$7:$B$16,1)+2,1),IF(AND(I14&gt;100,C14=60005),HLOOKUP(C14,MASTER_Data_3!$A$6:$G$16,MATCH(Datset_2!I14,MASTER_Data_3!$B$7:$B$16,1)+2,1),HLOOKUP(C14,MASTER_Data_3!$A$6:$G$16,2,1))))))</f>
        <v>0.254</v>
      </c>
      <c r="K14" s="4">
        <f t="shared" si="0"/>
        <v>34.518599999999999</v>
      </c>
      <c r="L14" s="112">
        <f>IF(AND(I14&gt;100,C14=60001),HLOOKUP(C14,MASTER_Data_4!$A$6:$L$16,MATCH(Datset_2!I14,MASTER_Data_4!$B$7:$B$16,1)+2,1),IF(AND(I14&gt;100,C14=60002),HLOOKUP(C14,MASTER_Data_4!$A$6:$L$16,MATCH(Datset_2!I14,MASTER_Data_4!$B$7:$B$16,1)+2,1),IF(AND(I14&gt;100,C14=60003),HLOOKUP(C14,MASTER_Data_4!$A$6:$L$16,MATCH(Datset_2!I14,MASTER_Data_4!$B$7:$B$16,1)+2,1),IF(AND(I14&gt;100,C14=60004),HLOOKUP(C14,MASTER_Data_4!$A$6:$L$16,MATCH(Datset_2!I14,MASTER_Data_4!$B$7:$B$16,1)+2,1),IF(AND(I14&gt;100,C14=60005),HLOOKUP(C14,MASTER_Data_4!$A$6:$L$16,MATCH(Datset_2!I14,MASTER_Data_4!$B$7:$B$16,1)+2,1),HLOOKUP(C14,MASTER_Data_4!$A$6:$L$16,2,1))))))</f>
        <v>0.307</v>
      </c>
      <c r="M14" s="4">
        <f t="shared" si="1"/>
        <v>41.721299999999999</v>
      </c>
      <c r="N14" s="112">
        <f>VLOOKUP(C14,MASTER_Data_7!$F$2:$H$7,3,0)</f>
        <v>1</v>
      </c>
      <c r="O14" s="112">
        <f>VLOOKUP(C14,MASTER_Data_7!$K$2:$M$12,3,0)</f>
        <v>2</v>
      </c>
      <c r="P14" s="3">
        <f>VLOOKUP(C14,MASTER_Data_8!$F$2:$H$7,3,0)</f>
        <v>355</v>
      </c>
      <c r="Q14" s="3">
        <f>Datset_2!I14*MASTER_Data_5!$B$9*P14</f>
        <v>2629.3252499999999</v>
      </c>
      <c r="R14" s="3">
        <f>VLOOKUP(C14,MASTER_Data_8!$K$2:$M$12,3,0)</f>
        <v>1275</v>
      </c>
      <c r="S14" s="3">
        <f>Datset_2!I14*MASTER_Data_5!$B$9*R14</f>
        <v>9443.3512499999997</v>
      </c>
    </row>
    <row r="15" spans="1:19" x14ac:dyDescent="0.25">
      <c r="A15" s="62" t="s">
        <v>668</v>
      </c>
      <c r="B15" s="22">
        <v>39457</v>
      </c>
      <c r="C15" s="62">
        <v>60004</v>
      </c>
      <c r="D15" s="62">
        <v>9</v>
      </c>
      <c r="E15" s="62">
        <v>8</v>
      </c>
      <c r="F15" s="62">
        <v>12</v>
      </c>
      <c r="G15" s="62">
        <v>11</v>
      </c>
      <c r="H15" s="62">
        <v>2</v>
      </c>
      <c r="I15" s="112">
        <f>D15*HLOOKUP($D$3,MASTER_Data_1!$A$3:$F$5,2,0)+E15*HLOOKUP($E$3,MASTER_Data_1!$A$3:$F$5,2,0)+F15*HLOOKUP($F$3,MASTER_Data_1!$A$3:$F$5,2,0)+G15*HLOOKUP($G$3,MASTER_Data_1!$A$3:$F$5,2,0)+H15*HLOOKUP($H$3,MASTER_Data_1!$A$3:$F$5,2,0)</f>
        <v>121.4</v>
      </c>
      <c r="J15" s="5">
        <f>IF(AND(I15&gt;100,C15=60001),HLOOKUP(C15,MASTER_Data_3!$A$6:$G$16,MATCH(Datset_2!I15,MASTER_Data_3!$B$7:$B$16,1)+2,1),IF(AND(I15&gt;100,C15=60002),HLOOKUP(C15,MASTER_Data_3!$A$6:$G$16,MATCH(Datset_2!I15,MASTER_Data_3!$B$7:$B$16,1)+2,1),IF(AND(I15&gt;100,C15=60003),HLOOKUP(C15,MASTER_Data_3!$A$6:$G$16,MATCH(Datset_2!I15,MASTER_Data_3!$B$7:$B$16,1)+2,1),IF(AND(I15&gt;100,C15=60004),HLOOKUP(C15,MASTER_Data_3!$A$6:$G$16,MATCH(Datset_2!I15,MASTER_Data_3!$B$7:$B$16,1)+2,1),IF(AND(I15&gt;100,C15=60005),HLOOKUP(C15,MASTER_Data_3!$A$6:$G$16,MATCH(Datset_2!I15,MASTER_Data_3!$B$7:$B$16,1)+2,1),HLOOKUP(C15,MASTER_Data_3!$A$6:$G$16,2,1))))))</f>
        <v>0.252</v>
      </c>
      <c r="K15" s="4">
        <f t="shared" si="0"/>
        <v>30.5928</v>
      </c>
      <c r="L15" s="112">
        <f>IF(AND(I15&gt;100,C15=60001),HLOOKUP(C15,MASTER_Data_4!$A$6:$L$16,MATCH(Datset_2!I15,MASTER_Data_4!$B$7:$B$16,1)+2,1),IF(AND(I15&gt;100,C15=60002),HLOOKUP(C15,MASTER_Data_4!$A$6:$L$16,MATCH(Datset_2!I15,MASTER_Data_4!$B$7:$B$16,1)+2,1),IF(AND(I15&gt;100,C15=60003),HLOOKUP(C15,MASTER_Data_4!$A$6:$L$16,MATCH(Datset_2!I15,MASTER_Data_4!$B$7:$B$16,1)+2,1),IF(AND(I15&gt;100,C15=60004),HLOOKUP(C15,MASTER_Data_4!$A$6:$L$16,MATCH(Datset_2!I15,MASTER_Data_4!$B$7:$B$16,1)+2,1),IF(AND(I15&gt;100,C15=60005),HLOOKUP(C15,MASTER_Data_4!$A$6:$L$16,MATCH(Datset_2!I15,MASTER_Data_4!$B$7:$B$16,1)+2,1),HLOOKUP(C15,MASTER_Data_4!$A$6:$L$16,2,1))))))</f>
        <v>0.3</v>
      </c>
      <c r="M15" s="4">
        <f t="shared" si="1"/>
        <v>36.42</v>
      </c>
      <c r="N15" s="112">
        <f>VLOOKUP(C15,MASTER_Data_7!$F$2:$H$7,3,0)</f>
        <v>2</v>
      </c>
      <c r="O15" s="112">
        <f>VLOOKUP(C15,MASTER_Data_7!$K$2:$M$12,3,0)</f>
        <v>2</v>
      </c>
      <c r="P15" s="3">
        <f>VLOOKUP(C15,MASTER_Data_8!$F$2:$H$7,3,0)</f>
        <v>882</v>
      </c>
      <c r="Q15" s="3">
        <f>Datset_2!I15*MASTER_Data_5!$B$9*P15</f>
        <v>5835.5765999999994</v>
      </c>
      <c r="R15" s="3">
        <f>VLOOKUP(C15,MASTER_Data_8!$K$2:$M$12,3,0)</f>
        <v>1735</v>
      </c>
      <c r="S15" s="3">
        <f>Datset_2!I15*MASTER_Data_5!$B$9*R15</f>
        <v>11479.280499999999</v>
      </c>
    </row>
    <row r="16" spans="1:19" x14ac:dyDescent="0.25">
      <c r="A16" s="62" t="s">
        <v>669</v>
      </c>
      <c r="B16" s="22">
        <v>39457</v>
      </c>
      <c r="C16" s="62">
        <v>60005</v>
      </c>
      <c r="D16" s="62">
        <v>9</v>
      </c>
      <c r="E16" s="62">
        <v>8</v>
      </c>
      <c r="F16" s="62">
        <v>12</v>
      </c>
      <c r="G16" s="62">
        <v>11</v>
      </c>
      <c r="H16" s="62">
        <v>9</v>
      </c>
      <c r="I16" s="112">
        <f>D16*HLOOKUP($D$3,MASTER_Data_1!$A$3:$F$5,2,0)+E16*HLOOKUP($E$3,MASTER_Data_1!$A$3:$F$5,2,0)+F16*HLOOKUP($F$3,MASTER_Data_1!$A$3:$F$5,2,0)+G16*HLOOKUP($G$3,MASTER_Data_1!$A$3:$F$5,2,0)+H16*HLOOKUP($H$3,MASTER_Data_1!$A$3:$F$5,2,0)</f>
        <v>141</v>
      </c>
      <c r="J16" s="5">
        <f>IF(AND(I16&gt;100,C16=60001),HLOOKUP(C16,MASTER_Data_3!$A$6:$G$16,MATCH(Datset_2!I16,MASTER_Data_3!$B$7:$B$16,1)+2,1),IF(AND(I16&gt;100,C16=60002),HLOOKUP(C16,MASTER_Data_3!$A$6:$G$16,MATCH(Datset_2!I16,MASTER_Data_3!$B$7:$B$16,1)+2,1),IF(AND(I16&gt;100,C16=60003),HLOOKUP(C16,MASTER_Data_3!$A$6:$G$16,MATCH(Datset_2!I16,MASTER_Data_3!$B$7:$B$16,1)+2,1),IF(AND(I16&gt;100,C16=60004),HLOOKUP(C16,MASTER_Data_3!$A$6:$G$16,MATCH(Datset_2!I16,MASTER_Data_3!$B$7:$B$16,1)+2,1),IF(AND(I16&gt;100,C16=60005),HLOOKUP(C16,MASTER_Data_3!$A$6:$G$16,MATCH(Datset_2!I16,MASTER_Data_3!$B$7:$B$16,1)+2,1),HLOOKUP(C16,MASTER_Data_3!$A$6:$G$16,2,1))))))</f>
        <v>0.24399999999999999</v>
      </c>
      <c r="K16" s="4">
        <f t="shared" si="0"/>
        <v>34.403999999999996</v>
      </c>
      <c r="L16" s="112">
        <f>IF(AND(I16&gt;100,C16=60001),HLOOKUP(C16,MASTER_Data_4!$A$6:$L$16,MATCH(Datset_2!I16,MASTER_Data_4!$B$7:$B$16,1)+2,1),IF(AND(I16&gt;100,C16=60002),HLOOKUP(C16,MASTER_Data_4!$A$6:$L$16,MATCH(Datset_2!I16,MASTER_Data_4!$B$7:$B$16,1)+2,1),IF(AND(I16&gt;100,C16=60003),HLOOKUP(C16,MASTER_Data_4!$A$6:$L$16,MATCH(Datset_2!I16,MASTER_Data_4!$B$7:$B$16,1)+2,1),IF(AND(I16&gt;100,C16=60004),HLOOKUP(C16,MASTER_Data_4!$A$6:$L$16,MATCH(Datset_2!I16,MASTER_Data_4!$B$7:$B$16,1)+2,1),IF(AND(I16&gt;100,C16=60005),HLOOKUP(C16,MASTER_Data_4!$A$6:$L$16,MATCH(Datset_2!I16,MASTER_Data_4!$B$7:$B$16,1)+2,1),HLOOKUP(C16,MASTER_Data_4!$A$6:$L$16,2,1))))))</f>
        <v>0.38900000000000001</v>
      </c>
      <c r="M16" s="4">
        <f t="shared" si="1"/>
        <v>54.849000000000004</v>
      </c>
      <c r="N16" s="112">
        <f>VLOOKUP(C16,MASTER_Data_7!$F$2:$H$7,3,0)</f>
        <v>2</v>
      </c>
      <c r="O16" s="112">
        <f>VLOOKUP(C16,MASTER_Data_7!$K$2:$M$12,3,0)</f>
        <v>1</v>
      </c>
      <c r="P16" s="3">
        <f>VLOOKUP(C16,MASTER_Data_8!$F$2:$H$7,3,0)</f>
        <v>779</v>
      </c>
      <c r="Q16" s="3">
        <f>Datset_2!I16*MASTER_Data_5!$B$9*P16</f>
        <v>5986.2254999999996</v>
      </c>
      <c r="R16" s="3">
        <f>VLOOKUP(C16,MASTER_Data_8!$K$2:$M$12,3,0)</f>
        <v>584</v>
      </c>
      <c r="S16" s="3">
        <f>Datset_2!I16*MASTER_Data_5!$B$9*R16</f>
        <v>4487.7479999999996</v>
      </c>
    </row>
    <row r="17" spans="1:19" x14ac:dyDescent="0.25">
      <c r="A17" s="62" t="s">
        <v>670</v>
      </c>
      <c r="B17" s="22">
        <v>39457</v>
      </c>
      <c r="C17" s="62">
        <v>60003</v>
      </c>
      <c r="D17" s="62">
        <v>9</v>
      </c>
      <c r="E17" s="62">
        <v>8</v>
      </c>
      <c r="F17" s="62">
        <v>12</v>
      </c>
      <c r="G17" s="62">
        <v>11</v>
      </c>
      <c r="H17" s="62">
        <v>9</v>
      </c>
      <c r="I17" s="112">
        <f>D17*HLOOKUP($D$3,MASTER_Data_1!$A$3:$F$5,2,0)+E17*HLOOKUP($E$3,MASTER_Data_1!$A$3:$F$5,2,0)+F17*HLOOKUP($F$3,MASTER_Data_1!$A$3:$F$5,2,0)+G17*HLOOKUP($G$3,MASTER_Data_1!$A$3:$F$5,2,0)+H17*HLOOKUP($H$3,MASTER_Data_1!$A$3:$F$5,2,0)</f>
        <v>141</v>
      </c>
      <c r="J17" s="5">
        <f>IF(AND(I17&gt;100,C17=60001),HLOOKUP(C17,MASTER_Data_3!$A$6:$G$16,MATCH(Datset_2!I17,MASTER_Data_3!$B$7:$B$16,1)+2,1),IF(AND(I17&gt;100,C17=60002),HLOOKUP(C17,MASTER_Data_3!$A$6:$G$16,MATCH(Datset_2!I17,MASTER_Data_3!$B$7:$B$16,1)+2,1),IF(AND(I17&gt;100,C17=60003),HLOOKUP(C17,MASTER_Data_3!$A$6:$G$16,MATCH(Datset_2!I17,MASTER_Data_3!$B$7:$B$16,1)+2,1),IF(AND(I17&gt;100,C17=60004),HLOOKUP(C17,MASTER_Data_3!$A$6:$G$16,MATCH(Datset_2!I17,MASTER_Data_3!$B$7:$B$16,1)+2,1),IF(AND(I17&gt;100,C17=60005),HLOOKUP(C17,MASTER_Data_3!$A$6:$G$16,MATCH(Datset_2!I17,MASTER_Data_3!$B$7:$B$16,1)+2,1),HLOOKUP(C17,MASTER_Data_3!$A$6:$G$16,2,1))))))</f>
        <v>0.25600000000000001</v>
      </c>
      <c r="K17" s="4">
        <f t="shared" si="0"/>
        <v>36.096000000000004</v>
      </c>
      <c r="L17" s="112">
        <f>IF(AND(I17&gt;100,C17=60001),HLOOKUP(C17,MASTER_Data_4!$A$6:$L$16,MATCH(Datset_2!I17,MASTER_Data_4!$B$7:$B$16,1)+2,1),IF(AND(I17&gt;100,C17=60002),HLOOKUP(C17,MASTER_Data_4!$A$6:$L$16,MATCH(Datset_2!I17,MASTER_Data_4!$B$7:$B$16,1)+2,1),IF(AND(I17&gt;100,C17=60003),HLOOKUP(C17,MASTER_Data_4!$A$6:$L$16,MATCH(Datset_2!I17,MASTER_Data_4!$B$7:$B$16,1)+2,1),IF(AND(I17&gt;100,C17=60004),HLOOKUP(C17,MASTER_Data_4!$A$6:$L$16,MATCH(Datset_2!I17,MASTER_Data_4!$B$7:$B$16,1)+2,1),IF(AND(I17&gt;100,C17=60005),HLOOKUP(C17,MASTER_Data_4!$A$6:$L$16,MATCH(Datset_2!I17,MASTER_Data_4!$B$7:$B$16,1)+2,1),HLOOKUP(C17,MASTER_Data_4!$A$6:$L$16,2,1))))))</f>
        <v>0.28999999999999998</v>
      </c>
      <c r="M17" s="4">
        <f t="shared" si="1"/>
        <v>40.89</v>
      </c>
      <c r="N17" s="112">
        <f>VLOOKUP(C17,MASTER_Data_7!$F$2:$H$7,3,0)</f>
        <v>2</v>
      </c>
      <c r="O17" s="112">
        <f>VLOOKUP(C17,MASTER_Data_7!$K$2:$M$12,3,0)</f>
        <v>1</v>
      </c>
      <c r="P17" s="3">
        <f>VLOOKUP(C17,MASTER_Data_8!$F$2:$H$7,3,0)</f>
        <v>846</v>
      </c>
      <c r="Q17" s="3">
        <f>Datset_2!I17*MASTER_Data_5!$B$9*P17</f>
        <v>6501.0869999999995</v>
      </c>
      <c r="R17" s="3">
        <f>VLOOKUP(C17,MASTER_Data_8!$K$2:$M$12,3,0)</f>
        <v>775</v>
      </c>
      <c r="S17" s="3">
        <f>Datset_2!I17*MASTER_Data_5!$B$9*R17</f>
        <v>5955.4875000000002</v>
      </c>
    </row>
    <row r="18" spans="1:19" x14ac:dyDescent="0.25">
      <c r="A18" s="62" t="s">
        <v>812</v>
      </c>
      <c r="B18" s="22">
        <v>39458</v>
      </c>
      <c r="C18" s="62">
        <v>60003</v>
      </c>
      <c r="D18" s="62">
        <v>9</v>
      </c>
      <c r="E18" s="62">
        <v>15</v>
      </c>
      <c r="F18" s="62">
        <v>12</v>
      </c>
      <c r="G18" s="62">
        <v>9</v>
      </c>
      <c r="H18" s="62">
        <v>9</v>
      </c>
      <c r="I18" s="112">
        <f>D18*HLOOKUP($D$3,MASTER_Data_1!$A$3:$F$5,2,0)+E18*HLOOKUP($E$3,MASTER_Data_1!$A$3:$F$5,2,0)+F18*HLOOKUP($F$3,MASTER_Data_1!$A$3:$F$5,2,0)+G18*HLOOKUP($G$3,MASTER_Data_1!$A$3:$F$5,2,0)+H18*HLOOKUP($H$3,MASTER_Data_1!$A$3:$F$5,2,0)</f>
        <v>142.19999999999999</v>
      </c>
      <c r="J18" s="5">
        <f>IF(AND(I18&gt;100,C18=60001),HLOOKUP(C18,MASTER_Data_3!$A$6:$G$16,MATCH(Datset_2!I18,MASTER_Data_3!$B$7:$B$16,1)+2,1),IF(AND(I18&gt;100,C18=60002),HLOOKUP(C18,MASTER_Data_3!$A$6:$G$16,MATCH(Datset_2!I18,MASTER_Data_3!$B$7:$B$16,1)+2,1),IF(AND(I18&gt;100,C18=60003),HLOOKUP(C18,MASTER_Data_3!$A$6:$G$16,MATCH(Datset_2!I18,MASTER_Data_3!$B$7:$B$16,1)+2,1),IF(AND(I18&gt;100,C18=60004),HLOOKUP(C18,MASTER_Data_3!$A$6:$G$16,MATCH(Datset_2!I18,MASTER_Data_3!$B$7:$B$16,1)+2,1),IF(AND(I18&gt;100,C18=60005),HLOOKUP(C18,MASTER_Data_3!$A$6:$G$16,MATCH(Datset_2!I18,MASTER_Data_3!$B$7:$B$16,1)+2,1),HLOOKUP(C18,MASTER_Data_3!$A$6:$G$16,2,1))))))</f>
        <v>0.25600000000000001</v>
      </c>
      <c r="K18" s="4">
        <f t="shared" si="0"/>
        <v>36.403199999999998</v>
      </c>
      <c r="L18" s="112">
        <f>IF(AND(I18&gt;100,C18=60001),HLOOKUP(C18,MASTER_Data_4!$A$6:$L$16,MATCH(Datset_2!I18,MASTER_Data_4!$B$7:$B$16,1)+2,1),IF(AND(I18&gt;100,C18=60002),HLOOKUP(C18,MASTER_Data_4!$A$6:$L$16,MATCH(Datset_2!I18,MASTER_Data_4!$B$7:$B$16,1)+2,1),IF(AND(I18&gt;100,C18=60003),HLOOKUP(C18,MASTER_Data_4!$A$6:$L$16,MATCH(Datset_2!I18,MASTER_Data_4!$B$7:$B$16,1)+2,1),IF(AND(I18&gt;100,C18=60004),HLOOKUP(C18,MASTER_Data_4!$A$6:$L$16,MATCH(Datset_2!I18,MASTER_Data_4!$B$7:$B$16,1)+2,1),IF(AND(I18&gt;100,C18=60005),HLOOKUP(C18,MASTER_Data_4!$A$6:$L$16,MATCH(Datset_2!I18,MASTER_Data_4!$B$7:$B$16,1)+2,1),HLOOKUP(C18,MASTER_Data_4!$A$6:$L$16,2,1))))))</f>
        <v>0.28999999999999998</v>
      </c>
      <c r="M18" s="4">
        <f t="shared" si="1"/>
        <v>41.237999999999992</v>
      </c>
      <c r="N18" s="112">
        <f>VLOOKUP(C18,MASTER_Data_7!$F$2:$H$7,3,0)</f>
        <v>2</v>
      </c>
      <c r="O18" s="112">
        <f>VLOOKUP(C18,MASTER_Data_7!$K$2:$M$12,3,0)</f>
        <v>1</v>
      </c>
      <c r="P18" s="3">
        <f>VLOOKUP(C18,MASTER_Data_8!$F$2:$H$7,3,0)</f>
        <v>846</v>
      </c>
      <c r="Q18" s="3">
        <f>Datset_2!I18*MASTER_Data_5!$B$9*P18</f>
        <v>6556.4153999999999</v>
      </c>
      <c r="R18" s="3">
        <f>VLOOKUP(C18,MASTER_Data_8!$K$2:$M$12,3,0)</f>
        <v>775</v>
      </c>
      <c r="S18" s="3">
        <f>Datset_2!I18*MASTER_Data_5!$B$9*R18</f>
        <v>6006.1724999999997</v>
      </c>
    </row>
    <row r="19" spans="1:19" x14ac:dyDescent="0.25">
      <c r="A19" s="62" t="s">
        <v>534</v>
      </c>
      <c r="B19" s="22">
        <v>39462</v>
      </c>
      <c r="C19" s="62">
        <v>60002</v>
      </c>
      <c r="D19" s="62">
        <v>9</v>
      </c>
      <c r="E19" s="62">
        <v>16</v>
      </c>
      <c r="F19" s="62">
        <v>12</v>
      </c>
      <c r="G19" s="62">
        <v>9</v>
      </c>
      <c r="H19" s="62">
        <v>14</v>
      </c>
      <c r="I19" s="112">
        <f>D19*HLOOKUP($D$3,MASTER_Data_1!$A$3:$F$5,2,0)+E19*HLOOKUP($E$3,MASTER_Data_1!$A$3:$F$5,2,0)+F19*HLOOKUP($F$3,MASTER_Data_1!$A$3:$F$5,2,0)+G19*HLOOKUP($G$3,MASTER_Data_1!$A$3:$F$5,2,0)+H19*HLOOKUP($H$3,MASTER_Data_1!$A$3:$F$5,2,0)</f>
        <v>158</v>
      </c>
      <c r="J19" s="5">
        <f>IF(AND(I19&gt;100,C19=60001),HLOOKUP(C19,MASTER_Data_3!$A$6:$G$16,MATCH(Datset_2!I19,MASTER_Data_3!$B$7:$B$16,1)+2,1),IF(AND(I19&gt;100,C19=60002),HLOOKUP(C19,MASTER_Data_3!$A$6:$G$16,MATCH(Datset_2!I19,MASTER_Data_3!$B$7:$B$16,1)+2,1),IF(AND(I19&gt;100,C19=60003),HLOOKUP(C19,MASTER_Data_3!$A$6:$G$16,MATCH(Datset_2!I19,MASTER_Data_3!$B$7:$B$16,1)+2,1),IF(AND(I19&gt;100,C19=60004),HLOOKUP(C19,MASTER_Data_3!$A$6:$G$16,MATCH(Datset_2!I19,MASTER_Data_3!$B$7:$B$16,1)+2,1),IF(AND(I19&gt;100,C19=60005),HLOOKUP(C19,MASTER_Data_3!$A$6:$G$16,MATCH(Datset_2!I19,MASTER_Data_3!$B$7:$B$16,1)+2,1),HLOOKUP(C19,MASTER_Data_3!$A$6:$G$16,2,1))))))</f>
        <v>0.254</v>
      </c>
      <c r="K19" s="4">
        <f t="shared" si="0"/>
        <v>40.131999999999998</v>
      </c>
      <c r="L19" s="112">
        <f>IF(AND(I19&gt;100,C19=60001),HLOOKUP(C19,MASTER_Data_4!$A$6:$L$16,MATCH(Datset_2!I19,MASTER_Data_4!$B$7:$B$16,1)+2,1),IF(AND(I19&gt;100,C19=60002),HLOOKUP(C19,MASTER_Data_4!$A$6:$L$16,MATCH(Datset_2!I19,MASTER_Data_4!$B$7:$B$16,1)+2,1),IF(AND(I19&gt;100,C19=60003),HLOOKUP(C19,MASTER_Data_4!$A$6:$L$16,MATCH(Datset_2!I19,MASTER_Data_4!$B$7:$B$16,1)+2,1),IF(AND(I19&gt;100,C19=60004),HLOOKUP(C19,MASTER_Data_4!$A$6:$L$16,MATCH(Datset_2!I19,MASTER_Data_4!$B$7:$B$16,1)+2,1),IF(AND(I19&gt;100,C19=60005),HLOOKUP(C19,MASTER_Data_4!$A$6:$L$16,MATCH(Datset_2!I19,MASTER_Data_4!$B$7:$B$16,1)+2,1),HLOOKUP(C19,MASTER_Data_4!$A$6:$L$16,2,1))))))</f>
        <v>0.307</v>
      </c>
      <c r="M19" s="4">
        <f t="shared" si="1"/>
        <v>48.506</v>
      </c>
      <c r="N19" s="112">
        <f>VLOOKUP(C19,MASTER_Data_7!$F$2:$H$7,3,0)</f>
        <v>1</v>
      </c>
      <c r="O19" s="112">
        <f>VLOOKUP(C19,MASTER_Data_7!$K$2:$M$12,3,0)</f>
        <v>2</v>
      </c>
      <c r="P19" s="3">
        <f>VLOOKUP(C19,MASTER_Data_8!$F$2:$H$7,3,0)</f>
        <v>355</v>
      </c>
      <c r="Q19" s="3">
        <f>Datset_2!I19*MASTER_Data_5!$B$9*P19</f>
        <v>3056.9050000000002</v>
      </c>
      <c r="R19" s="3">
        <f>VLOOKUP(C19,MASTER_Data_8!$K$2:$M$12,3,0)</f>
        <v>1275</v>
      </c>
      <c r="S19" s="3">
        <f>Datset_2!I19*MASTER_Data_5!$B$9*R19</f>
        <v>10979.025000000001</v>
      </c>
    </row>
    <row r="20" spans="1:19" x14ac:dyDescent="0.25">
      <c r="A20" s="62" t="s">
        <v>535</v>
      </c>
      <c r="B20" s="22">
        <v>39462</v>
      </c>
      <c r="C20" s="62">
        <v>60001</v>
      </c>
      <c r="D20" s="62">
        <v>9</v>
      </c>
      <c r="E20" s="62">
        <v>8</v>
      </c>
      <c r="F20" s="62">
        <v>12</v>
      </c>
      <c r="G20" s="62">
        <v>12</v>
      </c>
      <c r="H20" s="62">
        <v>12</v>
      </c>
      <c r="I20" s="112">
        <f>D20*HLOOKUP($D$3,MASTER_Data_1!$A$3:$F$5,2,0)+E20*HLOOKUP($E$3,MASTER_Data_1!$A$3:$F$5,2,0)+F20*HLOOKUP($F$3,MASTER_Data_1!$A$3:$F$5,2,0)+G20*HLOOKUP($G$3,MASTER_Data_1!$A$3:$F$5,2,0)+H20*HLOOKUP($H$3,MASTER_Data_1!$A$3:$F$5,2,0)</f>
        <v>155.1</v>
      </c>
      <c r="J20" s="5">
        <f>IF(AND(I20&gt;100,C20=60001),HLOOKUP(C20,MASTER_Data_3!$A$6:$G$16,MATCH(Datset_2!I20,MASTER_Data_3!$B$7:$B$16,1)+2,1),IF(AND(I20&gt;100,C20=60002),HLOOKUP(C20,MASTER_Data_3!$A$6:$G$16,MATCH(Datset_2!I20,MASTER_Data_3!$B$7:$B$16,1)+2,1),IF(AND(I20&gt;100,C20=60003),HLOOKUP(C20,MASTER_Data_3!$A$6:$G$16,MATCH(Datset_2!I20,MASTER_Data_3!$B$7:$B$16,1)+2,1),IF(AND(I20&gt;100,C20=60004),HLOOKUP(C20,MASTER_Data_3!$A$6:$G$16,MATCH(Datset_2!I20,MASTER_Data_3!$B$7:$B$16,1)+2,1),IF(AND(I20&gt;100,C20=60005),HLOOKUP(C20,MASTER_Data_3!$A$6:$G$16,MATCH(Datset_2!I20,MASTER_Data_3!$B$7:$B$16,1)+2,1),HLOOKUP(C20,MASTER_Data_3!$A$6:$G$16,2,1))))))</f>
        <v>0.25</v>
      </c>
      <c r="K20" s="4">
        <f t="shared" si="0"/>
        <v>38.774999999999999</v>
      </c>
      <c r="L20" s="112">
        <f>IF(AND(I20&gt;100,C20=60001),HLOOKUP(C20,MASTER_Data_4!$A$6:$L$16,MATCH(Datset_2!I20,MASTER_Data_4!$B$7:$B$16,1)+2,1),IF(AND(I20&gt;100,C20=60002),HLOOKUP(C20,MASTER_Data_4!$A$6:$L$16,MATCH(Datset_2!I20,MASTER_Data_4!$B$7:$B$16,1)+2,1),IF(AND(I20&gt;100,C20=60003),HLOOKUP(C20,MASTER_Data_4!$A$6:$L$16,MATCH(Datset_2!I20,MASTER_Data_4!$B$7:$B$16,1)+2,1),IF(AND(I20&gt;100,C20=60004),HLOOKUP(C20,MASTER_Data_4!$A$6:$L$16,MATCH(Datset_2!I20,MASTER_Data_4!$B$7:$B$16,1)+2,1),IF(AND(I20&gt;100,C20=60005),HLOOKUP(C20,MASTER_Data_4!$A$6:$L$16,MATCH(Datset_2!I20,MASTER_Data_4!$B$7:$B$16,1)+2,1),HLOOKUP(C20,MASTER_Data_4!$A$6:$L$16,2,1))))))</f>
        <v>0.34</v>
      </c>
      <c r="M20" s="4">
        <f t="shared" si="1"/>
        <v>52.734000000000002</v>
      </c>
      <c r="N20" s="112">
        <f>VLOOKUP(C20,MASTER_Data_7!$F$2:$H$7,3,0)</f>
        <v>1</v>
      </c>
      <c r="O20" s="112">
        <f>VLOOKUP(C20,MASTER_Data_7!$K$2:$M$12,3,0)</f>
        <v>2</v>
      </c>
      <c r="P20" s="3">
        <f>VLOOKUP(C20,MASTER_Data_8!$F$2:$H$7,3,0)</f>
        <v>25</v>
      </c>
      <c r="Q20" s="3">
        <f>Datset_2!I20*MASTER_Data_5!$B$9*P20</f>
        <v>211.32374999999999</v>
      </c>
      <c r="R20" s="3">
        <f>VLOOKUP(C20,MASTER_Data_8!$K$2:$M$12,3,0)</f>
        <v>1376</v>
      </c>
      <c r="S20" s="3">
        <f>Datset_2!I20*MASTER_Data_5!$B$9*R20</f>
        <v>11631.259199999999</v>
      </c>
    </row>
    <row r="21" spans="1:19" x14ac:dyDescent="0.25">
      <c r="A21" s="62" t="s">
        <v>536</v>
      </c>
      <c r="B21" s="22">
        <v>39464</v>
      </c>
      <c r="C21" s="62">
        <v>60005</v>
      </c>
      <c r="D21" s="62">
        <v>9</v>
      </c>
      <c r="E21" s="62">
        <v>8</v>
      </c>
      <c r="F21" s="62">
        <v>12</v>
      </c>
      <c r="G21" s="62">
        <v>15</v>
      </c>
      <c r="H21" s="62">
        <v>14</v>
      </c>
      <c r="I21" s="112">
        <f>D21*HLOOKUP($D$3,MASTER_Data_1!$A$3:$F$5,2,0)+E21*HLOOKUP($E$3,MASTER_Data_1!$A$3:$F$5,2,0)+F21*HLOOKUP($F$3,MASTER_Data_1!$A$3:$F$5,2,0)+G21*HLOOKUP($G$3,MASTER_Data_1!$A$3:$F$5,2,0)+H21*HLOOKUP($H$3,MASTER_Data_1!$A$3:$F$5,2,0)</f>
        <v>177.79999999999998</v>
      </c>
      <c r="J21" s="5">
        <f>IF(AND(I21&gt;100,C21=60001),HLOOKUP(C21,MASTER_Data_3!$A$6:$G$16,MATCH(Datset_2!I21,MASTER_Data_3!$B$7:$B$16,1)+2,1),IF(AND(I21&gt;100,C21=60002),HLOOKUP(C21,MASTER_Data_3!$A$6:$G$16,MATCH(Datset_2!I21,MASTER_Data_3!$B$7:$B$16,1)+2,1),IF(AND(I21&gt;100,C21=60003),HLOOKUP(C21,MASTER_Data_3!$A$6:$G$16,MATCH(Datset_2!I21,MASTER_Data_3!$B$7:$B$16,1)+2,1),IF(AND(I21&gt;100,C21=60004),HLOOKUP(C21,MASTER_Data_3!$A$6:$G$16,MATCH(Datset_2!I21,MASTER_Data_3!$B$7:$B$16,1)+2,1),IF(AND(I21&gt;100,C21=60005),HLOOKUP(C21,MASTER_Data_3!$A$6:$G$16,MATCH(Datset_2!I21,MASTER_Data_3!$B$7:$B$16,1)+2,1),HLOOKUP(C21,MASTER_Data_3!$A$6:$G$16,2,1))))))</f>
        <v>0.24399999999999999</v>
      </c>
      <c r="K21" s="4">
        <f t="shared" si="0"/>
        <v>43.383199999999995</v>
      </c>
      <c r="L21" s="112">
        <f>IF(AND(I21&gt;100,C21=60001),HLOOKUP(C21,MASTER_Data_4!$A$6:$L$16,MATCH(Datset_2!I21,MASTER_Data_4!$B$7:$B$16,1)+2,1),IF(AND(I21&gt;100,C21=60002),HLOOKUP(C21,MASTER_Data_4!$A$6:$L$16,MATCH(Datset_2!I21,MASTER_Data_4!$B$7:$B$16,1)+2,1),IF(AND(I21&gt;100,C21=60003),HLOOKUP(C21,MASTER_Data_4!$A$6:$L$16,MATCH(Datset_2!I21,MASTER_Data_4!$B$7:$B$16,1)+2,1),IF(AND(I21&gt;100,C21=60004),HLOOKUP(C21,MASTER_Data_4!$A$6:$L$16,MATCH(Datset_2!I21,MASTER_Data_4!$B$7:$B$16,1)+2,1),IF(AND(I21&gt;100,C21=60005),HLOOKUP(C21,MASTER_Data_4!$A$6:$L$16,MATCH(Datset_2!I21,MASTER_Data_4!$B$7:$B$16,1)+2,1),HLOOKUP(C21,MASTER_Data_4!$A$6:$L$16,2,1))))))</f>
        <v>0.38900000000000001</v>
      </c>
      <c r="M21" s="4">
        <f t="shared" si="1"/>
        <v>69.164199999999994</v>
      </c>
      <c r="N21" s="112">
        <f>VLOOKUP(C21,MASTER_Data_7!$F$2:$H$7,3,0)</f>
        <v>2</v>
      </c>
      <c r="O21" s="112">
        <f>VLOOKUP(C21,MASTER_Data_7!$K$2:$M$12,3,0)</f>
        <v>1</v>
      </c>
      <c r="P21" s="3">
        <f>VLOOKUP(C21,MASTER_Data_8!$F$2:$H$7,3,0)</f>
        <v>779</v>
      </c>
      <c r="Q21" s="3">
        <f>Datset_2!I21*MASTER_Data_5!$B$9*P21</f>
        <v>7548.5878999999995</v>
      </c>
      <c r="R21" s="3">
        <f>VLOOKUP(C21,MASTER_Data_8!$K$2:$M$12,3,0)</f>
        <v>584</v>
      </c>
      <c r="S21" s="3">
        <f>Datset_2!I21*MASTER_Data_5!$B$9*R21</f>
        <v>5659.0183999999999</v>
      </c>
    </row>
    <row r="22" spans="1:19" x14ac:dyDescent="0.25">
      <c r="A22" s="62" t="s">
        <v>537</v>
      </c>
      <c r="B22" s="22">
        <v>39467</v>
      </c>
      <c r="C22" s="62">
        <v>60003</v>
      </c>
      <c r="D22" s="62">
        <v>5</v>
      </c>
      <c r="E22" s="62">
        <v>8</v>
      </c>
      <c r="F22" s="62">
        <v>12</v>
      </c>
      <c r="G22" s="62">
        <v>12</v>
      </c>
      <c r="H22" s="62">
        <v>4</v>
      </c>
      <c r="I22" s="112">
        <f>D22*HLOOKUP($D$3,MASTER_Data_1!$A$3:$F$5,2,0)+E22*HLOOKUP($E$3,MASTER_Data_1!$A$3:$F$5,2,0)+F22*HLOOKUP($F$3,MASTER_Data_1!$A$3:$F$5,2,0)+G22*HLOOKUP($G$3,MASTER_Data_1!$A$3:$F$5,2,0)+H22*HLOOKUP($H$3,MASTER_Data_1!$A$3:$F$5,2,0)</f>
        <v>123.50000000000001</v>
      </c>
      <c r="J22" s="5">
        <f>IF(AND(I22&gt;100,C22=60001),HLOOKUP(C22,MASTER_Data_3!$A$6:$G$16,MATCH(Datset_2!I22,MASTER_Data_3!$B$7:$B$16,1)+2,1),IF(AND(I22&gt;100,C22=60002),HLOOKUP(C22,MASTER_Data_3!$A$6:$G$16,MATCH(Datset_2!I22,MASTER_Data_3!$B$7:$B$16,1)+2,1),IF(AND(I22&gt;100,C22=60003),HLOOKUP(C22,MASTER_Data_3!$A$6:$G$16,MATCH(Datset_2!I22,MASTER_Data_3!$B$7:$B$16,1)+2,1),IF(AND(I22&gt;100,C22=60004),HLOOKUP(C22,MASTER_Data_3!$A$6:$G$16,MATCH(Datset_2!I22,MASTER_Data_3!$B$7:$B$16,1)+2,1),IF(AND(I22&gt;100,C22=60005),HLOOKUP(C22,MASTER_Data_3!$A$6:$G$16,MATCH(Datset_2!I22,MASTER_Data_3!$B$7:$B$16,1)+2,1),HLOOKUP(C22,MASTER_Data_3!$A$6:$G$16,2,1))))))</f>
        <v>0.25600000000000001</v>
      </c>
      <c r="K22" s="4">
        <f t="shared" si="0"/>
        <v>31.616000000000003</v>
      </c>
      <c r="L22" s="112">
        <f>IF(AND(I22&gt;100,C22=60001),HLOOKUP(C22,MASTER_Data_4!$A$6:$L$16,MATCH(Datset_2!I22,MASTER_Data_4!$B$7:$B$16,1)+2,1),IF(AND(I22&gt;100,C22=60002),HLOOKUP(C22,MASTER_Data_4!$A$6:$L$16,MATCH(Datset_2!I22,MASTER_Data_4!$B$7:$B$16,1)+2,1),IF(AND(I22&gt;100,C22=60003),HLOOKUP(C22,MASTER_Data_4!$A$6:$L$16,MATCH(Datset_2!I22,MASTER_Data_4!$B$7:$B$16,1)+2,1),IF(AND(I22&gt;100,C22=60004),HLOOKUP(C22,MASTER_Data_4!$A$6:$L$16,MATCH(Datset_2!I22,MASTER_Data_4!$B$7:$B$16,1)+2,1),IF(AND(I22&gt;100,C22=60005),HLOOKUP(C22,MASTER_Data_4!$A$6:$L$16,MATCH(Datset_2!I22,MASTER_Data_4!$B$7:$B$16,1)+2,1),HLOOKUP(C22,MASTER_Data_4!$A$6:$L$16,2,1))))))</f>
        <v>0.28999999999999998</v>
      </c>
      <c r="M22" s="4">
        <f t="shared" si="1"/>
        <v>35.815000000000005</v>
      </c>
      <c r="N22" s="112">
        <f>VLOOKUP(C22,MASTER_Data_7!$F$2:$H$7,3,0)</f>
        <v>2</v>
      </c>
      <c r="O22" s="112">
        <f>VLOOKUP(C22,MASTER_Data_7!$K$2:$M$12,3,0)</f>
        <v>1</v>
      </c>
      <c r="P22" s="3">
        <f>VLOOKUP(C22,MASTER_Data_8!$F$2:$H$7,3,0)</f>
        <v>846</v>
      </c>
      <c r="Q22" s="3">
        <f>Datset_2!I22*MASTER_Data_5!$B$9*P22</f>
        <v>5694.2145</v>
      </c>
      <c r="R22" s="3">
        <f>VLOOKUP(C22,MASTER_Data_8!$K$2:$M$12,3,0)</f>
        <v>775</v>
      </c>
      <c r="S22" s="3">
        <f>Datset_2!I22*MASTER_Data_5!$B$9*R22</f>
        <v>5216.3312500000002</v>
      </c>
    </row>
    <row r="23" spans="1:19" x14ac:dyDescent="0.25">
      <c r="A23" s="62" t="s">
        <v>538</v>
      </c>
      <c r="B23" s="22">
        <v>39467</v>
      </c>
      <c r="C23" s="62">
        <v>60004</v>
      </c>
      <c r="D23" s="62">
        <v>9</v>
      </c>
      <c r="E23" s="62">
        <v>13</v>
      </c>
      <c r="F23" s="62">
        <v>12</v>
      </c>
      <c r="G23" s="62">
        <v>12</v>
      </c>
      <c r="H23" s="62">
        <v>8</v>
      </c>
      <c r="I23" s="112">
        <f>D23*HLOOKUP($D$3,MASTER_Data_1!$A$3:$F$5,2,0)+E23*HLOOKUP($E$3,MASTER_Data_1!$A$3:$F$5,2,0)+F23*HLOOKUP($F$3,MASTER_Data_1!$A$3:$F$5,2,0)+G23*HLOOKUP($G$3,MASTER_Data_1!$A$3:$F$5,2,0)+H23*HLOOKUP($H$3,MASTER_Data_1!$A$3:$F$5,2,0)</f>
        <v>152.9</v>
      </c>
      <c r="J23" s="5">
        <f>IF(AND(I23&gt;100,C23=60001),HLOOKUP(C23,MASTER_Data_3!$A$6:$G$16,MATCH(Datset_2!I23,MASTER_Data_3!$B$7:$B$16,1)+2,1),IF(AND(I23&gt;100,C23=60002),HLOOKUP(C23,MASTER_Data_3!$A$6:$G$16,MATCH(Datset_2!I23,MASTER_Data_3!$B$7:$B$16,1)+2,1),IF(AND(I23&gt;100,C23=60003),HLOOKUP(C23,MASTER_Data_3!$A$6:$G$16,MATCH(Datset_2!I23,MASTER_Data_3!$B$7:$B$16,1)+2,1),IF(AND(I23&gt;100,C23=60004),HLOOKUP(C23,MASTER_Data_3!$A$6:$G$16,MATCH(Datset_2!I23,MASTER_Data_3!$B$7:$B$16,1)+2,1),IF(AND(I23&gt;100,C23=60005),HLOOKUP(C23,MASTER_Data_3!$A$6:$G$16,MATCH(Datset_2!I23,MASTER_Data_3!$B$7:$B$16,1)+2,1),HLOOKUP(C23,MASTER_Data_3!$A$6:$G$16,2,1))))))</f>
        <v>0.252</v>
      </c>
      <c r="K23" s="4">
        <f t="shared" si="0"/>
        <v>38.530799999999999</v>
      </c>
      <c r="L23" s="112">
        <f>IF(AND(I23&gt;100,C23=60001),HLOOKUP(C23,MASTER_Data_4!$A$6:$L$16,MATCH(Datset_2!I23,MASTER_Data_4!$B$7:$B$16,1)+2,1),IF(AND(I23&gt;100,C23=60002),HLOOKUP(C23,MASTER_Data_4!$A$6:$L$16,MATCH(Datset_2!I23,MASTER_Data_4!$B$7:$B$16,1)+2,1),IF(AND(I23&gt;100,C23=60003),HLOOKUP(C23,MASTER_Data_4!$A$6:$L$16,MATCH(Datset_2!I23,MASTER_Data_4!$B$7:$B$16,1)+2,1),IF(AND(I23&gt;100,C23=60004),HLOOKUP(C23,MASTER_Data_4!$A$6:$L$16,MATCH(Datset_2!I23,MASTER_Data_4!$B$7:$B$16,1)+2,1),IF(AND(I23&gt;100,C23=60005),HLOOKUP(C23,MASTER_Data_4!$A$6:$L$16,MATCH(Datset_2!I23,MASTER_Data_4!$B$7:$B$16,1)+2,1),HLOOKUP(C23,MASTER_Data_4!$A$6:$L$16,2,1))))))</f>
        <v>0.3</v>
      </c>
      <c r="M23" s="4">
        <f t="shared" si="1"/>
        <v>45.87</v>
      </c>
      <c r="N23" s="112">
        <f>VLOOKUP(C23,MASTER_Data_7!$F$2:$H$7,3,0)</f>
        <v>2</v>
      </c>
      <c r="O23" s="112">
        <f>VLOOKUP(C23,MASTER_Data_7!$K$2:$M$12,3,0)</f>
        <v>2</v>
      </c>
      <c r="P23" s="3">
        <f>VLOOKUP(C23,MASTER_Data_8!$F$2:$H$7,3,0)</f>
        <v>882</v>
      </c>
      <c r="Q23" s="3">
        <f>Datset_2!I23*MASTER_Data_5!$B$9*P23</f>
        <v>7349.7501000000002</v>
      </c>
      <c r="R23" s="3">
        <f>VLOOKUP(C23,MASTER_Data_8!$K$2:$M$12,3,0)</f>
        <v>1735</v>
      </c>
      <c r="S23" s="3">
        <f>Datset_2!I23*MASTER_Data_5!$B$9*R23</f>
        <v>14457.84175</v>
      </c>
    </row>
    <row r="24" spans="1:19" x14ac:dyDescent="0.25">
      <c r="A24" s="62" t="s">
        <v>539</v>
      </c>
      <c r="B24" s="22">
        <v>39467</v>
      </c>
      <c r="C24" s="62">
        <v>60001</v>
      </c>
      <c r="D24" s="62">
        <v>7</v>
      </c>
      <c r="E24" s="62">
        <v>8</v>
      </c>
      <c r="F24" s="62">
        <v>12</v>
      </c>
      <c r="G24" s="62">
        <v>12</v>
      </c>
      <c r="H24" s="62">
        <v>1</v>
      </c>
      <c r="I24" s="112">
        <f>D24*HLOOKUP($D$3,MASTER_Data_1!$A$3:$F$5,2,0)+E24*HLOOKUP($E$3,MASTER_Data_1!$A$3:$F$5,2,0)+F24*HLOOKUP($F$3,MASTER_Data_1!$A$3:$F$5,2,0)+G24*HLOOKUP($G$3,MASTER_Data_1!$A$3:$F$5,2,0)+H24*HLOOKUP($H$3,MASTER_Data_1!$A$3:$F$5,2,0)</f>
        <v>119.7</v>
      </c>
      <c r="J24" s="5">
        <f>IF(AND(I24&gt;100,C24=60001),HLOOKUP(C24,MASTER_Data_3!$A$6:$G$16,MATCH(Datset_2!I24,MASTER_Data_3!$B$7:$B$16,1)+2,1),IF(AND(I24&gt;100,C24=60002),HLOOKUP(C24,MASTER_Data_3!$A$6:$G$16,MATCH(Datset_2!I24,MASTER_Data_3!$B$7:$B$16,1)+2,1),IF(AND(I24&gt;100,C24=60003),HLOOKUP(C24,MASTER_Data_3!$A$6:$G$16,MATCH(Datset_2!I24,MASTER_Data_3!$B$7:$B$16,1)+2,1),IF(AND(I24&gt;100,C24=60004),HLOOKUP(C24,MASTER_Data_3!$A$6:$G$16,MATCH(Datset_2!I24,MASTER_Data_3!$B$7:$B$16,1)+2,1),IF(AND(I24&gt;100,C24=60005),HLOOKUP(C24,MASTER_Data_3!$A$6:$G$16,MATCH(Datset_2!I24,MASTER_Data_3!$B$7:$B$16,1)+2,1),HLOOKUP(C24,MASTER_Data_3!$A$6:$G$16,2,1))))))</f>
        <v>0.25</v>
      </c>
      <c r="K24" s="4">
        <f t="shared" si="0"/>
        <v>29.925000000000001</v>
      </c>
      <c r="L24" s="112">
        <f>IF(AND(I24&gt;100,C24=60001),HLOOKUP(C24,MASTER_Data_4!$A$6:$L$16,MATCH(Datset_2!I24,MASTER_Data_4!$B$7:$B$16,1)+2,1),IF(AND(I24&gt;100,C24=60002),HLOOKUP(C24,MASTER_Data_4!$A$6:$L$16,MATCH(Datset_2!I24,MASTER_Data_4!$B$7:$B$16,1)+2,1),IF(AND(I24&gt;100,C24=60003),HLOOKUP(C24,MASTER_Data_4!$A$6:$L$16,MATCH(Datset_2!I24,MASTER_Data_4!$B$7:$B$16,1)+2,1),IF(AND(I24&gt;100,C24=60004),HLOOKUP(C24,MASTER_Data_4!$A$6:$L$16,MATCH(Datset_2!I24,MASTER_Data_4!$B$7:$B$16,1)+2,1),IF(AND(I24&gt;100,C24=60005),HLOOKUP(C24,MASTER_Data_4!$A$6:$L$16,MATCH(Datset_2!I24,MASTER_Data_4!$B$7:$B$16,1)+2,1),HLOOKUP(C24,MASTER_Data_4!$A$6:$L$16,2,1))))))</f>
        <v>0.34</v>
      </c>
      <c r="M24" s="4">
        <f t="shared" si="1"/>
        <v>40.698</v>
      </c>
      <c r="N24" s="112">
        <f>VLOOKUP(C24,MASTER_Data_7!$F$2:$H$7,3,0)</f>
        <v>1</v>
      </c>
      <c r="O24" s="112">
        <f>VLOOKUP(C24,MASTER_Data_7!$K$2:$M$12,3,0)</f>
        <v>2</v>
      </c>
      <c r="P24" s="3">
        <f>VLOOKUP(C24,MASTER_Data_8!$F$2:$H$7,3,0)</f>
        <v>25</v>
      </c>
      <c r="Q24" s="3">
        <f>Datset_2!I24*MASTER_Data_5!$B$9*P24</f>
        <v>163.09125</v>
      </c>
      <c r="R24" s="3">
        <f>VLOOKUP(C24,MASTER_Data_8!$K$2:$M$12,3,0)</f>
        <v>1376</v>
      </c>
      <c r="S24" s="3">
        <f>Datset_2!I24*MASTER_Data_5!$B$9*R24</f>
        <v>8976.5424000000003</v>
      </c>
    </row>
    <row r="25" spans="1:19" x14ac:dyDescent="0.25">
      <c r="A25" s="62" t="s">
        <v>540</v>
      </c>
      <c r="B25" s="22">
        <v>39467</v>
      </c>
      <c r="C25" s="62">
        <v>60005</v>
      </c>
      <c r="D25" s="62">
        <v>9</v>
      </c>
      <c r="E25" s="62">
        <v>8</v>
      </c>
      <c r="F25" s="62">
        <v>8</v>
      </c>
      <c r="G25" s="62">
        <v>12</v>
      </c>
      <c r="H25" s="62">
        <v>8</v>
      </c>
      <c r="I25" s="112">
        <f>D25*HLOOKUP($D$3,MASTER_Data_1!$A$3:$F$5,2,0)+E25*HLOOKUP($E$3,MASTER_Data_1!$A$3:$F$5,2,0)+F25*HLOOKUP($F$3,MASTER_Data_1!$A$3:$F$5,2,0)+G25*HLOOKUP($G$3,MASTER_Data_1!$A$3:$F$5,2,0)+H25*HLOOKUP($H$3,MASTER_Data_1!$A$3:$F$5,2,0)</f>
        <v>137.9</v>
      </c>
      <c r="J25" s="5">
        <f>IF(AND(I25&gt;100,C25=60001),HLOOKUP(C25,MASTER_Data_3!$A$6:$G$16,MATCH(Datset_2!I25,MASTER_Data_3!$B$7:$B$16,1)+2,1),IF(AND(I25&gt;100,C25=60002),HLOOKUP(C25,MASTER_Data_3!$A$6:$G$16,MATCH(Datset_2!I25,MASTER_Data_3!$B$7:$B$16,1)+2,1),IF(AND(I25&gt;100,C25=60003),HLOOKUP(C25,MASTER_Data_3!$A$6:$G$16,MATCH(Datset_2!I25,MASTER_Data_3!$B$7:$B$16,1)+2,1),IF(AND(I25&gt;100,C25=60004),HLOOKUP(C25,MASTER_Data_3!$A$6:$G$16,MATCH(Datset_2!I25,MASTER_Data_3!$B$7:$B$16,1)+2,1),IF(AND(I25&gt;100,C25=60005),HLOOKUP(C25,MASTER_Data_3!$A$6:$G$16,MATCH(Datset_2!I25,MASTER_Data_3!$B$7:$B$16,1)+2,1),HLOOKUP(C25,MASTER_Data_3!$A$6:$G$16,2,1))))))</f>
        <v>0.24399999999999999</v>
      </c>
      <c r="K25" s="4">
        <f t="shared" si="0"/>
        <v>33.647600000000004</v>
      </c>
      <c r="L25" s="112">
        <f>IF(AND(I25&gt;100,C25=60001),HLOOKUP(C25,MASTER_Data_4!$A$6:$L$16,MATCH(Datset_2!I25,MASTER_Data_4!$B$7:$B$16,1)+2,1),IF(AND(I25&gt;100,C25=60002),HLOOKUP(C25,MASTER_Data_4!$A$6:$L$16,MATCH(Datset_2!I25,MASTER_Data_4!$B$7:$B$16,1)+2,1),IF(AND(I25&gt;100,C25=60003),HLOOKUP(C25,MASTER_Data_4!$A$6:$L$16,MATCH(Datset_2!I25,MASTER_Data_4!$B$7:$B$16,1)+2,1),IF(AND(I25&gt;100,C25=60004),HLOOKUP(C25,MASTER_Data_4!$A$6:$L$16,MATCH(Datset_2!I25,MASTER_Data_4!$B$7:$B$16,1)+2,1),IF(AND(I25&gt;100,C25=60005),HLOOKUP(C25,MASTER_Data_4!$A$6:$L$16,MATCH(Datset_2!I25,MASTER_Data_4!$B$7:$B$16,1)+2,1),HLOOKUP(C25,MASTER_Data_4!$A$6:$L$16,2,1))))))</f>
        <v>0.38900000000000001</v>
      </c>
      <c r="M25" s="4">
        <f t="shared" si="1"/>
        <v>53.643100000000004</v>
      </c>
      <c r="N25" s="112">
        <f>VLOOKUP(C25,MASTER_Data_7!$F$2:$H$7,3,0)</f>
        <v>2</v>
      </c>
      <c r="O25" s="112">
        <f>VLOOKUP(C25,MASTER_Data_7!$K$2:$M$12,3,0)</f>
        <v>1</v>
      </c>
      <c r="P25" s="3">
        <f>VLOOKUP(C25,MASTER_Data_8!$F$2:$H$7,3,0)</f>
        <v>779</v>
      </c>
      <c r="Q25" s="3">
        <f>Datset_2!I25*MASTER_Data_5!$B$9*P25</f>
        <v>5854.6134499999998</v>
      </c>
      <c r="R25" s="3">
        <f>VLOOKUP(C25,MASTER_Data_8!$K$2:$M$12,3,0)</f>
        <v>584</v>
      </c>
      <c r="S25" s="3">
        <f>Datset_2!I25*MASTER_Data_5!$B$9*R25</f>
        <v>4389.0812000000005</v>
      </c>
    </row>
    <row r="26" spans="1:19" x14ac:dyDescent="0.25">
      <c r="A26" s="62" t="s">
        <v>541</v>
      </c>
      <c r="B26" s="22">
        <v>39468</v>
      </c>
      <c r="C26" s="62">
        <v>60003</v>
      </c>
      <c r="D26" s="62">
        <v>8</v>
      </c>
      <c r="E26" s="62">
        <v>8</v>
      </c>
      <c r="F26" s="62">
        <v>8</v>
      </c>
      <c r="G26" s="62">
        <v>12</v>
      </c>
      <c r="H26" s="62">
        <v>11</v>
      </c>
      <c r="I26" s="112">
        <f>D26*HLOOKUP($D$3,MASTER_Data_1!$A$3:$F$5,2,0)+E26*HLOOKUP($E$3,MASTER_Data_1!$A$3:$F$5,2,0)+F26*HLOOKUP($F$3,MASTER_Data_1!$A$3:$F$5,2,0)+G26*HLOOKUP($G$3,MASTER_Data_1!$A$3:$F$5,2,0)+H26*HLOOKUP($H$3,MASTER_Data_1!$A$3:$F$5,2,0)</f>
        <v>144</v>
      </c>
      <c r="J26" s="5">
        <f>IF(AND(I26&gt;100,C26=60001),HLOOKUP(C26,MASTER_Data_3!$A$6:$G$16,MATCH(Datset_2!I26,MASTER_Data_3!$B$7:$B$16,1)+2,1),IF(AND(I26&gt;100,C26=60002),HLOOKUP(C26,MASTER_Data_3!$A$6:$G$16,MATCH(Datset_2!I26,MASTER_Data_3!$B$7:$B$16,1)+2,1),IF(AND(I26&gt;100,C26=60003),HLOOKUP(C26,MASTER_Data_3!$A$6:$G$16,MATCH(Datset_2!I26,MASTER_Data_3!$B$7:$B$16,1)+2,1),IF(AND(I26&gt;100,C26=60004),HLOOKUP(C26,MASTER_Data_3!$A$6:$G$16,MATCH(Datset_2!I26,MASTER_Data_3!$B$7:$B$16,1)+2,1),IF(AND(I26&gt;100,C26=60005),HLOOKUP(C26,MASTER_Data_3!$A$6:$G$16,MATCH(Datset_2!I26,MASTER_Data_3!$B$7:$B$16,1)+2,1),HLOOKUP(C26,MASTER_Data_3!$A$6:$G$16,2,1))))))</f>
        <v>0.25600000000000001</v>
      </c>
      <c r="K26" s="4">
        <f t="shared" si="0"/>
        <v>36.864000000000004</v>
      </c>
      <c r="L26" s="112">
        <f>IF(AND(I26&gt;100,C26=60001),HLOOKUP(C26,MASTER_Data_4!$A$6:$L$16,MATCH(Datset_2!I26,MASTER_Data_4!$B$7:$B$16,1)+2,1),IF(AND(I26&gt;100,C26=60002),HLOOKUP(C26,MASTER_Data_4!$A$6:$L$16,MATCH(Datset_2!I26,MASTER_Data_4!$B$7:$B$16,1)+2,1),IF(AND(I26&gt;100,C26=60003),HLOOKUP(C26,MASTER_Data_4!$A$6:$L$16,MATCH(Datset_2!I26,MASTER_Data_4!$B$7:$B$16,1)+2,1),IF(AND(I26&gt;100,C26=60004),HLOOKUP(C26,MASTER_Data_4!$A$6:$L$16,MATCH(Datset_2!I26,MASTER_Data_4!$B$7:$B$16,1)+2,1),IF(AND(I26&gt;100,C26=60005),HLOOKUP(C26,MASTER_Data_4!$A$6:$L$16,MATCH(Datset_2!I26,MASTER_Data_4!$B$7:$B$16,1)+2,1),HLOOKUP(C26,MASTER_Data_4!$A$6:$L$16,2,1))))))</f>
        <v>0.28999999999999998</v>
      </c>
      <c r="M26" s="4">
        <f t="shared" si="1"/>
        <v>41.76</v>
      </c>
      <c r="N26" s="112">
        <f>VLOOKUP(C26,MASTER_Data_7!$F$2:$H$7,3,0)</f>
        <v>2</v>
      </c>
      <c r="O26" s="112">
        <f>VLOOKUP(C26,MASTER_Data_7!$K$2:$M$12,3,0)</f>
        <v>1</v>
      </c>
      <c r="P26" s="3">
        <f>VLOOKUP(C26,MASTER_Data_8!$F$2:$H$7,3,0)</f>
        <v>846</v>
      </c>
      <c r="Q26" s="3">
        <f>Datset_2!I26*MASTER_Data_5!$B$9*P26</f>
        <v>6639.4079999999994</v>
      </c>
      <c r="R26" s="3">
        <f>VLOOKUP(C26,MASTER_Data_8!$K$2:$M$12,3,0)</f>
        <v>775</v>
      </c>
      <c r="S26" s="3">
        <f>Datset_2!I26*MASTER_Data_5!$B$9*R26</f>
        <v>6082.2</v>
      </c>
    </row>
    <row r="27" spans="1:19" x14ac:dyDescent="0.25">
      <c r="A27" s="62" t="s">
        <v>522</v>
      </c>
      <c r="B27" s="22">
        <v>39471</v>
      </c>
      <c r="C27" s="62">
        <v>60002</v>
      </c>
      <c r="D27" s="62">
        <v>9</v>
      </c>
      <c r="E27" s="62">
        <v>8</v>
      </c>
      <c r="F27" s="62">
        <v>8</v>
      </c>
      <c r="G27" s="62">
        <v>11</v>
      </c>
      <c r="H27" s="62">
        <v>8</v>
      </c>
      <c r="I27" s="112">
        <f>D27*HLOOKUP($D$3,MASTER_Data_1!$A$3:$F$5,2,0)+E27*HLOOKUP($E$3,MASTER_Data_1!$A$3:$F$5,2,0)+F27*HLOOKUP($F$3,MASTER_Data_1!$A$3:$F$5,2,0)+G27*HLOOKUP($G$3,MASTER_Data_1!$A$3:$F$5,2,0)+H27*HLOOKUP($H$3,MASTER_Data_1!$A$3:$F$5,2,0)</f>
        <v>132.20000000000002</v>
      </c>
      <c r="J27" s="5">
        <f>IF(AND(I27&gt;100,C27=60001),HLOOKUP(C27,MASTER_Data_3!$A$6:$G$16,MATCH(Datset_2!I27,MASTER_Data_3!$B$7:$B$16,1)+2,1),IF(AND(I27&gt;100,C27=60002),HLOOKUP(C27,MASTER_Data_3!$A$6:$G$16,MATCH(Datset_2!I27,MASTER_Data_3!$B$7:$B$16,1)+2,1),IF(AND(I27&gt;100,C27=60003),HLOOKUP(C27,MASTER_Data_3!$A$6:$G$16,MATCH(Datset_2!I27,MASTER_Data_3!$B$7:$B$16,1)+2,1),IF(AND(I27&gt;100,C27=60004),HLOOKUP(C27,MASTER_Data_3!$A$6:$G$16,MATCH(Datset_2!I27,MASTER_Data_3!$B$7:$B$16,1)+2,1),IF(AND(I27&gt;100,C27=60005),HLOOKUP(C27,MASTER_Data_3!$A$6:$G$16,MATCH(Datset_2!I27,MASTER_Data_3!$B$7:$B$16,1)+2,1),HLOOKUP(C27,MASTER_Data_3!$A$6:$G$16,2,1))))))</f>
        <v>0.254</v>
      </c>
      <c r="K27" s="4">
        <f t="shared" si="0"/>
        <v>33.578800000000008</v>
      </c>
      <c r="L27" s="112">
        <f>IF(AND(I27&gt;100,C27=60001),HLOOKUP(C27,MASTER_Data_4!$A$6:$L$16,MATCH(Datset_2!I27,MASTER_Data_4!$B$7:$B$16,1)+2,1),IF(AND(I27&gt;100,C27=60002),HLOOKUP(C27,MASTER_Data_4!$A$6:$L$16,MATCH(Datset_2!I27,MASTER_Data_4!$B$7:$B$16,1)+2,1),IF(AND(I27&gt;100,C27=60003),HLOOKUP(C27,MASTER_Data_4!$A$6:$L$16,MATCH(Datset_2!I27,MASTER_Data_4!$B$7:$B$16,1)+2,1),IF(AND(I27&gt;100,C27=60004),HLOOKUP(C27,MASTER_Data_4!$A$6:$L$16,MATCH(Datset_2!I27,MASTER_Data_4!$B$7:$B$16,1)+2,1),IF(AND(I27&gt;100,C27=60005),HLOOKUP(C27,MASTER_Data_4!$A$6:$L$16,MATCH(Datset_2!I27,MASTER_Data_4!$B$7:$B$16,1)+2,1),HLOOKUP(C27,MASTER_Data_4!$A$6:$L$16,2,1))))))</f>
        <v>0.307</v>
      </c>
      <c r="M27" s="4">
        <f t="shared" si="1"/>
        <v>40.585400000000007</v>
      </c>
      <c r="N27" s="112">
        <f>VLOOKUP(C27,MASTER_Data_7!$F$2:$H$7,3,0)</f>
        <v>1</v>
      </c>
      <c r="O27" s="112">
        <f>VLOOKUP(C27,MASTER_Data_7!$K$2:$M$12,3,0)</f>
        <v>2</v>
      </c>
      <c r="P27" s="3">
        <f>VLOOKUP(C27,MASTER_Data_8!$F$2:$H$7,3,0)</f>
        <v>355</v>
      </c>
      <c r="Q27" s="3">
        <f>Datset_2!I27*MASTER_Data_5!$B$9*P27</f>
        <v>2557.7395000000006</v>
      </c>
      <c r="R27" s="3">
        <f>VLOOKUP(C27,MASTER_Data_8!$K$2:$M$12,3,0)</f>
        <v>1275</v>
      </c>
      <c r="S27" s="3">
        <f>Datset_2!I27*MASTER_Data_5!$B$9*R27</f>
        <v>9186.2475000000013</v>
      </c>
    </row>
    <row r="28" spans="1:19" x14ac:dyDescent="0.25">
      <c r="A28" s="62" t="s">
        <v>523</v>
      </c>
      <c r="B28" s="22">
        <v>39471</v>
      </c>
      <c r="C28" s="62">
        <v>60001</v>
      </c>
      <c r="D28" s="62">
        <v>9</v>
      </c>
      <c r="E28" s="62">
        <v>8</v>
      </c>
      <c r="F28" s="62">
        <v>11</v>
      </c>
      <c r="G28" s="62">
        <v>11</v>
      </c>
      <c r="H28" s="62">
        <v>8</v>
      </c>
      <c r="I28" s="112">
        <f>D28*HLOOKUP($D$3,MASTER_Data_1!$A$3:$F$5,2,0)+E28*HLOOKUP($E$3,MASTER_Data_1!$A$3:$F$5,2,0)+F28*HLOOKUP($F$3,MASTER_Data_1!$A$3:$F$5,2,0)+G28*HLOOKUP($G$3,MASTER_Data_1!$A$3:$F$5,2,0)+H28*HLOOKUP($H$3,MASTER_Data_1!$A$3:$F$5,2,0)</f>
        <v>136.70000000000002</v>
      </c>
      <c r="J28" s="5">
        <f>IF(AND(I28&gt;100,C28=60001),HLOOKUP(C28,MASTER_Data_3!$A$6:$G$16,MATCH(Datset_2!I28,MASTER_Data_3!$B$7:$B$16,1)+2,1),IF(AND(I28&gt;100,C28=60002),HLOOKUP(C28,MASTER_Data_3!$A$6:$G$16,MATCH(Datset_2!I28,MASTER_Data_3!$B$7:$B$16,1)+2,1),IF(AND(I28&gt;100,C28=60003),HLOOKUP(C28,MASTER_Data_3!$A$6:$G$16,MATCH(Datset_2!I28,MASTER_Data_3!$B$7:$B$16,1)+2,1),IF(AND(I28&gt;100,C28=60004),HLOOKUP(C28,MASTER_Data_3!$A$6:$G$16,MATCH(Datset_2!I28,MASTER_Data_3!$B$7:$B$16,1)+2,1),IF(AND(I28&gt;100,C28=60005),HLOOKUP(C28,MASTER_Data_3!$A$6:$G$16,MATCH(Datset_2!I28,MASTER_Data_3!$B$7:$B$16,1)+2,1),HLOOKUP(C28,MASTER_Data_3!$A$6:$G$16,2,1))))))</f>
        <v>0.25</v>
      </c>
      <c r="K28" s="4">
        <f t="shared" si="0"/>
        <v>34.175000000000004</v>
      </c>
      <c r="L28" s="112">
        <f>IF(AND(I28&gt;100,C28=60001),HLOOKUP(C28,MASTER_Data_4!$A$6:$L$16,MATCH(Datset_2!I28,MASTER_Data_4!$B$7:$B$16,1)+2,1),IF(AND(I28&gt;100,C28=60002),HLOOKUP(C28,MASTER_Data_4!$A$6:$L$16,MATCH(Datset_2!I28,MASTER_Data_4!$B$7:$B$16,1)+2,1),IF(AND(I28&gt;100,C28=60003),HLOOKUP(C28,MASTER_Data_4!$A$6:$L$16,MATCH(Datset_2!I28,MASTER_Data_4!$B$7:$B$16,1)+2,1),IF(AND(I28&gt;100,C28=60004),HLOOKUP(C28,MASTER_Data_4!$A$6:$L$16,MATCH(Datset_2!I28,MASTER_Data_4!$B$7:$B$16,1)+2,1),IF(AND(I28&gt;100,C28=60005),HLOOKUP(C28,MASTER_Data_4!$A$6:$L$16,MATCH(Datset_2!I28,MASTER_Data_4!$B$7:$B$16,1)+2,1),HLOOKUP(C28,MASTER_Data_4!$A$6:$L$16,2,1))))))</f>
        <v>0.34</v>
      </c>
      <c r="M28" s="4">
        <f t="shared" si="1"/>
        <v>46.478000000000009</v>
      </c>
      <c r="N28" s="112">
        <f>VLOOKUP(C28,MASTER_Data_7!$F$2:$H$7,3,0)</f>
        <v>1</v>
      </c>
      <c r="O28" s="112">
        <f>VLOOKUP(C28,MASTER_Data_7!$K$2:$M$12,3,0)</f>
        <v>2</v>
      </c>
      <c r="P28" s="3">
        <f>VLOOKUP(C28,MASTER_Data_8!$F$2:$H$7,3,0)</f>
        <v>25</v>
      </c>
      <c r="Q28" s="3">
        <f>Datset_2!I28*MASTER_Data_5!$B$9*P28</f>
        <v>186.25375000000003</v>
      </c>
      <c r="R28" s="3">
        <f>VLOOKUP(C28,MASTER_Data_8!$K$2:$M$12,3,0)</f>
        <v>1376</v>
      </c>
      <c r="S28" s="3">
        <f>Datset_2!I28*MASTER_Data_5!$B$9*R28</f>
        <v>10251.406400000002</v>
      </c>
    </row>
    <row r="29" spans="1:19" x14ac:dyDescent="0.25">
      <c r="A29" s="62" t="s">
        <v>524</v>
      </c>
      <c r="B29" s="22">
        <v>39473</v>
      </c>
      <c r="C29" s="62">
        <v>60004</v>
      </c>
      <c r="D29" s="62">
        <v>14</v>
      </c>
      <c r="E29" s="62">
        <v>8</v>
      </c>
      <c r="F29" s="62">
        <v>8</v>
      </c>
      <c r="G29" s="62">
        <v>11</v>
      </c>
      <c r="H29" s="62">
        <v>12</v>
      </c>
      <c r="I29" s="112">
        <f>D29*HLOOKUP($D$3,MASTER_Data_1!$A$3:$F$5,2,0)+E29*HLOOKUP($E$3,MASTER_Data_1!$A$3:$F$5,2,0)+F29*HLOOKUP($F$3,MASTER_Data_1!$A$3:$F$5,2,0)+G29*HLOOKUP($G$3,MASTER_Data_1!$A$3:$F$5,2,0)+H29*HLOOKUP($H$3,MASTER_Data_1!$A$3:$F$5,2,0)</f>
        <v>154.89999999999998</v>
      </c>
      <c r="J29" s="5">
        <f>IF(AND(I29&gt;100,C29=60001),HLOOKUP(C29,MASTER_Data_3!$A$6:$G$16,MATCH(Datset_2!I29,MASTER_Data_3!$B$7:$B$16,1)+2,1),IF(AND(I29&gt;100,C29=60002),HLOOKUP(C29,MASTER_Data_3!$A$6:$G$16,MATCH(Datset_2!I29,MASTER_Data_3!$B$7:$B$16,1)+2,1),IF(AND(I29&gt;100,C29=60003),HLOOKUP(C29,MASTER_Data_3!$A$6:$G$16,MATCH(Datset_2!I29,MASTER_Data_3!$B$7:$B$16,1)+2,1),IF(AND(I29&gt;100,C29=60004),HLOOKUP(C29,MASTER_Data_3!$A$6:$G$16,MATCH(Datset_2!I29,MASTER_Data_3!$B$7:$B$16,1)+2,1),IF(AND(I29&gt;100,C29=60005),HLOOKUP(C29,MASTER_Data_3!$A$6:$G$16,MATCH(Datset_2!I29,MASTER_Data_3!$B$7:$B$16,1)+2,1),HLOOKUP(C29,MASTER_Data_3!$A$6:$G$16,2,1))))))</f>
        <v>0.252</v>
      </c>
      <c r="K29" s="4">
        <f t="shared" si="0"/>
        <v>39.034799999999997</v>
      </c>
      <c r="L29" s="112">
        <f>IF(AND(I29&gt;100,C29=60001),HLOOKUP(C29,MASTER_Data_4!$A$6:$L$16,MATCH(Datset_2!I29,MASTER_Data_4!$B$7:$B$16,1)+2,1),IF(AND(I29&gt;100,C29=60002),HLOOKUP(C29,MASTER_Data_4!$A$6:$L$16,MATCH(Datset_2!I29,MASTER_Data_4!$B$7:$B$16,1)+2,1),IF(AND(I29&gt;100,C29=60003),HLOOKUP(C29,MASTER_Data_4!$A$6:$L$16,MATCH(Datset_2!I29,MASTER_Data_4!$B$7:$B$16,1)+2,1),IF(AND(I29&gt;100,C29=60004),HLOOKUP(C29,MASTER_Data_4!$A$6:$L$16,MATCH(Datset_2!I29,MASTER_Data_4!$B$7:$B$16,1)+2,1),IF(AND(I29&gt;100,C29=60005),HLOOKUP(C29,MASTER_Data_4!$A$6:$L$16,MATCH(Datset_2!I29,MASTER_Data_4!$B$7:$B$16,1)+2,1),HLOOKUP(C29,MASTER_Data_4!$A$6:$L$16,2,1))))))</f>
        <v>0.3</v>
      </c>
      <c r="M29" s="4">
        <f t="shared" si="1"/>
        <v>46.469999999999992</v>
      </c>
      <c r="N29" s="112">
        <f>VLOOKUP(C29,MASTER_Data_7!$F$2:$H$7,3,0)</f>
        <v>2</v>
      </c>
      <c r="O29" s="112">
        <f>VLOOKUP(C29,MASTER_Data_7!$K$2:$M$12,3,0)</f>
        <v>2</v>
      </c>
      <c r="P29" s="3">
        <f>VLOOKUP(C29,MASTER_Data_8!$F$2:$H$7,3,0)</f>
        <v>882</v>
      </c>
      <c r="Q29" s="3">
        <f>Datset_2!I29*MASTER_Data_5!$B$9*P29</f>
        <v>7445.8880999999983</v>
      </c>
      <c r="R29" s="3">
        <f>VLOOKUP(C29,MASTER_Data_8!$K$2:$M$12,3,0)</f>
        <v>1735</v>
      </c>
      <c r="S29" s="3">
        <f>Datset_2!I29*MASTER_Data_5!$B$9*R29</f>
        <v>14646.956749999998</v>
      </c>
    </row>
    <row r="30" spans="1:19" x14ac:dyDescent="0.25">
      <c r="A30" s="62" t="s">
        <v>525</v>
      </c>
      <c r="B30" s="22">
        <v>39474</v>
      </c>
      <c r="C30" s="62">
        <v>60005</v>
      </c>
      <c r="D30" s="62">
        <v>9</v>
      </c>
      <c r="E30" s="62">
        <v>8</v>
      </c>
      <c r="F30" s="62">
        <v>8</v>
      </c>
      <c r="G30" s="62">
        <v>11</v>
      </c>
      <c r="H30" s="62">
        <v>4</v>
      </c>
      <c r="I30" s="112">
        <f>D30*HLOOKUP($D$3,MASTER_Data_1!$A$3:$F$5,2,0)+E30*HLOOKUP($E$3,MASTER_Data_1!$A$3:$F$5,2,0)+F30*HLOOKUP($F$3,MASTER_Data_1!$A$3:$F$5,2,0)+G30*HLOOKUP($G$3,MASTER_Data_1!$A$3:$F$5,2,0)+H30*HLOOKUP($H$3,MASTER_Data_1!$A$3:$F$5,2,0)</f>
        <v>121.00000000000001</v>
      </c>
      <c r="J30" s="5">
        <f>IF(AND(I30&gt;100,C30=60001),HLOOKUP(C30,MASTER_Data_3!$A$6:$G$16,MATCH(Datset_2!I30,MASTER_Data_3!$B$7:$B$16,1)+2,1),IF(AND(I30&gt;100,C30=60002),HLOOKUP(C30,MASTER_Data_3!$A$6:$G$16,MATCH(Datset_2!I30,MASTER_Data_3!$B$7:$B$16,1)+2,1),IF(AND(I30&gt;100,C30=60003),HLOOKUP(C30,MASTER_Data_3!$A$6:$G$16,MATCH(Datset_2!I30,MASTER_Data_3!$B$7:$B$16,1)+2,1),IF(AND(I30&gt;100,C30=60004),HLOOKUP(C30,MASTER_Data_3!$A$6:$G$16,MATCH(Datset_2!I30,MASTER_Data_3!$B$7:$B$16,1)+2,1),IF(AND(I30&gt;100,C30=60005),HLOOKUP(C30,MASTER_Data_3!$A$6:$G$16,MATCH(Datset_2!I30,MASTER_Data_3!$B$7:$B$16,1)+2,1),HLOOKUP(C30,MASTER_Data_3!$A$6:$G$16,2,1))))))</f>
        <v>0.24399999999999999</v>
      </c>
      <c r="K30" s="4">
        <f t="shared" si="0"/>
        <v>29.524000000000004</v>
      </c>
      <c r="L30" s="112">
        <f>IF(AND(I30&gt;100,C30=60001),HLOOKUP(C30,MASTER_Data_4!$A$6:$L$16,MATCH(Datset_2!I30,MASTER_Data_4!$B$7:$B$16,1)+2,1),IF(AND(I30&gt;100,C30=60002),HLOOKUP(C30,MASTER_Data_4!$A$6:$L$16,MATCH(Datset_2!I30,MASTER_Data_4!$B$7:$B$16,1)+2,1),IF(AND(I30&gt;100,C30=60003),HLOOKUP(C30,MASTER_Data_4!$A$6:$L$16,MATCH(Datset_2!I30,MASTER_Data_4!$B$7:$B$16,1)+2,1),IF(AND(I30&gt;100,C30=60004),HLOOKUP(C30,MASTER_Data_4!$A$6:$L$16,MATCH(Datset_2!I30,MASTER_Data_4!$B$7:$B$16,1)+2,1),IF(AND(I30&gt;100,C30=60005),HLOOKUP(C30,MASTER_Data_4!$A$6:$L$16,MATCH(Datset_2!I30,MASTER_Data_4!$B$7:$B$16,1)+2,1),HLOOKUP(C30,MASTER_Data_4!$A$6:$L$16,2,1))))))</f>
        <v>0.38900000000000001</v>
      </c>
      <c r="M30" s="4">
        <f t="shared" si="1"/>
        <v>47.06900000000001</v>
      </c>
      <c r="N30" s="112">
        <f>VLOOKUP(C30,MASTER_Data_7!$F$2:$H$7,3,0)</f>
        <v>2</v>
      </c>
      <c r="O30" s="112">
        <f>VLOOKUP(C30,MASTER_Data_7!$K$2:$M$12,3,0)</f>
        <v>1</v>
      </c>
      <c r="P30" s="3">
        <f>VLOOKUP(C30,MASTER_Data_8!$F$2:$H$7,3,0)</f>
        <v>779</v>
      </c>
      <c r="Q30" s="3">
        <f>Datset_2!I30*MASTER_Data_5!$B$9*P30</f>
        <v>5137.1155000000008</v>
      </c>
      <c r="R30" s="3">
        <f>VLOOKUP(C30,MASTER_Data_8!$K$2:$M$12,3,0)</f>
        <v>584</v>
      </c>
      <c r="S30" s="3">
        <f>Datset_2!I30*MASTER_Data_5!$B$9*R30</f>
        <v>3851.1880000000006</v>
      </c>
    </row>
    <row r="31" spans="1:19" x14ac:dyDescent="0.25">
      <c r="A31" s="62" t="s">
        <v>526</v>
      </c>
      <c r="B31" s="22">
        <v>39475</v>
      </c>
      <c r="C31" s="62">
        <v>60002</v>
      </c>
      <c r="D31" s="62">
        <v>12</v>
      </c>
      <c r="E31" s="62">
        <v>8</v>
      </c>
      <c r="F31" s="62">
        <v>12</v>
      </c>
      <c r="G31" s="62">
        <v>11</v>
      </c>
      <c r="H31" s="62">
        <v>9</v>
      </c>
      <c r="I31" s="112">
        <f>D31*HLOOKUP($D$3,MASTER_Data_1!$A$3:$F$5,2,0)+E31*HLOOKUP($E$3,MASTER_Data_1!$A$3:$F$5,2,0)+F31*HLOOKUP($F$3,MASTER_Data_1!$A$3:$F$5,2,0)+G31*HLOOKUP($G$3,MASTER_Data_1!$A$3:$F$5,2,0)+H31*HLOOKUP($H$3,MASTER_Data_1!$A$3:$F$5,2,0)</f>
        <v>147.9</v>
      </c>
      <c r="J31" s="5">
        <f>IF(AND(I31&gt;100,C31=60001),HLOOKUP(C31,MASTER_Data_3!$A$6:$G$16,MATCH(Datset_2!I31,MASTER_Data_3!$B$7:$B$16,1)+2,1),IF(AND(I31&gt;100,C31=60002),HLOOKUP(C31,MASTER_Data_3!$A$6:$G$16,MATCH(Datset_2!I31,MASTER_Data_3!$B$7:$B$16,1)+2,1),IF(AND(I31&gt;100,C31=60003),HLOOKUP(C31,MASTER_Data_3!$A$6:$G$16,MATCH(Datset_2!I31,MASTER_Data_3!$B$7:$B$16,1)+2,1),IF(AND(I31&gt;100,C31=60004),HLOOKUP(C31,MASTER_Data_3!$A$6:$G$16,MATCH(Datset_2!I31,MASTER_Data_3!$B$7:$B$16,1)+2,1),IF(AND(I31&gt;100,C31=60005),HLOOKUP(C31,MASTER_Data_3!$A$6:$G$16,MATCH(Datset_2!I31,MASTER_Data_3!$B$7:$B$16,1)+2,1),HLOOKUP(C31,MASTER_Data_3!$A$6:$G$16,2,1))))))</f>
        <v>0.254</v>
      </c>
      <c r="K31" s="4">
        <f t="shared" si="0"/>
        <v>37.566600000000001</v>
      </c>
      <c r="L31" s="112">
        <f>IF(AND(I31&gt;100,C31=60001),HLOOKUP(C31,MASTER_Data_4!$A$6:$L$16,MATCH(Datset_2!I31,MASTER_Data_4!$B$7:$B$16,1)+2,1),IF(AND(I31&gt;100,C31=60002),HLOOKUP(C31,MASTER_Data_4!$A$6:$L$16,MATCH(Datset_2!I31,MASTER_Data_4!$B$7:$B$16,1)+2,1),IF(AND(I31&gt;100,C31=60003),HLOOKUP(C31,MASTER_Data_4!$A$6:$L$16,MATCH(Datset_2!I31,MASTER_Data_4!$B$7:$B$16,1)+2,1),IF(AND(I31&gt;100,C31=60004),HLOOKUP(C31,MASTER_Data_4!$A$6:$L$16,MATCH(Datset_2!I31,MASTER_Data_4!$B$7:$B$16,1)+2,1),IF(AND(I31&gt;100,C31=60005),HLOOKUP(C31,MASTER_Data_4!$A$6:$L$16,MATCH(Datset_2!I31,MASTER_Data_4!$B$7:$B$16,1)+2,1),HLOOKUP(C31,MASTER_Data_4!$A$6:$L$16,2,1))))))</f>
        <v>0.307</v>
      </c>
      <c r="M31" s="4">
        <f t="shared" si="1"/>
        <v>45.405300000000004</v>
      </c>
      <c r="N31" s="112">
        <f>VLOOKUP(C31,MASTER_Data_7!$F$2:$H$7,3,0)</f>
        <v>1</v>
      </c>
      <c r="O31" s="112">
        <f>VLOOKUP(C31,MASTER_Data_7!$K$2:$M$12,3,0)</f>
        <v>2</v>
      </c>
      <c r="P31" s="3">
        <f>VLOOKUP(C31,MASTER_Data_8!$F$2:$H$7,3,0)</f>
        <v>355</v>
      </c>
      <c r="Q31" s="3">
        <f>Datset_2!I31*MASTER_Data_5!$B$9*P31</f>
        <v>2861.4952500000004</v>
      </c>
      <c r="R31" s="3">
        <f>VLOOKUP(C31,MASTER_Data_8!$K$2:$M$12,3,0)</f>
        <v>1275</v>
      </c>
      <c r="S31" s="3">
        <f>Datset_2!I31*MASTER_Data_5!$B$9*R31</f>
        <v>10277.201250000002</v>
      </c>
    </row>
    <row r="32" spans="1:19" x14ac:dyDescent="0.25">
      <c r="A32" s="62" t="s">
        <v>527</v>
      </c>
      <c r="B32" s="22">
        <v>39475</v>
      </c>
      <c r="C32" s="62">
        <v>60001</v>
      </c>
      <c r="D32" s="62">
        <v>15</v>
      </c>
      <c r="E32" s="62">
        <v>8</v>
      </c>
      <c r="F32" s="62">
        <v>12</v>
      </c>
      <c r="G32" s="62">
        <v>11</v>
      </c>
      <c r="H32" s="62">
        <v>9</v>
      </c>
      <c r="I32" s="112">
        <f>D32*HLOOKUP($D$3,MASTER_Data_1!$A$3:$F$5,2,0)+E32*HLOOKUP($E$3,MASTER_Data_1!$A$3:$F$5,2,0)+F32*HLOOKUP($F$3,MASTER_Data_1!$A$3:$F$5,2,0)+G32*HLOOKUP($G$3,MASTER_Data_1!$A$3:$F$5,2,0)+H32*HLOOKUP($H$3,MASTER_Data_1!$A$3:$F$5,2,0)</f>
        <v>154.80000000000001</v>
      </c>
      <c r="J32" s="5">
        <f>IF(AND(I32&gt;100,C32=60001),HLOOKUP(C32,MASTER_Data_3!$A$6:$G$16,MATCH(Datset_2!I32,MASTER_Data_3!$B$7:$B$16,1)+2,1),IF(AND(I32&gt;100,C32=60002),HLOOKUP(C32,MASTER_Data_3!$A$6:$G$16,MATCH(Datset_2!I32,MASTER_Data_3!$B$7:$B$16,1)+2,1),IF(AND(I32&gt;100,C32=60003),HLOOKUP(C32,MASTER_Data_3!$A$6:$G$16,MATCH(Datset_2!I32,MASTER_Data_3!$B$7:$B$16,1)+2,1),IF(AND(I32&gt;100,C32=60004),HLOOKUP(C32,MASTER_Data_3!$A$6:$G$16,MATCH(Datset_2!I32,MASTER_Data_3!$B$7:$B$16,1)+2,1),IF(AND(I32&gt;100,C32=60005),HLOOKUP(C32,MASTER_Data_3!$A$6:$G$16,MATCH(Datset_2!I32,MASTER_Data_3!$B$7:$B$16,1)+2,1),HLOOKUP(C32,MASTER_Data_3!$A$6:$G$16,2,1))))))</f>
        <v>0.25</v>
      </c>
      <c r="K32" s="4">
        <f t="shared" si="0"/>
        <v>38.700000000000003</v>
      </c>
      <c r="L32" s="112">
        <f>IF(AND(I32&gt;100,C32=60001),HLOOKUP(C32,MASTER_Data_4!$A$6:$L$16,MATCH(Datset_2!I32,MASTER_Data_4!$B$7:$B$16,1)+2,1),IF(AND(I32&gt;100,C32=60002),HLOOKUP(C32,MASTER_Data_4!$A$6:$L$16,MATCH(Datset_2!I32,MASTER_Data_4!$B$7:$B$16,1)+2,1),IF(AND(I32&gt;100,C32=60003),HLOOKUP(C32,MASTER_Data_4!$A$6:$L$16,MATCH(Datset_2!I32,MASTER_Data_4!$B$7:$B$16,1)+2,1),IF(AND(I32&gt;100,C32=60004),HLOOKUP(C32,MASTER_Data_4!$A$6:$L$16,MATCH(Datset_2!I32,MASTER_Data_4!$B$7:$B$16,1)+2,1),IF(AND(I32&gt;100,C32=60005),HLOOKUP(C32,MASTER_Data_4!$A$6:$L$16,MATCH(Datset_2!I32,MASTER_Data_4!$B$7:$B$16,1)+2,1),HLOOKUP(C32,MASTER_Data_4!$A$6:$L$16,2,1))))))</f>
        <v>0.34</v>
      </c>
      <c r="M32" s="4">
        <f t="shared" si="1"/>
        <v>52.632000000000005</v>
      </c>
      <c r="N32" s="112">
        <f>VLOOKUP(C32,MASTER_Data_7!$F$2:$H$7,3,0)</f>
        <v>1</v>
      </c>
      <c r="O32" s="112">
        <f>VLOOKUP(C32,MASTER_Data_7!$K$2:$M$12,3,0)</f>
        <v>2</v>
      </c>
      <c r="P32" s="3">
        <f>VLOOKUP(C32,MASTER_Data_8!$F$2:$H$7,3,0)</f>
        <v>25</v>
      </c>
      <c r="Q32" s="3">
        <f>Datset_2!I32*MASTER_Data_5!$B$9*P32</f>
        <v>210.91500000000002</v>
      </c>
      <c r="R32" s="3">
        <f>VLOOKUP(C32,MASTER_Data_8!$K$2:$M$12,3,0)</f>
        <v>1376</v>
      </c>
      <c r="S32" s="3">
        <f>Datset_2!I32*MASTER_Data_5!$B$9*R32</f>
        <v>11608.7616</v>
      </c>
    </row>
    <row r="33" spans="1:19" x14ac:dyDescent="0.25">
      <c r="A33" s="62" t="s">
        <v>528</v>
      </c>
      <c r="B33" s="22">
        <v>39476</v>
      </c>
      <c r="C33" s="62">
        <v>60002</v>
      </c>
      <c r="D33" s="62">
        <v>9</v>
      </c>
      <c r="E33" s="62">
        <v>7</v>
      </c>
      <c r="F33" s="62">
        <v>12</v>
      </c>
      <c r="G33" s="62">
        <v>11</v>
      </c>
      <c r="H33" s="62">
        <v>2</v>
      </c>
      <c r="I33" s="112">
        <f>D33*HLOOKUP($D$3,MASTER_Data_1!$A$3:$F$5,2,0)+E33*HLOOKUP($E$3,MASTER_Data_1!$A$3:$F$5,2,0)+F33*HLOOKUP($F$3,MASTER_Data_1!$A$3:$F$5,2,0)+G33*HLOOKUP($G$3,MASTER_Data_1!$A$3:$F$5,2,0)+H33*HLOOKUP($H$3,MASTER_Data_1!$A$3:$F$5,2,0)</f>
        <v>119.6</v>
      </c>
      <c r="J33" s="5">
        <f>IF(AND(I33&gt;100,C33=60001),HLOOKUP(C33,MASTER_Data_3!$A$6:$G$16,MATCH(Datset_2!I33,MASTER_Data_3!$B$7:$B$16,1)+2,1),IF(AND(I33&gt;100,C33=60002),HLOOKUP(C33,MASTER_Data_3!$A$6:$G$16,MATCH(Datset_2!I33,MASTER_Data_3!$B$7:$B$16,1)+2,1),IF(AND(I33&gt;100,C33=60003),HLOOKUP(C33,MASTER_Data_3!$A$6:$G$16,MATCH(Datset_2!I33,MASTER_Data_3!$B$7:$B$16,1)+2,1),IF(AND(I33&gt;100,C33=60004),HLOOKUP(C33,MASTER_Data_3!$A$6:$G$16,MATCH(Datset_2!I33,MASTER_Data_3!$B$7:$B$16,1)+2,1),IF(AND(I33&gt;100,C33=60005),HLOOKUP(C33,MASTER_Data_3!$A$6:$G$16,MATCH(Datset_2!I33,MASTER_Data_3!$B$7:$B$16,1)+2,1),HLOOKUP(C33,MASTER_Data_3!$A$6:$G$16,2,1))))))</f>
        <v>0.254</v>
      </c>
      <c r="K33" s="4">
        <f t="shared" si="0"/>
        <v>30.378399999999999</v>
      </c>
      <c r="L33" s="112">
        <f>IF(AND(I33&gt;100,C33=60001),HLOOKUP(C33,MASTER_Data_4!$A$6:$L$16,MATCH(Datset_2!I33,MASTER_Data_4!$B$7:$B$16,1)+2,1),IF(AND(I33&gt;100,C33=60002),HLOOKUP(C33,MASTER_Data_4!$A$6:$L$16,MATCH(Datset_2!I33,MASTER_Data_4!$B$7:$B$16,1)+2,1),IF(AND(I33&gt;100,C33=60003),HLOOKUP(C33,MASTER_Data_4!$A$6:$L$16,MATCH(Datset_2!I33,MASTER_Data_4!$B$7:$B$16,1)+2,1),IF(AND(I33&gt;100,C33=60004),HLOOKUP(C33,MASTER_Data_4!$A$6:$L$16,MATCH(Datset_2!I33,MASTER_Data_4!$B$7:$B$16,1)+2,1),IF(AND(I33&gt;100,C33=60005),HLOOKUP(C33,MASTER_Data_4!$A$6:$L$16,MATCH(Datset_2!I33,MASTER_Data_4!$B$7:$B$16,1)+2,1),HLOOKUP(C33,MASTER_Data_4!$A$6:$L$16,2,1))))))</f>
        <v>0.307</v>
      </c>
      <c r="M33" s="4">
        <f t="shared" si="1"/>
        <v>36.717199999999998</v>
      </c>
      <c r="N33" s="112">
        <f>VLOOKUP(C33,MASTER_Data_7!$F$2:$H$7,3,0)</f>
        <v>1</v>
      </c>
      <c r="O33" s="112">
        <f>VLOOKUP(C33,MASTER_Data_7!$K$2:$M$12,3,0)</f>
        <v>2</v>
      </c>
      <c r="P33" s="3">
        <f>VLOOKUP(C33,MASTER_Data_8!$F$2:$H$7,3,0)</f>
        <v>355</v>
      </c>
      <c r="Q33" s="3">
        <f>Datset_2!I33*MASTER_Data_5!$B$9*P33</f>
        <v>2313.9609999999998</v>
      </c>
      <c r="R33" s="3">
        <f>VLOOKUP(C33,MASTER_Data_8!$K$2:$M$12,3,0)</f>
        <v>1275</v>
      </c>
      <c r="S33" s="3">
        <f>Datset_2!I33*MASTER_Data_5!$B$9*R33</f>
        <v>8310.7049999999999</v>
      </c>
    </row>
    <row r="34" spans="1:19" x14ac:dyDescent="0.25">
      <c r="A34" s="62" t="s">
        <v>515</v>
      </c>
      <c r="B34" s="22">
        <v>39479</v>
      </c>
      <c r="C34" s="62">
        <v>60001</v>
      </c>
      <c r="D34" s="62">
        <v>9</v>
      </c>
      <c r="E34" s="62">
        <v>7</v>
      </c>
      <c r="F34" s="62">
        <v>12</v>
      </c>
      <c r="G34" s="62">
        <v>11</v>
      </c>
      <c r="H34" s="62">
        <v>15</v>
      </c>
      <c r="I34" s="112">
        <f>D34*HLOOKUP($D$3,MASTER_Data_1!$A$3:$F$5,2,0)+E34*HLOOKUP($E$3,MASTER_Data_1!$A$3:$F$5,2,0)+F34*HLOOKUP($F$3,MASTER_Data_1!$A$3:$F$5,2,0)+G34*HLOOKUP($G$3,MASTER_Data_1!$A$3:$F$5,2,0)+H34*HLOOKUP($H$3,MASTER_Data_1!$A$3:$F$5,2,0)</f>
        <v>156</v>
      </c>
      <c r="J34" s="5">
        <f>IF(AND(I34&gt;100,C34=60001),HLOOKUP(C34,MASTER_Data_3!$A$6:$G$16,MATCH(Datset_2!I34,MASTER_Data_3!$B$7:$B$16,1)+2,1),IF(AND(I34&gt;100,C34=60002),HLOOKUP(C34,MASTER_Data_3!$A$6:$G$16,MATCH(Datset_2!I34,MASTER_Data_3!$B$7:$B$16,1)+2,1),IF(AND(I34&gt;100,C34=60003),HLOOKUP(C34,MASTER_Data_3!$A$6:$G$16,MATCH(Datset_2!I34,MASTER_Data_3!$B$7:$B$16,1)+2,1),IF(AND(I34&gt;100,C34=60004),HLOOKUP(C34,MASTER_Data_3!$A$6:$G$16,MATCH(Datset_2!I34,MASTER_Data_3!$B$7:$B$16,1)+2,1),IF(AND(I34&gt;100,C34=60005),HLOOKUP(C34,MASTER_Data_3!$A$6:$G$16,MATCH(Datset_2!I34,MASTER_Data_3!$B$7:$B$16,1)+2,1),HLOOKUP(C34,MASTER_Data_3!$A$6:$G$16,2,1))))))</f>
        <v>0.25</v>
      </c>
      <c r="K34" s="4">
        <f t="shared" si="0"/>
        <v>39</v>
      </c>
      <c r="L34" s="112">
        <f>IF(AND(I34&gt;100,C34=60001),HLOOKUP(C34,MASTER_Data_4!$A$6:$L$16,MATCH(Datset_2!I34,MASTER_Data_4!$B$7:$B$16,1)+2,1),IF(AND(I34&gt;100,C34=60002),HLOOKUP(C34,MASTER_Data_4!$A$6:$L$16,MATCH(Datset_2!I34,MASTER_Data_4!$B$7:$B$16,1)+2,1),IF(AND(I34&gt;100,C34=60003),HLOOKUP(C34,MASTER_Data_4!$A$6:$L$16,MATCH(Datset_2!I34,MASTER_Data_4!$B$7:$B$16,1)+2,1),IF(AND(I34&gt;100,C34=60004),HLOOKUP(C34,MASTER_Data_4!$A$6:$L$16,MATCH(Datset_2!I34,MASTER_Data_4!$B$7:$B$16,1)+2,1),IF(AND(I34&gt;100,C34=60005),HLOOKUP(C34,MASTER_Data_4!$A$6:$L$16,MATCH(Datset_2!I34,MASTER_Data_4!$B$7:$B$16,1)+2,1),HLOOKUP(C34,MASTER_Data_4!$A$6:$L$16,2,1))))))</f>
        <v>0.34</v>
      </c>
      <c r="M34" s="4">
        <f t="shared" si="1"/>
        <v>53.040000000000006</v>
      </c>
      <c r="N34" s="112">
        <f>VLOOKUP(C34,MASTER_Data_7!$F$2:$H$7,3,0)</f>
        <v>1</v>
      </c>
      <c r="O34" s="112">
        <f>VLOOKUP(C34,MASTER_Data_7!$K$2:$M$12,3,0)</f>
        <v>2</v>
      </c>
      <c r="P34" s="3">
        <f>VLOOKUP(C34,MASTER_Data_8!$F$2:$H$7,3,0)</f>
        <v>25</v>
      </c>
      <c r="Q34" s="3">
        <f>Datset_2!I34*MASTER_Data_5!$B$9*P34</f>
        <v>212.55</v>
      </c>
      <c r="R34" s="3">
        <f>VLOOKUP(C34,MASTER_Data_8!$K$2:$M$12,3,0)</f>
        <v>1376</v>
      </c>
      <c r="S34" s="3">
        <f>Datset_2!I34*MASTER_Data_5!$B$9*R34</f>
        <v>11698.752</v>
      </c>
    </row>
    <row r="35" spans="1:19" x14ac:dyDescent="0.25">
      <c r="A35" s="62" t="s">
        <v>516</v>
      </c>
      <c r="B35" s="22">
        <v>39479</v>
      </c>
      <c r="C35" s="62">
        <v>60003</v>
      </c>
      <c r="D35" s="62">
        <v>0</v>
      </c>
      <c r="E35" s="62">
        <v>7</v>
      </c>
      <c r="F35" s="62">
        <v>12</v>
      </c>
      <c r="G35" s="62">
        <v>11</v>
      </c>
      <c r="H35" s="62">
        <v>2</v>
      </c>
      <c r="I35" s="112">
        <f>D35*HLOOKUP($D$3,MASTER_Data_1!$A$3:$F$5,2,0)+E35*HLOOKUP($E$3,MASTER_Data_1!$A$3:$F$5,2,0)+F35*HLOOKUP($F$3,MASTER_Data_1!$A$3:$F$5,2,0)+G35*HLOOKUP($G$3,MASTER_Data_1!$A$3:$F$5,2,0)+H35*HLOOKUP($H$3,MASTER_Data_1!$A$3:$F$5,2,0)</f>
        <v>98.9</v>
      </c>
      <c r="J35" s="5">
        <f>IF(AND(I35&gt;100,C35=60001),HLOOKUP(C35,MASTER_Data_3!$A$6:$G$16,MATCH(Datset_2!I35,MASTER_Data_3!$B$7:$B$16,1)+2,1),IF(AND(I35&gt;100,C35=60002),HLOOKUP(C35,MASTER_Data_3!$A$6:$G$16,MATCH(Datset_2!I35,MASTER_Data_3!$B$7:$B$16,1)+2,1),IF(AND(I35&gt;100,C35=60003),HLOOKUP(C35,MASTER_Data_3!$A$6:$G$16,MATCH(Datset_2!I35,MASTER_Data_3!$B$7:$B$16,1)+2,1),IF(AND(I35&gt;100,C35=60004),HLOOKUP(C35,MASTER_Data_3!$A$6:$G$16,MATCH(Datset_2!I35,MASTER_Data_3!$B$7:$B$16,1)+2,1),IF(AND(I35&gt;100,C35=60005),HLOOKUP(C35,MASTER_Data_3!$A$6:$G$16,MATCH(Datset_2!I35,MASTER_Data_3!$B$7:$B$16,1)+2,1),HLOOKUP(C35,MASTER_Data_3!$A$6:$G$16,2,1))))))</f>
        <v>18.600000000000001</v>
      </c>
      <c r="K35" s="4">
        <f t="shared" si="0"/>
        <v>18.600000000000001</v>
      </c>
      <c r="L35" s="112">
        <f>IF(AND(I35&gt;100,C35=60001),HLOOKUP(C35,MASTER_Data_4!$A$6:$L$16,MATCH(Datset_2!I35,MASTER_Data_4!$B$7:$B$16,1)+2,1),IF(AND(I35&gt;100,C35=60002),HLOOKUP(C35,MASTER_Data_4!$A$6:$L$16,MATCH(Datset_2!I35,MASTER_Data_4!$B$7:$B$16,1)+2,1),IF(AND(I35&gt;100,C35=60003),HLOOKUP(C35,MASTER_Data_4!$A$6:$L$16,MATCH(Datset_2!I35,MASTER_Data_4!$B$7:$B$16,1)+2,1),IF(AND(I35&gt;100,C35=60004),HLOOKUP(C35,MASTER_Data_4!$A$6:$L$16,MATCH(Datset_2!I35,MASTER_Data_4!$B$7:$B$16,1)+2,1),IF(AND(I35&gt;100,C35=60005),HLOOKUP(C35,MASTER_Data_4!$A$6:$L$16,MATCH(Datset_2!I35,MASTER_Data_4!$B$7:$B$16,1)+2,1),HLOOKUP(C35,MASTER_Data_4!$A$6:$L$16,2,1))))))</f>
        <v>17.2</v>
      </c>
      <c r="M35" s="4">
        <f t="shared" si="1"/>
        <v>17.2</v>
      </c>
      <c r="N35" s="112">
        <f>VLOOKUP(C35,MASTER_Data_7!$F$2:$H$7,3,0)</f>
        <v>2</v>
      </c>
      <c r="O35" s="112">
        <f>VLOOKUP(C35,MASTER_Data_7!$K$2:$M$12,3,0)</f>
        <v>1</v>
      </c>
      <c r="P35" s="3">
        <f>VLOOKUP(C35,MASTER_Data_8!$F$2:$H$7,3,0)</f>
        <v>846</v>
      </c>
      <c r="Q35" s="3">
        <f>Datset_2!I35*MASTER_Data_5!$B$9*P35</f>
        <v>4559.9823000000006</v>
      </c>
      <c r="R35" s="3">
        <f>VLOOKUP(C35,MASTER_Data_8!$K$2:$M$12,3,0)</f>
        <v>775</v>
      </c>
      <c r="S35" s="3">
        <f>Datset_2!I35*MASTER_Data_5!$B$9*R35</f>
        <v>4177.2887500000006</v>
      </c>
    </row>
    <row r="36" spans="1:19" x14ac:dyDescent="0.25">
      <c r="A36" s="62" t="s">
        <v>530</v>
      </c>
      <c r="B36" s="22">
        <v>39480</v>
      </c>
      <c r="C36" s="62">
        <v>60003</v>
      </c>
      <c r="D36" s="62">
        <v>9</v>
      </c>
      <c r="E36" s="62">
        <v>8</v>
      </c>
      <c r="F36" s="62">
        <v>12</v>
      </c>
      <c r="G36" s="62">
        <v>11</v>
      </c>
      <c r="H36" s="62">
        <v>11</v>
      </c>
      <c r="I36" s="112">
        <f>D36*HLOOKUP($D$3,MASTER_Data_1!$A$3:$F$5,2,0)+E36*HLOOKUP($E$3,MASTER_Data_1!$A$3:$F$5,2,0)+F36*HLOOKUP($F$3,MASTER_Data_1!$A$3:$F$5,2,0)+G36*HLOOKUP($G$3,MASTER_Data_1!$A$3:$F$5,2,0)+H36*HLOOKUP($H$3,MASTER_Data_1!$A$3:$F$5,2,0)</f>
        <v>146.60000000000002</v>
      </c>
      <c r="J36" s="5">
        <f>IF(AND(I36&gt;100,C36=60001),HLOOKUP(C36,MASTER_Data_3!$A$6:$G$16,MATCH(Datset_2!I36,MASTER_Data_3!$B$7:$B$16,1)+2,1),IF(AND(I36&gt;100,C36=60002),HLOOKUP(C36,MASTER_Data_3!$A$6:$G$16,MATCH(Datset_2!I36,MASTER_Data_3!$B$7:$B$16,1)+2,1),IF(AND(I36&gt;100,C36=60003),HLOOKUP(C36,MASTER_Data_3!$A$6:$G$16,MATCH(Datset_2!I36,MASTER_Data_3!$B$7:$B$16,1)+2,1),IF(AND(I36&gt;100,C36=60004),HLOOKUP(C36,MASTER_Data_3!$A$6:$G$16,MATCH(Datset_2!I36,MASTER_Data_3!$B$7:$B$16,1)+2,1),IF(AND(I36&gt;100,C36=60005),HLOOKUP(C36,MASTER_Data_3!$A$6:$G$16,MATCH(Datset_2!I36,MASTER_Data_3!$B$7:$B$16,1)+2,1),HLOOKUP(C36,MASTER_Data_3!$A$6:$G$16,2,1))))))</f>
        <v>0.25600000000000001</v>
      </c>
      <c r="K36" s="4">
        <f t="shared" si="0"/>
        <v>37.529600000000009</v>
      </c>
      <c r="L36" s="112">
        <f>IF(AND(I36&gt;100,C36=60001),HLOOKUP(C36,MASTER_Data_4!$A$6:$L$16,MATCH(Datset_2!I36,MASTER_Data_4!$B$7:$B$16,1)+2,1),IF(AND(I36&gt;100,C36=60002),HLOOKUP(C36,MASTER_Data_4!$A$6:$L$16,MATCH(Datset_2!I36,MASTER_Data_4!$B$7:$B$16,1)+2,1),IF(AND(I36&gt;100,C36=60003),HLOOKUP(C36,MASTER_Data_4!$A$6:$L$16,MATCH(Datset_2!I36,MASTER_Data_4!$B$7:$B$16,1)+2,1),IF(AND(I36&gt;100,C36=60004),HLOOKUP(C36,MASTER_Data_4!$A$6:$L$16,MATCH(Datset_2!I36,MASTER_Data_4!$B$7:$B$16,1)+2,1),IF(AND(I36&gt;100,C36=60005),HLOOKUP(C36,MASTER_Data_4!$A$6:$L$16,MATCH(Datset_2!I36,MASTER_Data_4!$B$7:$B$16,1)+2,1),HLOOKUP(C36,MASTER_Data_4!$A$6:$L$16,2,1))))))</f>
        <v>0.28999999999999998</v>
      </c>
      <c r="M36" s="4">
        <f t="shared" si="1"/>
        <v>42.514000000000003</v>
      </c>
      <c r="N36" s="112">
        <f>VLOOKUP(C36,MASTER_Data_7!$F$2:$H$7,3,0)</f>
        <v>2</v>
      </c>
      <c r="O36" s="112">
        <f>VLOOKUP(C36,MASTER_Data_7!$K$2:$M$12,3,0)</f>
        <v>1</v>
      </c>
      <c r="P36" s="3">
        <f>VLOOKUP(C36,MASTER_Data_8!$F$2:$H$7,3,0)</f>
        <v>846</v>
      </c>
      <c r="Q36" s="3">
        <f>Datset_2!I36*MASTER_Data_5!$B$9*P36</f>
        <v>6759.2862000000005</v>
      </c>
      <c r="R36" s="3">
        <f>VLOOKUP(C36,MASTER_Data_8!$K$2:$M$12,3,0)</f>
        <v>775</v>
      </c>
      <c r="S36" s="3">
        <f>Datset_2!I36*MASTER_Data_5!$B$9*R36</f>
        <v>6192.0175000000008</v>
      </c>
    </row>
    <row r="37" spans="1:19" x14ac:dyDescent="0.25">
      <c r="A37" s="62" t="s">
        <v>580</v>
      </c>
      <c r="B37" s="22">
        <v>39481</v>
      </c>
      <c r="C37" s="62">
        <v>60005</v>
      </c>
      <c r="D37" s="62">
        <v>9</v>
      </c>
      <c r="E37" s="62">
        <v>8</v>
      </c>
      <c r="F37" s="62">
        <v>22</v>
      </c>
      <c r="G37" s="62">
        <v>15</v>
      </c>
      <c r="H37" s="62">
        <v>11</v>
      </c>
      <c r="I37" s="112">
        <f>D37*HLOOKUP($D$3,MASTER_Data_1!$A$3:$F$5,2,0)+E37*HLOOKUP($E$3,MASTER_Data_1!$A$3:$F$5,2,0)+F37*HLOOKUP($F$3,MASTER_Data_1!$A$3:$F$5,2,0)+G37*HLOOKUP($G$3,MASTER_Data_1!$A$3:$F$5,2,0)+H37*HLOOKUP($H$3,MASTER_Data_1!$A$3:$F$5,2,0)</f>
        <v>184.39999999999998</v>
      </c>
      <c r="J37" s="5">
        <f>IF(AND(I37&gt;100,C37=60001),HLOOKUP(C37,MASTER_Data_3!$A$6:$G$16,MATCH(Datset_2!I37,MASTER_Data_3!$B$7:$B$16,1)+2,1),IF(AND(I37&gt;100,C37=60002),HLOOKUP(C37,MASTER_Data_3!$A$6:$G$16,MATCH(Datset_2!I37,MASTER_Data_3!$B$7:$B$16,1)+2,1),IF(AND(I37&gt;100,C37=60003),HLOOKUP(C37,MASTER_Data_3!$A$6:$G$16,MATCH(Datset_2!I37,MASTER_Data_3!$B$7:$B$16,1)+2,1),IF(AND(I37&gt;100,C37=60004),HLOOKUP(C37,MASTER_Data_3!$A$6:$G$16,MATCH(Datset_2!I37,MASTER_Data_3!$B$7:$B$16,1)+2,1),IF(AND(I37&gt;100,C37=60005),HLOOKUP(C37,MASTER_Data_3!$A$6:$G$16,MATCH(Datset_2!I37,MASTER_Data_3!$B$7:$B$16,1)+2,1),HLOOKUP(C37,MASTER_Data_3!$A$6:$G$16,2,1))))))</f>
        <v>0.24399999999999999</v>
      </c>
      <c r="K37" s="4">
        <f t="shared" si="0"/>
        <v>44.993599999999994</v>
      </c>
      <c r="L37" s="112">
        <f>IF(AND(I37&gt;100,C37=60001),HLOOKUP(C37,MASTER_Data_4!$A$6:$L$16,MATCH(Datset_2!I37,MASTER_Data_4!$B$7:$B$16,1)+2,1),IF(AND(I37&gt;100,C37=60002),HLOOKUP(C37,MASTER_Data_4!$A$6:$L$16,MATCH(Datset_2!I37,MASTER_Data_4!$B$7:$B$16,1)+2,1),IF(AND(I37&gt;100,C37=60003),HLOOKUP(C37,MASTER_Data_4!$A$6:$L$16,MATCH(Datset_2!I37,MASTER_Data_4!$B$7:$B$16,1)+2,1),IF(AND(I37&gt;100,C37=60004),HLOOKUP(C37,MASTER_Data_4!$A$6:$L$16,MATCH(Datset_2!I37,MASTER_Data_4!$B$7:$B$16,1)+2,1),IF(AND(I37&gt;100,C37=60005),HLOOKUP(C37,MASTER_Data_4!$A$6:$L$16,MATCH(Datset_2!I37,MASTER_Data_4!$B$7:$B$16,1)+2,1),HLOOKUP(C37,MASTER_Data_4!$A$6:$L$16,2,1))))))</f>
        <v>0.38900000000000001</v>
      </c>
      <c r="M37" s="4">
        <f t="shared" si="1"/>
        <v>71.7316</v>
      </c>
      <c r="N37" s="112">
        <f>VLOOKUP(C37,MASTER_Data_7!$F$2:$H$7,3,0)</f>
        <v>2</v>
      </c>
      <c r="O37" s="112">
        <f>VLOOKUP(C37,MASTER_Data_7!$K$2:$M$12,3,0)</f>
        <v>1</v>
      </c>
      <c r="P37" s="3">
        <f>VLOOKUP(C37,MASTER_Data_8!$F$2:$H$7,3,0)</f>
        <v>779</v>
      </c>
      <c r="Q37" s="3">
        <f>Datset_2!I37*MASTER_Data_5!$B$9*P37</f>
        <v>7828.7941999999994</v>
      </c>
      <c r="R37" s="3">
        <f>VLOOKUP(C37,MASTER_Data_8!$K$2:$M$12,3,0)</f>
        <v>584</v>
      </c>
      <c r="S37" s="3">
        <f>Datset_2!I37*MASTER_Data_5!$B$9*R37</f>
        <v>5869.0832</v>
      </c>
    </row>
    <row r="38" spans="1:19" x14ac:dyDescent="0.25">
      <c r="A38" s="62" t="s">
        <v>581</v>
      </c>
      <c r="B38" s="22">
        <v>39481</v>
      </c>
      <c r="C38" s="62">
        <v>60001</v>
      </c>
      <c r="D38" s="62">
        <v>0</v>
      </c>
      <c r="E38" s="62">
        <v>8</v>
      </c>
      <c r="F38" s="62">
        <v>12</v>
      </c>
      <c r="G38" s="62">
        <v>6</v>
      </c>
      <c r="H38" s="62">
        <v>9</v>
      </c>
      <c r="I38" s="112">
        <f>D38*HLOOKUP($D$3,MASTER_Data_1!$A$3:$F$5,2,0)+E38*HLOOKUP($E$3,MASTER_Data_1!$A$3:$F$5,2,0)+F38*HLOOKUP($F$3,MASTER_Data_1!$A$3:$F$5,2,0)+G38*HLOOKUP($G$3,MASTER_Data_1!$A$3:$F$5,2,0)+H38*HLOOKUP($H$3,MASTER_Data_1!$A$3:$F$5,2,0)</f>
        <v>91.8</v>
      </c>
      <c r="J38" s="5">
        <f>IF(AND(I38&gt;100,C38=60001),HLOOKUP(C38,MASTER_Data_3!$A$6:$G$16,MATCH(Datset_2!I38,MASTER_Data_3!$B$7:$B$16,1)+2,1),IF(AND(I38&gt;100,C38=60002),HLOOKUP(C38,MASTER_Data_3!$A$6:$G$16,MATCH(Datset_2!I38,MASTER_Data_3!$B$7:$B$16,1)+2,1),IF(AND(I38&gt;100,C38=60003),HLOOKUP(C38,MASTER_Data_3!$A$6:$G$16,MATCH(Datset_2!I38,MASTER_Data_3!$B$7:$B$16,1)+2,1),IF(AND(I38&gt;100,C38=60004),HLOOKUP(C38,MASTER_Data_3!$A$6:$G$16,MATCH(Datset_2!I38,MASTER_Data_3!$B$7:$B$16,1)+2,1),IF(AND(I38&gt;100,C38=60005),HLOOKUP(C38,MASTER_Data_3!$A$6:$G$16,MATCH(Datset_2!I38,MASTER_Data_3!$B$7:$B$16,1)+2,1),HLOOKUP(C38,MASTER_Data_3!$A$6:$G$16,2,1))))))</f>
        <v>12.3</v>
      </c>
      <c r="K38" s="4">
        <f t="shared" si="0"/>
        <v>12.3</v>
      </c>
      <c r="L38" s="112">
        <f>IF(AND(I38&gt;100,C38=60001),HLOOKUP(C38,MASTER_Data_4!$A$6:$L$16,MATCH(Datset_2!I38,MASTER_Data_4!$B$7:$B$16,1)+2,1),IF(AND(I38&gt;100,C38=60002),HLOOKUP(C38,MASTER_Data_4!$A$6:$L$16,MATCH(Datset_2!I38,MASTER_Data_4!$B$7:$B$16,1)+2,1),IF(AND(I38&gt;100,C38=60003),HLOOKUP(C38,MASTER_Data_4!$A$6:$L$16,MATCH(Datset_2!I38,MASTER_Data_4!$B$7:$B$16,1)+2,1),IF(AND(I38&gt;100,C38=60004),HLOOKUP(C38,MASTER_Data_4!$A$6:$L$16,MATCH(Datset_2!I38,MASTER_Data_4!$B$7:$B$16,1)+2,1),IF(AND(I38&gt;100,C38=60005),HLOOKUP(C38,MASTER_Data_4!$A$6:$L$16,MATCH(Datset_2!I38,MASTER_Data_4!$B$7:$B$16,1)+2,1),HLOOKUP(C38,MASTER_Data_4!$A$6:$L$16,2,1))))))</f>
        <v>16.8</v>
      </c>
      <c r="M38" s="4">
        <f t="shared" si="1"/>
        <v>16.8</v>
      </c>
      <c r="N38" s="112">
        <f>VLOOKUP(C38,MASTER_Data_7!$F$2:$H$7,3,0)</f>
        <v>1</v>
      </c>
      <c r="O38" s="112">
        <f>VLOOKUP(C38,MASTER_Data_7!$K$2:$M$12,3,0)</f>
        <v>2</v>
      </c>
      <c r="P38" s="3">
        <f>VLOOKUP(C38,MASTER_Data_8!$F$2:$H$7,3,0)</f>
        <v>25</v>
      </c>
      <c r="Q38" s="3">
        <f>Datset_2!I38*MASTER_Data_5!$B$9*P38</f>
        <v>125.0775</v>
      </c>
      <c r="R38" s="3">
        <f>VLOOKUP(C38,MASTER_Data_8!$K$2:$M$12,3,0)</f>
        <v>1376</v>
      </c>
      <c r="S38" s="3">
        <f>Datset_2!I38*MASTER_Data_5!$B$9*R38</f>
        <v>6884.2655999999997</v>
      </c>
    </row>
    <row r="39" spans="1:19" x14ac:dyDescent="0.25">
      <c r="A39" s="62" t="s">
        <v>622</v>
      </c>
      <c r="B39" s="22">
        <v>39482</v>
      </c>
      <c r="C39" s="62">
        <v>60001</v>
      </c>
      <c r="D39" s="62">
        <v>9</v>
      </c>
      <c r="E39" s="62">
        <v>11</v>
      </c>
      <c r="F39" s="62">
        <v>23</v>
      </c>
      <c r="G39" s="62">
        <v>11</v>
      </c>
      <c r="H39" s="62">
        <v>21</v>
      </c>
      <c r="I39" s="112">
        <f>D39*HLOOKUP($D$3,MASTER_Data_1!$A$3:$F$5,2,0)+E39*HLOOKUP($E$3,MASTER_Data_1!$A$3:$F$5,2,0)+F39*HLOOKUP($F$3,MASTER_Data_1!$A$3:$F$5,2,0)+G39*HLOOKUP($G$3,MASTER_Data_1!$A$3:$F$5,2,0)+H39*HLOOKUP($H$3,MASTER_Data_1!$A$3:$F$5,2,0)</f>
        <v>196.5</v>
      </c>
      <c r="J39" s="5">
        <f>IF(AND(I39&gt;100,C39=60001),HLOOKUP(C39,MASTER_Data_3!$A$6:$G$16,MATCH(Datset_2!I39,MASTER_Data_3!$B$7:$B$16,1)+2,1),IF(AND(I39&gt;100,C39=60002),HLOOKUP(C39,MASTER_Data_3!$A$6:$G$16,MATCH(Datset_2!I39,MASTER_Data_3!$B$7:$B$16,1)+2,1),IF(AND(I39&gt;100,C39=60003),HLOOKUP(C39,MASTER_Data_3!$A$6:$G$16,MATCH(Datset_2!I39,MASTER_Data_3!$B$7:$B$16,1)+2,1),IF(AND(I39&gt;100,C39=60004),HLOOKUP(C39,MASTER_Data_3!$A$6:$G$16,MATCH(Datset_2!I39,MASTER_Data_3!$B$7:$B$16,1)+2,1),IF(AND(I39&gt;100,C39=60005),HLOOKUP(C39,MASTER_Data_3!$A$6:$G$16,MATCH(Datset_2!I39,MASTER_Data_3!$B$7:$B$16,1)+2,1),HLOOKUP(C39,MASTER_Data_3!$A$6:$G$16,2,1))))))</f>
        <v>0.25</v>
      </c>
      <c r="K39" s="4">
        <f t="shared" si="0"/>
        <v>49.125</v>
      </c>
      <c r="L39" s="112">
        <f>IF(AND(I39&gt;100,C39=60001),HLOOKUP(C39,MASTER_Data_4!$A$6:$L$16,MATCH(Datset_2!I39,MASTER_Data_4!$B$7:$B$16,1)+2,1),IF(AND(I39&gt;100,C39=60002),HLOOKUP(C39,MASTER_Data_4!$A$6:$L$16,MATCH(Datset_2!I39,MASTER_Data_4!$B$7:$B$16,1)+2,1),IF(AND(I39&gt;100,C39=60003),HLOOKUP(C39,MASTER_Data_4!$A$6:$L$16,MATCH(Datset_2!I39,MASTER_Data_4!$B$7:$B$16,1)+2,1),IF(AND(I39&gt;100,C39=60004),HLOOKUP(C39,MASTER_Data_4!$A$6:$L$16,MATCH(Datset_2!I39,MASTER_Data_4!$B$7:$B$16,1)+2,1),IF(AND(I39&gt;100,C39=60005),HLOOKUP(C39,MASTER_Data_4!$A$6:$L$16,MATCH(Datset_2!I39,MASTER_Data_4!$B$7:$B$16,1)+2,1),HLOOKUP(C39,MASTER_Data_4!$A$6:$L$16,2,1))))))</f>
        <v>0.34</v>
      </c>
      <c r="M39" s="4">
        <f t="shared" si="1"/>
        <v>66.81</v>
      </c>
      <c r="N39" s="112">
        <f>VLOOKUP(C39,MASTER_Data_7!$F$2:$H$7,3,0)</f>
        <v>1</v>
      </c>
      <c r="O39" s="112">
        <f>VLOOKUP(C39,MASTER_Data_7!$K$2:$M$12,3,0)</f>
        <v>2</v>
      </c>
      <c r="P39" s="3">
        <f>VLOOKUP(C39,MASTER_Data_8!$F$2:$H$7,3,0)</f>
        <v>25</v>
      </c>
      <c r="Q39" s="3">
        <f>Datset_2!I39*MASTER_Data_5!$B$9*P39</f>
        <v>267.73125000000005</v>
      </c>
      <c r="R39" s="3">
        <f>VLOOKUP(C39,MASTER_Data_8!$K$2:$M$12,3,0)</f>
        <v>1376</v>
      </c>
      <c r="S39" s="3">
        <f>Datset_2!I39*MASTER_Data_5!$B$9*R39</f>
        <v>14735.928000000002</v>
      </c>
    </row>
    <row r="40" spans="1:19" x14ac:dyDescent="0.25">
      <c r="A40" s="62" t="s">
        <v>662</v>
      </c>
      <c r="B40" s="22">
        <v>39483</v>
      </c>
      <c r="C40" s="62">
        <v>60001</v>
      </c>
      <c r="D40" s="62">
        <v>9</v>
      </c>
      <c r="E40" s="62">
        <v>8</v>
      </c>
      <c r="F40" s="62">
        <v>12</v>
      </c>
      <c r="G40" s="62">
        <v>11</v>
      </c>
      <c r="H40" s="62">
        <v>9</v>
      </c>
      <c r="I40" s="112">
        <f>D40*HLOOKUP($D$3,MASTER_Data_1!$A$3:$F$5,2,0)+E40*HLOOKUP($E$3,MASTER_Data_1!$A$3:$F$5,2,0)+F40*HLOOKUP($F$3,MASTER_Data_1!$A$3:$F$5,2,0)+G40*HLOOKUP($G$3,MASTER_Data_1!$A$3:$F$5,2,0)+H40*HLOOKUP($H$3,MASTER_Data_1!$A$3:$F$5,2,0)</f>
        <v>141</v>
      </c>
      <c r="J40" s="5">
        <f>IF(AND(I40&gt;100,C40=60001),HLOOKUP(C40,MASTER_Data_3!$A$6:$G$16,MATCH(Datset_2!I40,MASTER_Data_3!$B$7:$B$16,1)+2,1),IF(AND(I40&gt;100,C40=60002),HLOOKUP(C40,MASTER_Data_3!$A$6:$G$16,MATCH(Datset_2!I40,MASTER_Data_3!$B$7:$B$16,1)+2,1),IF(AND(I40&gt;100,C40=60003),HLOOKUP(C40,MASTER_Data_3!$A$6:$G$16,MATCH(Datset_2!I40,MASTER_Data_3!$B$7:$B$16,1)+2,1),IF(AND(I40&gt;100,C40=60004),HLOOKUP(C40,MASTER_Data_3!$A$6:$G$16,MATCH(Datset_2!I40,MASTER_Data_3!$B$7:$B$16,1)+2,1),IF(AND(I40&gt;100,C40=60005),HLOOKUP(C40,MASTER_Data_3!$A$6:$G$16,MATCH(Datset_2!I40,MASTER_Data_3!$B$7:$B$16,1)+2,1),HLOOKUP(C40,MASTER_Data_3!$A$6:$G$16,2,1))))))</f>
        <v>0.25</v>
      </c>
      <c r="K40" s="4">
        <f t="shared" si="0"/>
        <v>35.25</v>
      </c>
      <c r="L40" s="112">
        <f>IF(AND(I40&gt;100,C40=60001),HLOOKUP(C40,MASTER_Data_4!$A$6:$L$16,MATCH(Datset_2!I40,MASTER_Data_4!$B$7:$B$16,1)+2,1),IF(AND(I40&gt;100,C40=60002),HLOOKUP(C40,MASTER_Data_4!$A$6:$L$16,MATCH(Datset_2!I40,MASTER_Data_4!$B$7:$B$16,1)+2,1),IF(AND(I40&gt;100,C40=60003),HLOOKUP(C40,MASTER_Data_4!$A$6:$L$16,MATCH(Datset_2!I40,MASTER_Data_4!$B$7:$B$16,1)+2,1),IF(AND(I40&gt;100,C40=60004),HLOOKUP(C40,MASTER_Data_4!$A$6:$L$16,MATCH(Datset_2!I40,MASTER_Data_4!$B$7:$B$16,1)+2,1),IF(AND(I40&gt;100,C40=60005),HLOOKUP(C40,MASTER_Data_4!$A$6:$L$16,MATCH(Datset_2!I40,MASTER_Data_4!$B$7:$B$16,1)+2,1),HLOOKUP(C40,MASTER_Data_4!$A$6:$L$16,2,1))))))</f>
        <v>0.34</v>
      </c>
      <c r="M40" s="4">
        <f t="shared" si="1"/>
        <v>47.940000000000005</v>
      </c>
      <c r="N40" s="112">
        <f>VLOOKUP(C40,MASTER_Data_7!$F$2:$H$7,3,0)</f>
        <v>1</v>
      </c>
      <c r="O40" s="112">
        <f>VLOOKUP(C40,MASTER_Data_7!$K$2:$M$12,3,0)</f>
        <v>2</v>
      </c>
      <c r="P40" s="3">
        <f>VLOOKUP(C40,MASTER_Data_8!$F$2:$H$7,3,0)</f>
        <v>25</v>
      </c>
      <c r="Q40" s="3">
        <f>Datset_2!I40*MASTER_Data_5!$B$9*P40</f>
        <v>192.11250000000001</v>
      </c>
      <c r="R40" s="3">
        <f>VLOOKUP(C40,MASTER_Data_8!$K$2:$M$12,3,0)</f>
        <v>1376</v>
      </c>
      <c r="S40" s="3">
        <f>Datset_2!I40*MASTER_Data_5!$B$9*R40</f>
        <v>10573.871999999999</v>
      </c>
    </row>
    <row r="41" spans="1:19" x14ac:dyDescent="0.25">
      <c r="A41" s="62" t="s">
        <v>701</v>
      </c>
      <c r="B41" s="22">
        <v>39484</v>
      </c>
      <c r="C41" s="62">
        <v>60002</v>
      </c>
      <c r="D41" s="62">
        <v>9</v>
      </c>
      <c r="E41" s="62">
        <v>8</v>
      </c>
      <c r="F41" s="62">
        <v>12</v>
      </c>
      <c r="G41" s="62">
        <v>11</v>
      </c>
      <c r="H41" s="62">
        <v>15</v>
      </c>
      <c r="I41" s="112">
        <f>D41*HLOOKUP($D$3,MASTER_Data_1!$A$3:$F$5,2,0)+E41*HLOOKUP($E$3,MASTER_Data_1!$A$3:$F$5,2,0)+F41*HLOOKUP($F$3,MASTER_Data_1!$A$3:$F$5,2,0)+G41*HLOOKUP($G$3,MASTER_Data_1!$A$3:$F$5,2,0)+H41*HLOOKUP($H$3,MASTER_Data_1!$A$3:$F$5,2,0)</f>
        <v>157.80000000000001</v>
      </c>
      <c r="J41" s="5">
        <f>IF(AND(I41&gt;100,C41=60001),HLOOKUP(C41,MASTER_Data_3!$A$6:$G$16,MATCH(Datset_2!I41,MASTER_Data_3!$B$7:$B$16,1)+2,1),IF(AND(I41&gt;100,C41=60002),HLOOKUP(C41,MASTER_Data_3!$A$6:$G$16,MATCH(Datset_2!I41,MASTER_Data_3!$B$7:$B$16,1)+2,1),IF(AND(I41&gt;100,C41=60003),HLOOKUP(C41,MASTER_Data_3!$A$6:$G$16,MATCH(Datset_2!I41,MASTER_Data_3!$B$7:$B$16,1)+2,1),IF(AND(I41&gt;100,C41=60004),HLOOKUP(C41,MASTER_Data_3!$A$6:$G$16,MATCH(Datset_2!I41,MASTER_Data_3!$B$7:$B$16,1)+2,1),IF(AND(I41&gt;100,C41=60005),HLOOKUP(C41,MASTER_Data_3!$A$6:$G$16,MATCH(Datset_2!I41,MASTER_Data_3!$B$7:$B$16,1)+2,1),HLOOKUP(C41,MASTER_Data_3!$A$6:$G$16,2,1))))))</f>
        <v>0.254</v>
      </c>
      <c r="K41" s="4">
        <f t="shared" si="0"/>
        <v>40.081200000000003</v>
      </c>
      <c r="L41" s="112">
        <f>IF(AND(I41&gt;100,C41=60001),HLOOKUP(C41,MASTER_Data_4!$A$6:$L$16,MATCH(Datset_2!I41,MASTER_Data_4!$B$7:$B$16,1)+2,1),IF(AND(I41&gt;100,C41=60002),HLOOKUP(C41,MASTER_Data_4!$A$6:$L$16,MATCH(Datset_2!I41,MASTER_Data_4!$B$7:$B$16,1)+2,1),IF(AND(I41&gt;100,C41=60003),HLOOKUP(C41,MASTER_Data_4!$A$6:$L$16,MATCH(Datset_2!I41,MASTER_Data_4!$B$7:$B$16,1)+2,1),IF(AND(I41&gt;100,C41=60004),HLOOKUP(C41,MASTER_Data_4!$A$6:$L$16,MATCH(Datset_2!I41,MASTER_Data_4!$B$7:$B$16,1)+2,1),IF(AND(I41&gt;100,C41=60005),HLOOKUP(C41,MASTER_Data_4!$A$6:$L$16,MATCH(Datset_2!I41,MASTER_Data_4!$B$7:$B$16,1)+2,1),HLOOKUP(C41,MASTER_Data_4!$A$6:$L$16,2,1))))))</f>
        <v>0.307</v>
      </c>
      <c r="M41" s="4">
        <f t="shared" si="1"/>
        <v>48.444600000000001</v>
      </c>
      <c r="N41" s="112">
        <f>VLOOKUP(C41,MASTER_Data_7!$F$2:$H$7,3,0)</f>
        <v>1</v>
      </c>
      <c r="O41" s="112">
        <f>VLOOKUP(C41,MASTER_Data_7!$K$2:$M$12,3,0)</f>
        <v>2</v>
      </c>
      <c r="P41" s="3">
        <f>VLOOKUP(C41,MASTER_Data_8!$F$2:$H$7,3,0)</f>
        <v>355</v>
      </c>
      <c r="Q41" s="3">
        <f>Datset_2!I41*MASTER_Data_5!$B$9*P41</f>
        <v>3053.0355000000004</v>
      </c>
      <c r="R41" s="3">
        <f>VLOOKUP(C41,MASTER_Data_8!$K$2:$M$12,3,0)</f>
        <v>1275</v>
      </c>
      <c r="S41" s="3">
        <f>Datset_2!I41*MASTER_Data_5!$B$9*R41</f>
        <v>10965.127500000002</v>
      </c>
    </row>
    <row r="42" spans="1:19" x14ac:dyDescent="0.25">
      <c r="A42" s="62" t="s">
        <v>740</v>
      </c>
      <c r="B42" s="22">
        <v>39485</v>
      </c>
      <c r="C42" s="62">
        <v>60002</v>
      </c>
      <c r="D42" s="62">
        <v>9</v>
      </c>
      <c r="E42" s="62">
        <v>8</v>
      </c>
      <c r="F42" s="62">
        <v>11</v>
      </c>
      <c r="G42" s="62">
        <v>9</v>
      </c>
      <c r="H42" s="62">
        <v>15</v>
      </c>
      <c r="I42" s="112">
        <f>D42*HLOOKUP($D$3,MASTER_Data_1!$A$3:$F$5,2,0)+E42*HLOOKUP($E$3,MASTER_Data_1!$A$3:$F$5,2,0)+F42*HLOOKUP($F$3,MASTER_Data_1!$A$3:$F$5,2,0)+G42*HLOOKUP($G$3,MASTER_Data_1!$A$3:$F$5,2,0)+H42*HLOOKUP($H$3,MASTER_Data_1!$A$3:$F$5,2,0)</f>
        <v>144.9</v>
      </c>
      <c r="J42" s="5">
        <f>IF(AND(I42&gt;100,C42=60001),HLOOKUP(C42,MASTER_Data_3!$A$6:$G$16,MATCH(Datset_2!I42,MASTER_Data_3!$B$7:$B$16,1)+2,1),IF(AND(I42&gt;100,C42=60002),HLOOKUP(C42,MASTER_Data_3!$A$6:$G$16,MATCH(Datset_2!I42,MASTER_Data_3!$B$7:$B$16,1)+2,1),IF(AND(I42&gt;100,C42=60003),HLOOKUP(C42,MASTER_Data_3!$A$6:$G$16,MATCH(Datset_2!I42,MASTER_Data_3!$B$7:$B$16,1)+2,1),IF(AND(I42&gt;100,C42=60004),HLOOKUP(C42,MASTER_Data_3!$A$6:$G$16,MATCH(Datset_2!I42,MASTER_Data_3!$B$7:$B$16,1)+2,1),IF(AND(I42&gt;100,C42=60005),HLOOKUP(C42,MASTER_Data_3!$A$6:$G$16,MATCH(Datset_2!I42,MASTER_Data_3!$B$7:$B$16,1)+2,1),HLOOKUP(C42,MASTER_Data_3!$A$6:$G$16,2,1))))))</f>
        <v>0.254</v>
      </c>
      <c r="K42" s="4">
        <f t="shared" si="0"/>
        <v>36.804600000000001</v>
      </c>
      <c r="L42" s="112">
        <f>IF(AND(I42&gt;100,C42=60001),HLOOKUP(C42,MASTER_Data_4!$A$6:$L$16,MATCH(Datset_2!I42,MASTER_Data_4!$B$7:$B$16,1)+2,1),IF(AND(I42&gt;100,C42=60002),HLOOKUP(C42,MASTER_Data_4!$A$6:$L$16,MATCH(Datset_2!I42,MASTER_Data_4!$B$7:$B$16,1)+2,1),IF(AND(I42&gt;100,C42=60003),HLOOKUP(C42,MASTER_Data_4!$A$6:$L$16,MATCH(Datset_2!I42,MASTER_Data_4!$B$7:$B$16,1)+2,1),IF(AND(I42&gt;100,C42=60004),HLOOKUP(C42,MASTER_Data_4!$A$6:$L$16,MATCH(Datset_2!I42,MASTER_Data_4!$B$7:$B$16,1)+2,1),IF(AND(I42&gt;100,C42=60005),HLOOKUP(C42,MASTER_Data_4!$A$6:$L$16,MATCH(Datset_2!I42,MASTER_Data_4!$B$7:$B$16,1)+2,1),HLOOKUP(C42,MASTER_Data_4!$A$6:$L$16,2,1))))))</f>
        <v>0.307</v>
      </c>
      <c r="M42" s="4">
        <f t="shared" si="1"/>
        <v>44.484299999999998</v>
      </c>
      <c r="N42" s="112">
        <f>VLOOKUP(C42,MASTER_Data_7!$F$2:$H$7,3,0)</f>
        <v>1</v>
      </c>
      <c r="O42" s="112">
        <f>VLOOKUP(C42,MASTER_Data_7!$K$2:$M$12,3,0)</f>
        <v>2</v>
      </c>
      <c r="P42" s="3">
        <f>VLOOKUP(C42,MASTER_Data_8!$F$2:$H$7,3,0)</f>
        <v>355</v>
      </c>
      <c r="Q42" s="3">
        <f>Datset_2!I42*MASTER_Data_5!$B$9*P42</f>
        <v>2803.4527499999999</v>
      </c>
      <c r="R42" s="3">
        <f>VLOOKUP(C42,MASTER_Data_8!$K$2:$M$12,3,0)</f>
        <v>1275</v>
      </c>
      <c r="S42" s="3">
        <f>Datset_2!I42*MASTER_Data_5!$B$9*R42</f>
        <v>10068.73875</v>
      </c>
    </row>
    <row r="43" spans="1:19" x14ac:dyDescent="0.25">
      <c r="A43" s="62" t="s">
        <v>741</v>
      </c>
      <c r="B43" s="22">
        <v>39485</v>
      </c>
      <c r="C43" s="62">
        <v>60001</v>
      </c>
      <c r="D43" s="62">
        <v>9</v>
      </c>
      <c r="E43" s="62">
        <v>8</v>
      </c>
      <c r="F43" s="62">
        <v>12</v>
      </c>
      <c r="G43" s="62">
        <v>9</v>
      </c>
      <c r="H43" s="62">
        <v>6</v>
      </c>
      <c r="I43" s="112">
        <f>D43*HLOOKUP($D$3,MASTER_Data_1!$A$3:$F$5,2,0)+E43*HLOOKUP($E$3,MASTER_Data_1!$A$3:$F$5,2,0)+F43*HLOOKUP($F$3,MASTER_Data_1!$A$3:$F$5,2,0)+G43*HLOOKUP($G$3,MASTER_Data_1!$A$3:$F$5,2,0)+H43*HLOOKUP($H$3,MASTER_Data_1!$A$3:$F$5,2,0)</f>
        <v>121.2</v>
      </c>
      <c r="J43" s="5">
        <f>IF(AND(I43&gt;100,C43=60001),HLOOKUP(C43,MASTER_Data_3!$A$6:$G$16,MATCH(Datset_2!I43,MASTER_Data_3!$B$7:$B$16,1)+2,1),IF(AND(I43&gt;100,C43=60002),HLOOKUP(C43,MASTER_Data_3!$A$6:$G$16,MATCH(Datset_2!I43,MASTER_Data_3!$B$7:$B$16,1)+2,1),IF(AND(I43&gt;100,C43=60003),HLOOKUP(C43,MASTER_Data_3!$A$6:$G$16,MATCH(Datset_2!I43,MASTER_Data_3!$B$7:$B$16,1)+2,1),IF(AND(I43&gt;100,C43=60004),HLOOKUP(C43,MASTER_Data_3!$A$6:$G$16,MATCH(Datset_2!I43,MASTER_Data_3!$B$7:$B$16,1)+2,1),IF(AND(I43&gt;100,C43=60005),HLOOKUP(C43,MASTER_Data_3!$A$6:$G$16,MATCH(Datset_2!I43,MASTER_Data_3!$B$7:$B$16,1)+2,1),HLOOKUP(C43,MASTER_Data_3!$A$6:$G$16,2,1))))))</f>
        <v>0.25</v>
      </c>
      <c r="K43" s="4">
        <f t="shared" si="0"/>
        <v>30.3</v>
      </c>
      <c r="L43" s="112">
        <f>IF(AND(I43&gt;100,C43=60001),HLOOKUP(C43,MASTER_Data_4!$A$6:$L$16,MATCH(Datset_2!I43,MASTER_Data_4!$B$7:$B$16,1)+2,1),IF(AND(I43&gt;100,C43=60002),HLOOKUP(C43,MASTER_Data_4!$A$6:$L$16,MATCH(Datset_2!I43,MASTER_Data_4!$B$7:$B$16,1)+2,1),IF(AND(I43&gt;100,C43=60003),HLOOKUP(C43,MASTER_Data_4!$A$6:$L$16,MATCH(Datset_2!I43,MASTER_Data_4!$B$7:$B$16,1)+2,1),IF(AND(I43&gt;100,C43=60004),HLOOKUP(C43,MASTER_Data_4!$A$6:$L$16,MATCH(Datset_2!I43,MASTER_Data_4!$B$7:$B$16,1)+2,1),IF(AND(I43&gt;100,C43=60005),HLOOKUP(C43,MASTER_Data_4!$A$6:$L$16,MATCH(Datset_2!I43,MASTER_Data_4!$B$7:$B$16,1)+2,1),HLOOKUP(C43,MASTER_Data_4!$A$6:$L$16,2,1))))))</f>
        <v>0.34</v>
      </c>
      <c r="M43" s="4">
        <f t="shared" si="1"/>
        <v>41.208000000000006</v>
      </c>
      <c r="N43" s="112">
        <f>VLOOKUP(C43,MASTER_Data_7!$F$2:$H$7,3,0)</f>
        <v>1</v>
      </c>
      <c r="O43" s="112">
        <f>VLOOKUP(C43,MASTER_Data_7!$K$2:$M$12,3,0)</f>
        <v>2</v>
      </c>
      <c r="P43" s="3">
        <f>VLOOKUP(C43,MASTER_Data_8!$F$2:$H$7,3,0)</f>
        <v>25</v>
      </c>
      <c r="Q43" s="3">
        <f>Datset_2!I43*MASTER_Data_5!$B$9*P43</f>
        <v>165.13500000000002</v>
      </c>
      <c r="R43" s="3">
        <f>VLOOKUP(C43,MASTER_Data_8!$K$2:$M$12,3,0)</f>
        <v>1376</v>
      </c>
      <c r="S43" s="3">
        <f>Datset_2!I43*MASTER_Data_5!$B$9*R43</f>
        <v>9089.0303999999996</v>
      </c>
    </row>
    <row r="44" spans="1:19" x14ac:dyDescent="0.25">
      <c r="A44" s="62" t="s">
        <v>584</v>
      </c>
      <c r="B44" s="22">
        <v>39486</v>
      </c>
      <c r="C44" s="62">
        <v>60005</v>
      </c>
      <c r="D44" s="62">
        <v>9</v>
      </c>
      <c r="E44" s="62">
        <v>8</v>
      </c>
      <c r="F44" s="62">
        <v>11</v>
      </c>
      <c r="G44" s="62">
        <v>12</v>
      </c>
      <c r="H44" s="62">
        <v>11</v>
      </c>
      <c r="I44" s="112">
        <f>D44*HLOOKUP($D$3,MASTER_Data_1!$A$3:$F$5,2,0)+E44*HLOOKUP($E$3,MASTER_Data_1!$A$3:$F$5,2,0)+F44*HLOOKUP($F$3,MASTER_Data_1!$A$3:$F$5,2,0)+G44*HLOOKUP($G$3,MASTER_Data_1!$A$3:$F$5,2,0)+H44*HLOOKUP($H$3,MASTER_Data_1!$A$3:$F$5,2,0)</f>
        <v>150.80000000000001</v>
      </c>
      <c r="J44" s="5">
        <f>IF(AND(I44&gt;100,C44=60001),HLOOKUP(C44,MASTER_Data_3!$A$6:$G$16,MATCH(Datset_2!I44,MASTER_Data_3!$B$7:$B$16,1)+2,1),IF(AND(I44&gt;100,C44=60002),HLOOKUP(C44,MASTER_Data_3!$A$6:$G$16,MATCH(Datset_2!I44,MASTER_Data_3!$B$7:$B$16,1)+2,1),IF(AND(I44&gt;100,C44=60003),HLOOKUP(C44,MASTER_Data_3!$A$6:$G$16,MATCH(Datset_2!I44,MASTER_Data_3!$B$7:$B$16,1)+2,1),IF(AND(I44&gt;100,C44=60004),HLOOKUP(C44,MASTER_Data_3!$A$6:$G$16,MATCH(Datset_2!I44,MASTER_Data_3!$B$7:$B$16,1)+2,1),IF(AND(I44&gt;100,C44=60005),HLOOKUP(C44,MASTER_Data_3!$A$6:$G$16,MATCH(Datset_2!I44,MASTER_Data_3!$B$7:$B$16,1)+2,1),HLOOKUP(C44,MASTER_Data_3!$A$6:$G$16,2,1))))))</f>
        <v>0.24399999999999999</v>
      </c>
      <c r="K44" s="4">
        <f t="shared" si="0"/>
        <v>36.795200000000001</v>
      </c>
      <c r="L44" s="112">
        <f>IF(AND(I44&gt;100,C44=60001),HLOOKUP(C44,MASTER_Data_4!$A$6:$L$16,MATCH(Datset_2!I44,MASTER_Data_4!$B$7:$B$16,1)+2,1),IF(AND(I44&gt;100,C44=60002),HLOOKUP(C44,MASTER_Data_4!$A$6:$L$16,MATCH(Datset_2!I44,MASTER_Data_4!$B$7:$B$16,1)+2,1),IF(AND(I44&gt;100,C44=60003),HLOOKUP(C44,MASTER_Data_4!$A$6:$L$16,MATCH(Datset_2!I44,MASTER_Data_4!$B$7:$B$16,1)+2,1),IF(AND(I44&gt;100,C44=60004),HLOOKUP(C44,MASTER_Data_4!$A$6:$L$16,MATCH(Datset_2!I44,MASTER_Data_4!$B$7:$B$16,1)+2,1),IF(AND(I44&gt;100,C44=60005),HLOOKUP(C44,MASTER_Data_4!$A$6:$L$16,MATCH(Datset_2!I44,MASTER_Data_4!$B$7:$B$16,1)+2,1),HLOOKUP(C44,MASTER_Data_4!$A$6:$L$16,2,1))))))</f>
        <v>0.38900000000000001</v>
      </c>
      <c r="M44" s="4">
        <f t="shared" si="1"/>
        <v>58.661200000000008</v>
      </c>
      <c r="N44" s="112">
        <f>VLOOKUP(C44,MASTER_Data_7!$F$2:$H$7,3,0)</f>
        <v>2</v>
      </c>
      <c r="O44" s="112">
        <f>VLOOKUP(C44,MASTER_Data_7!$K$2:$M$12,3,0)</f>
        <v>1</v>
      </c>
      <c r="P44" s="3">
        <f>VLOOKUP(C44,MASTER_Data_8!$F$2:$H$7,3,0)</f>
        <v>779</v>
      </c>
      <c r="Q44" s="3">
        <f>Datset_2!I44*MASTER_Data_5!$B$9*P44</f>
        <v>6402.2894000000006</v>
      </c>
      <c r="R44" s="3">
        <f>VLOOKUP(C44,MASTER_Data_8!$K$2:$M$12,3,0)</f>
        <v>584</v>
      </c>
      <c r="S44" s="3">
        <f>Datset_2!I44*MASTER_Data_5!$B$9*R44</f>
        <v>4799.6624000000002</v>
      </c>
    </row>
    <row r="45" spans="1:19" x14ac:dyDescent="0.25">
      <c r="A45" s="62" t="s">
        <v>585</v>
      </c>
      <c r="B45" s="22">
        <v>39486</v>
      </c>
      <c r="C45" s="62">
        <v>60003</v>
      </c>
      <c r="D45" s="62">
        <v>9</v>
      </c>
      <c r="E45" s="62">
        <v>12</v>
      </c>
      <c r="F45" s="62">
        <v>12</v>
      </c>
      <c r="G45" s="62">
        <v>15</v>
      </c>
      <c r="H45" s="62">
        <v>11</v>
      </c>
      <c r="I45" s="112">
        <f>D45*HLOOKUP($D$3,MASTER_Data_1!$A$3:$F$5,2,0)+E45*HLOOKUP($E$3,MASTER_Data_1!$A$3:$F$5,2,0)+F45*HLOOKUP($F$3,MASTER_Data_1!$A$3:$F$5,2,0)+G45*HLOOKUP($G$3,MASTER_Data_1!$A$3:$F$5,2,0)+H45*HLOOKUP($H$3,MASTER_Data_1!$A$3:$F$5,2,0)</f>
        <v>176.60000000000002</v>
      </c>
      <c r="J45" s="5">
        <f>IF(AND(I45&gt;100,C45=60001),HLOOKUP(C45,MASTER_Data_3!$A$6:$G$16,MATCH(Datset_2!I45,MASTER_Data_3!$B$7:$B$16,1)+2,1),IF(AND(I45&gt;100,C45=60002),HLOOKUP(C45,MASTER_Data_3!$A$6:$G$16,MATCH(Datset_2!I45,MASTER_Data_3!$B$7:$B$16,1)+2,1),IF(AND(I45&gt;100,C45=60003),HLOOKUP(C45,MASTER_Data_3!$A$6:$G$16,MATCH(Datset_2!I45,MASTER_Data_3!$B$7:$B$16,1)+2,1),IF(AND(I45&gt;100,C45=60004),HLOOKUP(C45,MASTER_Data_3!$A$6:$G$16,MATCH(Datset_2!I45,MASTER_Data_3!$B$7:$B$16,1)+2,1),IF(AND(I45&gt;100,C45=60005),HLOOKUP(C45,MASTER_Data_3!$A$6:$G$16,MATCH(Datset_2!I45,MASTER_Data_3!$B$7:$B$16,1)+2,1),HLOOKUP(C45,MASTER_Data_3!$A$6:$G$16,2,1))))))</f>
        <v>0.25600000000000001</v>
      </c>
      <c r="K45" s="4">
        <f t="shared" si="0"/>
        <v>45.209600000000009</v>
      </c>
      <c r="L45" s="112">
        <f>IF(AND(I45&gt;100,C45=60001),HLOOKUP(C45,MASTER_Data_4!$A$6:$L$16,MATCH(Datset_2!I45,MASTER_Data_4!$B$7:$B$16,1)+2,1),IF(AND(I45&gt;100,C45=60002),HLOOKUP(C45,MASTER_Data_4!$A$6:$L$16,MATCH(Datset_2!I45,MASTER_Data_4!$B$7:$B$16,1)+2,1),IF(AND(I45&gt;100,C45=60003),HLOOKUP(C45,MASTER_Data_4!$A$6:$L$16,MATCH(Datset_2!I45,MASTER_Data_4!$B$7:$B$16,1)+2,1),IF(AND(I45&gt;100,C45=60004),HLOOKUP(C45,MASTER_Data_4!$A$6:$L$16,MATCH(Datset_2!I45,MASTER_Data_4!$B$7:$B$16,1)+2,1),IF(AND(I45&gt;100,C45=60005),HLOOKUP(C45,MASTER_Data_4!$A$6:$L$16,MATCH(Datset_2!I45,MASTER_Data_4!$B$7:$B$16,1)+2,1),HLOOKUP(C45,MASTER_Data_4!$A$6:$L$16,2,1))))))</f>
        <v>0.28999999999999998</v>
      </c>
      <c r="M45" s="4">
        <f t="shared" si="1"/>
        <v>51.214000000000006</v>
      </c>
      <c r="N45" s="112">
        <f>VLOOKUP(C45,MASTER_Data_7!$F$2:$H$7,3,0)</f>
        <v>2</v>
      </c>
      <c r="O45" s="112">
        <f>VLOOKUP(C45,MASTER_Data_7!$K$2:$M$12,3,0)</f>
        <v>1</v>
      </c>
      <c r="P45" s="3">
        <f>VLOOKUP(C45,MASTER_Data_8!$F$2:$H$7,3,0)</f>
        <v>846</v>
      </c>
      <c r="Q45" s="3">
        <f>Datset_2!I45*MASTER_Data_5!$B$9*P45</f>
        <v>8142.4962000000005</v>
      </c>
      <c r="R45" s="3">
        <f>VLOOKUP(C45,MASTER_Data_8!$K$2:$M$12,3,0)</f>
        <v>775</v>
      </c>
      <c r="S45" s="3">
        <f>Datset_2!I45*MASTER_Data_5!$B$9*R45</f>
        <v>7459.1425000000008</v>
      </c>
    </row>
    <row r="46" spans="1:19" x14ac:dyDescent="0.25">
      <c r="A46" s="62" t="s">
        <v>626</v>
      </c>
      <c r="B46" s="22">
        <v>39487</v>
      </c>
      <c r="C46" s="62">
        <v>60001</v>
      </c>
      <c r="D46" s="62">
        <v>9</v>
      </c>
      <c r="E46" s="62">
        <v>8</v>
      </c>
      <c r="F46" s="62">
        <v>12</v>
      </c>
      <c r="G46" s="62">
        <v>12</v>
      </c>
      <c r="H46" s="62">
        <v>9</v>
      </c>
      <c r="I46" s="112">
        <f>D46*HLOOKUP($D$3,MASTER_Data_1!$A$3:$F$5,2,0)+E46*HLOOKUP($E$3,MASTER_Data_1!$A$3:$F$5,2,0)+F46*HLOOKUP($F$3,MASTER_Data_1!$A$3:$F$5,2,0)+G46*HLOOKUP($G$3,MASTER_Data_1!$A$3:$F$5,2,0)+H46*HLOOKUP($H$3,MASTER_Data_1!$A$3:$F$5,2,0)</f>
        <v>146.69999999999999</v>
      </c>
      <c r="J46" s="5">
        <f>IF(AND(I46&gt;100,C46=60001),HLOOKUP(C46,MASTER_Data_3!$A$6:$G$16,MATCH(Datset_2!I46,MASTER_Data_3!$B$7:$B$16,1)+2,1),IF(AND(I46&gt;100,C46=60002),HLOOKUP(C46,MASTER_Data_3!$A$6:$G$16,MATCH(Datset_2!I46,MASTER_Data_3!$B$7:$B$16,1)+2,1),IF(AND(I46&gt;100,C46=60003),HLOOKUP(C46,MASTER_Data_3!$A$6:$G$16,MATCH(Datset_2!I46,MASTER_Data_3!$B$7:$B$16,1)+2,1),IF(AND(I46&gt;100,C46=60004),HLOOKUP(C46,MASTER_Data_3!$A$6:$G$16,MATCH(Datset_2!I46,MASTER_Data_3!$B$7:$B$16,1)+2,1),IF(AND(I46&gt;100,C46=60005),HLOOKUP(C46,MASTER_Data_3!$A$6:$G$16,MATCH(Datset_2!I46,MASTER_Data_3!$B$7:$B$16,1)+2,1),HLOOKUP(C46,MASTER_Data_3!$A$6:$G$16,2,1))))))</f>
        <v>0.25</v>
      </c>
      <c r="K46" s="4">
        <f t="shared" si="0"/>
        <v>36.674999999999997</v>
      </c>
      <c r="L46" s="112">
        <f>IF(AND(I46&gt;100,C46=60001),HLOOKUP(C46,MASTER_Data_4!$A$6:$L$16,MATCH(Datset_2!I46,MASTER_Data_4!$B$7:$B$16,1)+2,1),IF(AND(I46&gt;100,C46=60002),HLOOKUP(C46,MASTER_Data_4!$A$6:$L$16,MATCH(Datset_2!I46,MASTER_Data_4!$B$7:$B$16,1)+2,1),IF(AND(I46&gt;100,C46=60003),HLOOKUP(C46,MASTER_Data_4!$A$6:$L$16,MATCH(Datset_2!I46,MASTER_Data_4!$B$7:$B$16,1)+2,1),IF(AND(I46&gt;100,C46=60004),HLOOKUP(C46,MASTER_Data_4!$A$6:$L$16,MATCH(Datset_2!I46,MASTER_Data_4!$B$7:$B$16,1)+2,1),IF(AND(I46&gt;100,C46=60005),HLOOKUP(C46,MASTER_Data_4!$A$6:$L$16,MATCH(Datset_2!I46,MASTER_Data_4!$B$7:$B$16,1)+2,1),HLOOKUP(C46,MASTER_Data_4!$A$6:$L$16,2,1))))))</f>
        <v>0.34</v>
      </c>
      <c r="M46" s="4">
        <f t="shared" si="1"/>
        <v>49.878</v>
      </c>
      <c r="N46" s="112">
        <f>VLOOKUP(C46,MASTER_Data_7!$F$2:$H$7,3,0)</f>
        <v>1</v>
      </c>
      <c r="O46" s="112">
        <f>VLOOKUP(C46,MASTER_Data_7!$K$2:$M$12,3,0)</f>
        <v>2</v>
      </c>
      <c r="P46" s="3">
        <f>VLOOKUP(C46,MASTER_Data_8!$F$2:$H$7,3,0)</f>
        <v>25</v>
      </c>
      <c r="Q46" s="3">
        <f>Datset_2!I46*MASTER_Data_5!$B$9*P46</f>
        <v>199.87875</v>
      </c>
      <c r="R46" s="3">
        <f>VLOOKUP(C46,MASTER_Data_8!$K$2:$M$12,3,0)</f>
        <v>1376</v>
      </c>
      <c r="S46" s="3">
        <f>Datset_2!I46*MASTER_Data_5!$B$9*R46</f>
        <v>11001.3264</v>
      </c>
    </row>
    <row r="47" spans="1:19" x14ac:dyDescent="0.25">
      <c r="A47" s="62" t="s">
        <v>813</v>
      </c>
      <c r="B47" s="22">
        <v>39489</v>
      </c>
      <c r="C47" s="62">
        <v>60002</v>
      </c>
      <c r="D47" s="62">
        <v>9</v>
      </c>
      <c r="E47" s="62">
        <v>8</v>
      </c>
      <c r="F47" s="62">
        <v>12</v>
      </c>
      <c r="G47" s="62">
        <v>12</v>
      </c>
      <c r="H47" s="62">
        <v>21</v>
      </c>
      <c r="I47" s="112">
        <f>D47*HLOOKUP($D$3,MASTER_Data_1!$A$3:$F$5,2,0)+E47*HLOOKUP($E$3,MASTER_Data_1!$A$3:$F$5,2,0)+F47*HLOOKUP($F$3,MASTER_Data_1!$A$3:$F$5,2,0)+G47*HLOOKUP($G$3,MASTER_Data_1!$A$3:$F$5,2,0)+H47*HLOOKUP($H$3,MASTER_Data_1!$A$3:$F$5,2,0)</f>
        <v>180.3</v>
      </c>
      <c r="J47" s="5">
        <f>IF(AND(I47&gt;100,C47=60001),HLOOKUP(C47,MASTER_Data_3!$A$6:$G$16,MATCH(Datset_2!I47,MASTER_Data_3!$B$7:$B$16,1)+2,1),IF(AND(I47&gt;100,C47=60002),HLOOKUP(C47,MASTER_Data_3!$A$6:$G$16,MATCH(Datset_2!I47,MASTER_Data_3!$B$7:$B$16,1)+2,1),IF(AND(I47&gt;100,C47=60003),HLOOKUP(C47,MASTER_Data_3!$A$6:$G$16,MATCH(Datset_2!I47,MASTER_Data_3!$B$7:$B$16,1)+2,1),IF(AND(I47&gt;100,C47=60004),HLOOKUP(C47,MASTER_Data_3!$A$6:$G$16,MATCH(Datset_2!I47,MASTER_Data_3!$B$7:$B$16,1)+2,1),IF(AND(I47&gt;100,C47=60005),HLOOKUP(C47,MASTER_Data_3!$A$6:$G$16,MATCH(Datset_2!I47,MASTER_Data_3!$B$7:$B$16,1)+2,1),HLOOKUP(C47,MASTER_Data_3!$A$6:$G$16,2,1))))))</f>
        <v>0.254</v>
      </c>
      <c r="K47" s="4">
        <f t="shared" si="0"/>
        <v>45.796200000000006</v>
      </c>
      <c r="L47" s="112">
        <f>IF(AND(I47&gt;100,C47=60001),HLOOKUP(C47,MASTER_Data_4!$A$6:$L$16,MATCH(Datset_2!I47,MASTER_Data_4!$B$7:$B$16,1)+2,1),IF(AND(I47&gt;100,C47=60002),HLOOKUP(C47,MASTER_Data_4!$A$6:$L$16,MATCH(Datset_2!I47,MASTER_Data_4!$B$7:$B$16,1)+2,1),IF(AND(I47&gt;100,C47=60003),HLOOKUP(C47,MASTER_Data_4!$A$6:$L$16,MATCH(Datset_2!I47,MASTER_Data_4!$B$7:$B$16,1)+2,1),IF(AND(I47&gt;100,C47=60004),HLOOKUP(C47,MASTER_Data_4!$A$6:$L$16,MATCH(Datset_2!I47,MASTER_Data_4!$B$7:$B$16,1)+2,1),IF(AND(I47&gt;100,C47=60005),HLOOKUP(C47,MASTER_Data_4!$A$6:$L$16,MATCH(Datset_2!I47,MASTER_Data_4!$B$7:$B$16,1)+2,1),HLOOKUP(C47,MASTER_Data_4!$A$6:$L$16,2,1))))))</f>
        <v>0.307</v>
      </c>
      <c r="M47" s="4">
        <f t="shared" si="1"/>
        <v>55.3521</v>
      </c>
      <c r="N47" s="112">
        <f>VLOOKUP(C47,MASTER_Data_7!$F$2:$H$7,3,0)</f>
        <v>1</v>
      </c>
      <c r="O47" s="112">
        <f>VLOOKUP(C47,MASTER_Data_7!$K$2:$M$12,3,0)</f>
        <v>2</v>
      </c>
      <c r="P47" s="3">
        <f>VLOOKUP(C47,MASTER_Data_8!$F$2:$H$7,3,0)</f>
        <v>355</v>
      </c>
      <c r="Q47" s="3">
        <f>Datset_2!I47*MASTER_Data_5!$B$9*P47</f>
        <v>3488.3542500000003</v>
      </c>
      <c r="R47" s="3">
        <f>VLOOKUP(C47,MASTER_Data_8!$K$2:$M$12,3,0)</f>
        <v>1275</v>
      </c>
      <c r="S47" s="3">
        <f>Datset_2!I47*MASTER_Data_5!$B$9*R47</f>
        <v>12528.596250000002</v>
      </c>
    </row>
    <row r="48" spans="1:19" x14ac:dyDescent="0.25">
      <c r="A48" s="62" t="s">
        <v>559</v>
      </c>
      <c r="B48" s="22">
        <v>39491</v>
      </c>
      <c r="C48" s="62">
        <v>60002</v>
      </c>
      <c r="D48" s="62">
        <v>9</v>
      </c>
      <c r="E48" s="62">
        <v>8</v>
      </c>
      <c r="F48" s="62">
        <v>12</v>
      </c>
      <c r="G48" s="62">
        <v>12</v>
      </c>
      <c r="H48" s="62">
        <v>22</v>
      </c>
      <c r="I48" s="112">
        <f>D48*HLOOKUP($D$3,MASTER_Data_1!$A$3:$F$5,2,0)+E48*HLOOKUP($E$3,MASTER_Data_1!$A$3:$F$5,2,0)+F48*HLOOKUP($F$3,MASTER_Data_1!$A$3:$F$5,2,0)+G48*HLOOKUP($G$3,MASTER_Data_1!$A$3:$F$5,2,0)+H48*HLOOKUP($H$3,MASTER_Data_1!$A$3:$F$5,2,0)</f>
        <v>183.1</v>
      </c>
      <c r="J48" s="5">
        <f>IF(AND(I48&gt;100,C48=60001),HLOOKUP(C48,MASTER_Data_3!$A$6:$G$16,MATCH(Datset_2!I48,MASTER_Data_3!$B$7:$B$16,1)+2,1),IF(AND(I48&gt;100,C48=60002),HLOOKUP(C48,MASTER_Data_3!$A$6:$G$16,MATCH(Datset_2!I48,MASTER_Data_3!$B$7:$B$16,1)+2,1),IF(AND(I48&gt;100,C48=60003),HLOOKUP(C48,MASTER_Data_3!$A$6:$G$16,MATCH(Datset_2!I48,MASTER_Data_3!$B$7:$B$16,1)+2,1),IF(AND(I48&gt;100,C48=60004),HLOOKUP(C48,MASTER_Data_3!$A$6:$G$16,MATCH(Datset_2!I48,MASTER_Data_3!$B$7:$B$16,1)+2,1),IF(AND(I48&gt;100,C48=60005),HLOOKUP(C48,MASTER_Data_3!$A$6:$G$16,MATCH(Datset_2!I48,MASTER_Data_3!$B$7:$B$16,1)+2,1),HLOOKUP(C48,MASTER_Data_3!$A$6:$G$16,2,1))))))</f>
        <v>0.254</v>
      </c>
      <c r="K48" s="4">
        <f t="shared" si="0"/>
        <v>46.507399999999997</v>
      </c>
      <c r="L48" s="112">
        <f>IF(AND(I48&gt;100,C48=60001),HLOOKUP(C48,MASTER_Data_4!$A$6:$L$16,MATCH(Datset_2!I48,MASTER_Data_4!$B$7:$B$16,1)+2,1),IF(AND(I48&gt;100,C48=60002),HLOOKUP(C48,MASTER_Data_4!$A$6:$L$16,MATCH(Datset_2!I48,MASTER_Data_4!$B$7:$B$16,1)+2,1),IF(AND(I48&gt;100,C48=60003),HLOOKUP(C48,MASTER_Data_4!$A$6:$L$16,MATCH(Datset_2!I48,MASTER_Data_4!$B$7:$B$16,1)+2,1),IF(AND(I48&gt;100,C48=60004),HLOOKUP(C48,MASTER_Data_4!$A$6:$L$16,MATCH(Datset_2!I48,MASTER_Data_4!$B$7:$B$16,1)+2,1),IF(AND(I48&gt;100,C48=60005),HLOOKUP(C48,MASTER_Data_4!$A$6:$L$16,MATCH(Datset_2!I48,MASTER_Data_4!$B$7:$B$16,1)+2,1),HLOOKUP(C48,MASTER_Data_4!$A$6:$L$16,2,1))))))</f>
        <v>0.307</v>
      </c>
      <c r="M48" s="4">
        <f t="shared" si="1"/>
        <v>56.2117</v>
      </c>
      <c r="N48" s="112">
        <f>VLOOKUP(C48,MASTER_Data_7!$F$2:$H$7,3,0)</f>
        <v>1</v>
      </c>
      <c r="O48" s="112">
        <f>VLOOKUP(C48,MASTER_Data_7!$K$2:$M$12,3,0)</f>
        <v>2</v>
      </c>
      <c r="P48" s="3">
        <f>VLOOKUP(C48,MASTER_Data_8!$F$2:$H$7,3,0)</f>
        <v>355</v>
      </c>
      <c r="Q48" s="3">
        <f>Datset_2!I48*MASTER_Data_5!$B$9*P48</f>
        <v>3542.5272499999996</v>
      </c>
      <c r="R48" s="3">
        <f>VLOOKUP(C48,MASTER_Data_8!$K$2:$M$12,3,0)</f>
        <v>1275</v>
      </c>
      <c r="S48" s="3">
        <f>Datset_2!I48*MASTER_Data_5!$B$9*R48</f>
        <v>12723.161249999999</v>
      </c>
    </row>
    <row r="49" spans="1:19" x14ac:dyDescent="0.25">
      <c r="A49" s="62" t="s">
        <v>560</v>
      </c>
      <c r="B49" s="22">
        <v>39493</v>
      </c>
      <c r="C49" s="62">
        <v>60001</v>
      </c>
      <c r="D49" s="62">
        <v>9</v>
      </c>
      <c r="E49" s="62">
        <v>8</v>
      </c>
      <c r="F49" s="62">
        <v>16</v>
      </c>
      <c r="G49" s="62">
        <v>12</v>
      </c>
      <c r="H49" s="62">
        <v>9</v>
      </c>
      <c r="I49" s="112">
        <f>D49*HLOOKUP($D$3,MASTER_Data_1!$A$3:$F$5,2,0)+E49*HLOOKUP($E$3,MASTER_Data_1!$A$3:$F$5,2,0)+F49*HLOOKUP($F$3,MASTER_Data_1!$A$3:$F$5,2,0)+G49*HLOOKUP($G$3,MASTER_Data_1!$A$3:$F$5,2,0)+H49*HLOOKUP($H$3,MASTER_Data_1!$A$3:$F$5,2,0)</f>
        <v>152.69999999999999</v>
      </c>
      <c r="J49" s="5">
        <f>IF(AND(I49&gt;100,C49=60001),HLOOKUP(C49,MASTER_Data_3!$A$6:$G$16,MATCH(Datset_2!I49,MASTER_Data_3!$B$7:$B$16,1)+2,1),IF(AND(I49&gt;100,C49=60002),HLOOKUP(C49,MASTER_Data_3!$A$6:$G$16,MATCH(Datset_2!I49,MASTER_Data_3!$B$7:$B$16,1)+2,1),IF(AND(I49&gt;100,C49=60003),HLOOKUP(C49,MASTER_Data_3!$A$6:$G$16,MATCH(Datset_2!I49,MASTER_Data_3!$B$7:$B$16,1)+2,1),IF(AND(I49&gt;100,C49=60004),HLOOKUP(C49,MASTER_Data_3!$A$6:$G$16,MATCH(Datset_2!I49,MASTER_Data_3!$B$7:$B$16,1)+2,1),IF(AND(I49&gt;100,C49=60005),HLOOKUP(C49,MASTER_Data_3!$A$6:$G$16,MATCH(Datset_2!I49,MASTER_Data_3!$B$7:$B$16,1)+2,1),HLOOKUP(C49,MASTER_Data_3!$A$6:$G$16,2,1))))))</f>
        <v>0.25</v>
      </c>
      <c r="K49" s="4">
        <f t="shared" si="0"/>
        <v>38.174999999999997</v>
      </c>
      <c r="L49" s="112">
        <f>IF(AND(I49&gt;100,C49=60001),HLOOKUP(C49,MASTER_Data_4!$A$6:$L$16,MATCH(Datset_2!I49,MASTER_Data_4!$B$7:$B$16,1)+2,1),IF(AND(I49&gt;100,C49=60002),HLOOKUP(C49,MASTER_Data_4!$A$6:$L$16,MATCH(Datset_2!I49,MASTER_Data_4!$B$7:$B$16,1)+2,1),IF(AND(I49&gt;100,C49=60003),HLOOKUP(C49,MASTER_Data_4!$A$6:$L$16,MATCH(Datset_2!I49,MASTER_Data_4!$B$7:$B$16,1)+2,1),IF(AND(I49&gt;100,C49=60004),HLOOKUP(C49,MASTER_Data_4!$A$6:$L$16,MATCH(Datset_2!I49,MASTER_Data_4!$B$7:$B$16,1)+2,1),IF(AND(I49&gt;100,C49=60005),HLOOKUP(C49,MASTER_Data_4!$A$6:$L$16,MATCH(Datset_2!I49,MASTER_Data_4!$B$7:$B$16,1)+2,1),HLOOKUP(C49,MASTER_Data_4!$A$6:$L$16,2,1))))))</f>
        <v>0.34</v>
      </c>
      <c r="M49" s="4">
        <f t="shared" si="1"/>
        <v>51.917999999999999</v>
      </c>
      <c r="N49" s="112">
        <f>VLOOKUP(C49,MASTER_Data_7!$F$2:$H$7,3,0)</f>
        <v>1</v>
      </c>
      <c r="O49" s="112">
        <f>VLOOKUP(C49,MASTER_Data_7!$K$2:$M$12,3,0)</f>
        <v>2</v>
      </c>
      <c r="P49" s="3">
        <f>VLOOKUP(C49,MASTER_Data_8!$F$2:$H$7,3,0)</f>
        <v>25</v>
      </c>
      <c r="Q49" s="3">
        <f>Datset_2!I49*MASTER_Data_5!$B$9*P49</f>
        <v>208.05374999999998</v>
      </c>
      <c r="R49" s="3">
        <f>VLOOKUP(C49,MASTER_Data_8!$K$2:$M$12,3,0)</f>
        <v>1376</v>
      </c>
      <c r="S49" s="3">
        <f>Datset_2!I49*MASTER_Data_5!$B$9*R49</f>
        <v>11451.278399999999</v>
      </c>
    </row>
    <row r="50" spans="1:19" x14ac:dyDescent="0.25">
      <c r="A50" s="62" t="s">
        <v>561</v>
      </c>
      <c r="B50" s="22">
        <v>39493</v>
      </c>
      <c r="C50" s="62">
        <v>60005</v>
      </c>
      <c r="D50" s="62">
        <v>8</v>
      </c>
      <c r="E50" s="62">
        <v>8</v>
      </c>
      <c r="F50" s="62">
        <v>15</v>
      </c>
      <c r="G50" s="62">
        <v>12</v>
      </c>
      <c r="H50" s="62">
        <v>9</v>
      </c>
      <c r="I50" s="112">
        <f>D50*HLOOKUP($D$3,MASTER_Data_1!$A$3:$F$5,2,0)+E50*HLOOKUP($E$3,MASTER_Data_1!$A$3:$F$5,2,0)+F50*HLOOKUP($F$3,MASTER_Data_1!$A$3:$F$5,2,0)+G50*HLOOKUP($G$3,MASTER_Data_1!$A$3:$F$5,2,0)+H50*HLOOKUP($H$3,MASTER_Data_1!$A$3:$F$5,2,0)</f>
        <v>148.9</v>
      </c>
      <c r="J50" s="5">
        <f>IF(AND(I50&gt;100,C50=60001),HLOOKUP(C50,MASTER_Data_3!$A$6:$G$16,MATCH(Datset_2!I50,MASTER_Data_3!$B$7:$B$16,1)+2,1),IF(AND(I50&gt;100,C50=60002),HLOOKUP(C50,MASTER_Data_3!$A$6:$G$16,MATCH(Datset_2!I50,MASTER_Data_3!$B$7:$B$16,1)+2,1),IF(AND(I50&gt;100,C50=60003),HLOOKUP(C50,MASTER_Data_3!$A$6:$G$16,MATCH(Datset_2!I50,MASTER_Data_3!$B$7:$B$16,1)+2,1),IF(AND(I50&gt;100,C50=60004),HLOOKUP(C50,MASTER_Data_3!$A$6:$G$16,MATCH(Datset_2!I50,MASTER_Data_3!$B$7:$B$16,1)+2,1),IF(AND(I50&gt;100,C50=60005),HLOOKUP(C50,MASTER_Data_3!$A$6:$G$16,MATCH(Datset_2!I50,MASTER_Data_3!$B$7:$B$16,1)+2,1),HLOOKUP(C50,MASTER_Data_3!$A$6:$G$16,2,1))))))</f>
        <v>0.24399999999999999</v>
      </c>
      <c r="K50" s="4">
        <f t="shared" si="0"/>
        <v>36.331600000000002</v>
      </c>
      <c r="L50" s="112">
        <f>IF(AND(I50&gt;100,C50=60001),HLOOKUP(C50,MASTER_Data_4!$A$6:$L$16,MATCH(Datset_2!I50,MASTER_Data_4!$B$7:$B$16,1)+2,1),IF(AND(I50&gt;100,C50=60002),HLOOKUP(C50,MASTER_Data_4!$A$6:$L$16,MATCH(Datset_2!I50,MASTER_Data_4!$B$7:$B$16,1)+2,1),IF(AND(I50&gt;100,C50=60003),HLOOKUP(C50,MASTER_Data_4!$A$6:$L$16,MATCH(Datset_2!I50,MASTER_Data_4!$B$7:$B$16,1)+2,1),IF(AND(I50&gt;100,C50=60004),HLOOKUP(C50,MASTER_Data_4!$A$6:$L$16,MATCH(Datset_2!I50,MASTER_Data_4!$B$7:$B$16,1)+2,1),IF(AND(I50&gt;100,C50=60005),HLOOKUP(C50,MASTER_Data_4!$A$6:$L$16,MATCH(Datset_2!I50,MASTER_Data_4!$B$7:$B$16,1)+2,1),HLOOKUP(C50,MASTER_Data_4!$A$6:$L$16,2,1))))))</f>
        <v>0.38900000000000001</v>
      </c>
      <c r="M50" s="4">
        <f t="shared" si="1"/>
        <v>57.922100000000007</v>
      </c>
      <c r="N50" s="112">
        <f>VLOOKUP(C50,MASTER_Data_7!$F$2:$H$7,3,0)</f>
        <v>2</v>
      </c>
      <c r="O50" s="112">
        <f>VLOOKUP(C50,MASTER_Data_7!$K$2:$M$12,3,0)</f>
        <v>1</v>
      </c>
      <c r="P50" s="3">
        <f>VLOOKUP(C50,MASTER_Data_8!$F$2:$H$7,3,0)</f>
        <v>779</v>
      </c>
      <c r="Q50" s="3">
        <f>Datset_2!I50*MASTER_Data_5!$B$9*P50</f>
        <v>6321.6239500000001</v>
      </c>
      <c r="R50" s="3">
        <f>VLOOKUP(C50,MASTER_Data_8!$K$2:$M$12,3,0)</f>
        <v>584</v>
      </c>
      <c r="S50" s="3">
        <f>Datset_2!I50*MASTER_Data_5!$B$9*R50</f>
        <v>4739.1891999999998</v>
      </c>
    </row>
    <row r="51" spans="1:19" x14ac:dyDescent="0.25">
      <c r="A51" s="62" t="s">
        <v>562</v>
      </c>
      <c r="B51" s="22">
        <v>39493</v>
      </c>
      <c r="C51" s="62">
        <v>60001</v>
      </c>
      <c r="D51" s="62">
        <v>9</v>
      </c>
      <c r="E51" s="62">
        <v>8</v>
      </c>
      <c r="F51" s="62">
        <v>12</v>
      </c>
      <c r="G51" s="62">
        <v>13</v>
      </c>
      <c r="H51" s="62">
        <v>4</v>
      </c>
      <c r="I51" s="112">
        <f>D51*HLOOKUP($D$3,MASTER_Data_1!$A$3:$F$5,2,0)+E51*HLOOKUP($E$3,MASTER_Data_1!$A$3:$F$5,2,0)+F51*HLOOKUP($F$3,MASTER_Data_1!$A$3:$F$5,2,0)+G51*HLOOKUP($G$3,MASTER_Data_1!$A$3:$F$5,2,0)+H51*HLOOKUP($H$3,MASTER_Data_1!$A$3:$F$5,2,0)</f>
        <v>138.4</v>
      </c>
      <c r="J51" s="5">
        <f>IF(AND(I51&gt;100,C51=60001),HLOOKUP(C51,MASTER_Data_3!$A$6:$G$16,MATCH(Datset_2!I51,MASTER_Data_3!$B$7:$B$16,1)+2,1),IF(AND(I51&gt;100,C51=60002),HLOOKUP(C51,MASTER_Data_3!$A$6:$G$16,MATCH(Datset_2!I51,MASTER_Data_3!$B$7:$B$16,1)+2,1),IF(AND(I51&gt;100,C51=60003),HLOOKUP(C51,MASTER_Data_3!$A$6:$G$16,MATCH(Datset_2!I51,MASTER_Data_3!$B$7:$B$16,1)+2,1),IF(AND(I51&gt;100,C51=60004),HLOOKUP(C51,MASTER_Data_3!$A$6:$G$16,MATCH(Datset_2!I51,MASTER_Data_3!$B$7:$B$16,1)+2,1),IF(AND(I51&gt;100,C51=60005),HLOOKUP(C51,MASTER_Data_3!$A$6:$G$16,MATCH(Datset_2!I51,MASTER_Data_3!$B$7:$B$16,1)+2,1),HLOOKUP(C51,MASTER_Data_3!$A$6:$G$16,2,1))))))</f>
        <v>0.25</v>
      </c>
      <c r="K51" s="4">
        <f t="shared" si="0"/>
        <v>34.6</v>
      </c>
      <c r="L51" s="112">
        <f>IF(AND(I51&gt;100,C51=60001),HLOOKUP(C51,MASTER_Data_4!$A$6:$L$16,MATCH(Datset_2!I51,MASTER_Data_4!$B$7:$B$16,1)+2,1),IF(AND(I51&gt;100,C51=60002),HLOOKUP(C51,MASTER_Data_4!$A$6:$L$16,MATCH(Datset_2!I51,MASTER_Data_4!$B$7:$B$16,1)+2,1),IF(AND(I51&gt;100,C51=60003),HLOOKUP(C51,MASTER_Data_4!$A$6:$L$16,MATCH(Datset_2!I51,MASTER_Data_4!$B$7:$B$16,1)+2,1),IF(AND(I51&gt;100,C51=60004),HLOOKUP(C51,MASTER_Data_4!$A$6:$L$16,MATCH(Datset_2!I51,MASTER_Data_4!$B$7:$B$16,1)+2,1),IF(AND(I51&gt;100,C51=60005),HLOOKUP(C51,MASTER_Data_4!$A$6:$L$16,MATCH(Datset_2!I51,MASTER_Data_4!$B$7:$B$16,1)+2,1),HLOOKUP(C51,MASTER_Data_4!$A$6:$L$16,2,1))))))</f>
        <v>0.34</v>
      </c>
      <c r="M51" s="4">
        <f t="shared" si="1"/>
        <v>47.056000000000004</v>
      </c>
      <c r="N51" s="112">
        <f>VLOOKUP(C51,MASTER_Data_7!$F$2:$H$7,3,0)</f>
        <v>1</v>
      </c>
      <c r="O51" s="112">
        <f>VLOOKUP(C51,MASTER_Data_7!$K$2:$M$12,3,0)</f>
        <v>2</v>
      </c>
      <c r="P51" s="3">
        <f>VLOOKUP(C51,MASTER_Data_8!$F$2:$H$7,3,0)</f>
        <v>25</v>
      </c>
      <c r="Q51" s="3">
        <f>Datset_2!I51*MASTER_Data_5!$B$9*P51</f>
        <v>188.57000000000002</v>
      </c>
      <c r="R51" s="3">
        <f>VLOOKUP(C51,MASTER_Data_8!$K$2:$M$12,3,0)</f>
        <v>1376</v>
      </c>
      <c r="S51" s="3">
        <f>Datset_2!I51*MASTER_Data_5!$B$9*R51</f>
        <v>10378.892800000001</v>
      </c>
    </row>
    <row r="52" spans="1:19" x14ac:dyDescent="0.25">
      <c r="A52" s="62" t="s">
        <v>563</v>
      </c>
      <c r="B52" s="22">
        <v>39497</v>
      </c>
      <c r="C52" s="62">
        <v>60005</v>
      </c>
      <c r="D52" s="62">
        <v>9</v>
      </c>
      <c r="E52" s="62">
        <v>8</v>
      </c>
      <c r="F52" s="62">
        <v>15</v>
      </c>
      <c r="G52" s="62">
        <v>2</v>
      </c>
      <c r="H52" s="62">
        <v>5</v>
      </c>
      <c r="I52" s="112">
        <f>D52*HLOOKUP($D$3,MASTER_Data_1!$A$3:$F$5,2,0)+E52*HLOOKUP($E$3,MASTER_Data_1!$A$3:$F$5,2,0)+F52*HLOOKUP($F$3,MASTER_Data_1!$A$3:$F$5,2,0)+G52*HLOOKUP($G$3,MASTER_Data_1!$A$3:$F$5,2,0)+H52*HLOOKUP($H$3,MASTER_Data_1!$A$3:$F$5,2,0)</f>
        <v>83</v>
      </c>
      <c r="J52" s="5">
        <f>IF(AND(I52&gt;100,C52=60001),HLOOKUP(C52,MASTER_Data_3!$A$6:$G$16,MATCH(Datset_2!I52,MASTER_Data_3!$B$7:$B$16,1)+2,1),IF(AND(I52&gt;100,C52=60002),HLOOKUP(C52,MASTER_Data_3!$A$6:$G$16,MATCH(Datset_2!I52,MASTER_Data_3!$B$7:$B$16,1)+2,1),IF(AND(I52&gt;100,C52=60003),HLOOKUP(C52,MASTER_Data_3!$A$6:$G$16,MATCH(Datset_2!I52,MASTER_Data_3!$B$7:$B$16,1)+2,1),IF(AND(I52&gt;100,C52=60004),HLOOKUP(C52,MASTER_Data_3!$A$6:$G$16,MATCH(Datset_2!I52,MASTER_Data_3!$B$7:$B$16,1)+2,1),IF(AND(I52&gt;100,C52=60005),HLOOKUP(C52,MASTER_Data_3!$A$6:$G$16,MATCH(Datset_2!I52,MASTER_Data_3!$B$7:$B$16,1)+2,1),HLOOKUP(C52,MASTER_Data_3!$A$6:$G$16,2,1))))))</f>
        <v>17.61</v>
      </c>
      <c r="K52" s="4">
        <f t="shared" si="0"/>
        <v>17.61</v>
      </c>
      <c r="L52" s="112">
        <f>IF(AND(I52&gt;100,C52=60001),HLOOKUP(C52,MASTER_Data_4!$A$6:$L$16,MATCH(Datset_2!I52,MASTER_Data_4!$B$7:$B$16,1)+2,1),IF(AND(I52&gt;100,C52=60002),HLOOKUP(C52,MASTER_Data_4!$A$6:$L$16,MATCH(Datset_2!I52,MASTER_Data_4!$B$7:$B$16,1)+2,1),IF(AND(I52&gt;100,C52=60003),HLOOKUP(C52,MASTER_Data_4!$A$6:$L$16,MATCH(Datset_2!I52,MASTER_Data_4!$B$7:$B$16,1)+2,1),IF(AND(I52&gt;100,C52=60004),HLOOKUP(C52,MASTER_Data_4!$A$6:$L$16,MATCH(Datset_2!I52,MASTER_Data_4!$B$7:$B$16,1)+2,1),IF(AND(I52&gt;100,C52=60005),HLOOKUP(C52,MASTER_Data_4!$A$6:$L$16,MATCH(Datset_2!I52,MASTER_Data_4!$B$7:$B$16,1)+2,1),HLOOKUP(C52,MASTER_Data_4!$A$6:$L$16,2,1))))))</f>
        <v>21.96</v>
      </c>
      <c r="M52" s="4">
        <f t="shared" si="1"/>
        <v>21.96</v>
      </c>
      <c r="N52" s="112">
        <f>VLOOKUP(C52,MASTER_Data_7!$F$2:$H$7,3,0)</f>
        <v>2</v>
      </c>
      <c r="O52" s="112">
        <f>VLOOKUP(C52,MASTER_Data_7!$K$2:$M$12,3,0)</f>
        <v>1</v>
      </c>
      <c r="P52" s="3">
        <f>VLOOKUP(C52,MASTER_Data_8!$F$2:$H$7,3,0)</f>
        <v>779</v>
      </c>
      <c r="Q52" s="3">
        <f>Datset_2!I52*MASTER_Data_5!$B$9*P52</f>
        <v>3523.8065000000001</v>
      </c>
      <c r="R52" s="3">
        <f>VLOOKUP(C52,MASTER_Data_8!$K$2:$M$12,3,0)</f>
        <v>584</v>
      </c>
      <c r="S52" s="3">
        <f>Datset_2!I52*MASTER_Data_5!$B$9*R52</f>
        <v>2641.7240000000002</v>
      </c>
    </row>
    <row r="53" spans="1:19" x14ac:dyDescent="0.25">
      <c r="A53" s="62" t="s">
        <v>564</v>
      </c>
      <c r="B53" s="22">
        <v>39497</v>
      </c>
      <c r="C53" s="62">
        <v>60003</v>
      </c>
      <c r="D53" s="62">
        <v>9</v>
      </c>
      <c r="E53" s="62">
        <v>8</v>
      </c>
      <c r="F53" s="62">
        <v>20</v>
      </c>
      <c r="G53" s="62">
        <v>11</v>
      </c>
      <c r="H53" s="62">
        <v>9</v>
      </c>
      <c r="I53" s="112">
        <f>D53*HLOOKUP($D$3,MASTER_Data_1!$A$3:$F$5,2,0)+E53*HLOOKUP($E$3,MASTER_Data_1!$A$3:$F$5,2,0)+F53*HLOOKUP($F$3,MASTER_Data_1!$A$3:$F$5,2,0)+G53*HLOOKUP($G$3,MASTER_Data_1!$A$3:$F$5,2,0)+H53*HLOOKUP($H$3,MASTER_Data_1!$A$3:$F$5,2,0)</f>
        <v>153</v>
      </c>
      <c r="J53" s="5">
        <f>IF(AND(I53&gt;100,C53=60001),HLOOKUP(C53,MASTER_Data_3!$A$6:$G$16,MATCH(Datset_2!I53,MASTER_Data_3!$B$7:$B$16,1)+2,1),IF(AND(I53&gt;100,C53=60002),HLOOKUP(C53,MASTER_Data_3!$A$6:$G$16,MATCH(Datset_2!I53,MASTER_Data_3!$B$7:$B$16,1)+2,1),IF(AND(I53&gt;100,C53=60003),HLOOKUP(C53,MASTER_Data_3!$A$6:$G$16,MATCH(Datset_2!I53,MASTER_Data_3!$B$7:$B$16,1)+2,1),IF(AND(I53&gt;100,C53=60004),HLOOKUP(C53,MASTER_Data_3!$A$6:$G$16,MATCH(Datset_2!I53,MASTER_Data_3!$B$7:$B$16,1)+2,1),IF(AND(I53&gt;100,C53=60005),HLOOKUP(C53,MASTER_Data_3!$A$6:$G$16,MATCH(Datset_2!I53,MASTER_Data_3!$B$7:$B$16,1)+2,1),HLOOKUP(C53,MASTER_Data_3!$A$6:$G$16,2,1))))))</f>
        <v>0.25600000000000001</v>
      </c>
      <c r="K53" s="4">
        <f t="shared" si="0"/>
        <v>39.167999999999999</v>
      </c>
      <c r="L53" s="112">
        <f>IF(AND(I53&gt;100,C53=60001),HLOOKUP(C53,MASTER_Data_4!$A$6:$L$16,MATCH(Datset_2!I53,MASTER_Data_4!$B$7:$B$16,1)+2,1),IF(AND(I53&gt;100,C53=60002),HLOOKUP(C53,MASTER_Data_4!$A$6:$L$16,MATCH(Datset_2!I53,MASTER_Data_4!$B$7:$B$16,1)+2,1),IF(AND(I53&gt;100,C53=60003),HLOOKUP(C53,MASTER_Data_4!$A$6:$L$16,MATCH(Datset_2!I53,MASTER_Data_4!$B$7:$B$16,1)+2,1),IF(AND(I53&gt;100,C53=60004),HLOOKUP(C53,MASTER_Data_4!$A$6:$L$16,MATCH(Datset_2!I53,MASTER_Data_4!$B$7:$B$16,1)+2,1),IF(AND(I53&gt;100,C53=60005),HLOOKUP(C53,MASTER_Data_4!$A$6:$L$16,MATCH(Datset_2!I53,MASTER_Data_4!$B$7:$B$16,1)+2,1),HLOOKUP(C53,MASTER_Data_4!$A$6:$L$16,2,1))))))</f>
        <v>0.28999999999999998</v>
      </c>
      <c r="M53" s="4">
        <f t="shared" si="1"/>
        <v>44.37</v>
      </c>
      <c r="N53" s="112">
        <f>VLOOKUP(C53,MASTER_Data_7!$F$2:$H$7,3,0)</f>
        <v>2</v>
      </c>
      <c r="O53" s="112">
        <f>VLOOKUP(C53,MASTER_Data_7!$K$2:$M$12,3,0)</f>
        <v>1</v>
      </c>
      <c r="P53" s="3">
        <f>VLOOKUP(C53,MASTER_Data_8!$F$2:$H$7,3,0)</f>
        <v>846</v>
      </c>
      <c r="Q53" s="3">
        <f>Datset_2!I53*MASTER_Data_5!$B$9*P53</f>
        <v>7054.3710000000001</v>
      </c>
      <c r="R53" s="3">
        <f>VLOOKUP(C53,MASTER_Data_8!$K$2:$M$12,3,0)</f>
        <v>775</v>
      </c>
      <c r="S53" s="3">
        <f>Datset_2!I53*MASTER_Data_5!$B$9*R53</f>
        <v>6462.3374999999996</v>
      </c>
    </row>
    <row r="54" spans="1:19" x14ac:dyDescent="0.25">
      <c r="A54" s="62" t="s">
        <v>565</v>
      </c>
      <c r="B54" s="22">
        <v>39497</v>
      </c>
      <c r="C54" s="62">
        <v>60002</v>
      </c>
      <c r="D54" s="62">
        <v>12</v>
      </c>
      <c r="E54" s="62">
        <v>8</v>
      </c>
      <c r="F54" s="62">
        <v>12</v>
      </c>
      <c r="G54" s="62">
        <v>5</v>
      </c>
      <c r="H54" s="62">
        <v>10</v>
      </c>
      <c r="I54" s="112">
        <f>D54*HLOOKUP($D$3,MASTER_Data_1!$A$3:$F$5,2,0)+E54*HLOOKUP($E$3,MASTER_Data_1!$A$3:$F$5,2,0)+F54*HLOOKUP($F$3,MASTER_Data_1!$A$3:$F$5,2,0)+G54*HLOOKUP($G$3,MASTER_Data_1!$A$3:$F$5,2,0)+H54*HLOOKUP($H$3,MASTER_Data_1!$A$3:$F$5,2,0)</f>
        <v>116.5</v>
      </c>
      <c r="J54" s="5">
        <f>IF(AND(I54&gt;100,C54=60001),HLOOKUP(C54,MASTER_Data_3!$A$6:$G$16,MATCH(Datset_2!I54,MASTER_Data_3!$B$7:$B$16,1)+2,1),IF(AND(I54&gt;100,C54=60002),HLOOKUP(C54,MASTER_Data_3!$A$6:$G$16,MATCH(Datset_2!I54,MASTER_Data_3!$B$7:$B$16,1)+2,1),IF(AND(I54&gt;100,C54=60003),HLOOKUP(C54,MASTER_Data_3!$A$6:$G$16,MATCH(Datset_2!I54,MASTER_Data_3!$B$7:$B$16,1)+2,1),IF(AND(I54&gt;100,C54=60004),HLOOKUP(C54,MASTER_Data_3!$A$6:$G$16,MATCH(Datset_2!I54,MASTER_Data_3!$B$7:$B$16,1)+2,1),IF(AND(I54&gt;100,C54=60005),HLOOKUP(C54,MASTER_Data_3!$A$6:$G$16,MATCH(Datset_2!I54,MASTER_Data_3!$B$7:$B$16,1)+2,1),HLOOKUP(C54,MASTER_Data_3!$A$6:$G$16,2,1))))))</f>
        <v>0.254</v>
      </c>
      <c r="K54" s="4">
        <f t="shared" si="0"/>
        <v>29.591000000000001</v>
      </c>
      <c r="L54" s="112">
        <f>IF(AND(I54&gt;100,C54=60001),HLOOKUP(C54,MASTER_Data_4!$A$6:$L$16,MATCH(Datset_2!I54,MASTER_Data_4!$B$7:$B$16,1)+2,1),IF(AND(I54&gt;100,C54=60002),HLOOKUP(C54,MASTER_Data_4!$A$6:$L$16,MATCH(Datset_2!I54,MASTER_Data_4!$B$7:$B$16,1)+2,1),IF(AND(I54&gt;100,C54=60003),HLOOKUP(C54,MASTER_Data_4!$A$6:$L$16,MATCH(Datset_2!I54,MASTER_Data_4!$B$7:$B$16,1)+2,1),IF(AND(I54&gt;100,C54=60004),HLOOKUP(C54,MASTER_Data_4!$A$6:$L$16,MATCH(Datset_2!I54,MASTER_Data_4!$B$7:$B$16,1)+2,1),IF(AND(I54&gt;100,C54=60005),HLOOKUP(C54,MASTER_Data_4!$A$6:$L$16,MATCH(Datset_2!I54,MASTER_Data_4!$B$7:$B$16,1)+2,1),HLOOKUP(C54,MASTER_Data_4!$A$6:$L$16,2,1))))))</f>
        <v>0.307</v>
      </c>
      <c r="M54" s="4">
        <f t="shared" si="1"/>
        <v>35.765500000000003</v>
      </c>
      <c r="N54" s="112">
        <f>VLOOKUP(C54,MASTER_Data_7!$F$2:$H$7,3,0)</f>
        <v>1</v>
      </c>
      <c r="O54" s="112">
        <f>VLOOKUP(C54,MASTER_Data_7!$K$2:$M$12,3,0)</f>
        <v>2</v>
      </c>
      <c r="P54" s="3">
        <f>VLOOKUP(C54,MASTER_Data_8!$F$2:$H$7,3,0)</f>
        <v>355</v>
      </c>
      <c r="Q54" s="3">
        <f>Datset_2!I54*MASTER_Data_5!$B$9*P54</f>
        <v>2253.9837499999999</v>
      </c>
      <c r="R54" s="3">
        <f>VLOOKUP(C54,MASTER_Data_8!$K$2:$M$12,3,0)</f>
        <v>1275</v>
      </c>
      <c r="S54" s="3">
        <f>Datset_2!I54*MASTER_Data_5!$B$9*R54</f>
        <v>8095.2937499999998</v>
      </c>
    </row>
    <row r="55" spans="1:19" x14ac:dyDescent="0.25">
      <c r="A55" s="62" t="s">
        <v>566</v>
      </c>
      <c r="B55" s="22">
        <v>39498</v>
      </c>
      <c r="C55" s="62">
        <v>60005</v>
      </c>
      <c r="D55" s="62">
        <v>9</v>
      </c>
      <c r="E55" s="62">
        <v>8</v>
      </c>
      <c r="F55" s="62">
        <v>22</v>
      </c>
      <c r="G55" s="62">
        <v>11</v>
      </c>
      <c r="H55" s="62">
        <v>9</v>
      </c>
      <c r="I55" s="112">
        <f>D55*HLOOKUP($D$3,MASTER_Data_1!$A$3:$F$5,2,0)+E55*HLOOKUP($E$3,MASTER_Data_1!$A$3:$F$5,2,0)+F55*HLOOKUP($F$3,MASTER_Data_1!$A$3:$F$5,2,0)+G55*HLOOKUP($G$3,MASTER_Data_1!$A$3:$F$5,2,0)+H55*HLOOKUP($H$3,MASTER_Data_1!$A$3:$F$5,2,0)</f>
        <v>156</v>
      </c>
      <c r="J55" s="5">
        <f>IF(AND(I55&gt;100,C55=60001),HLOOKUP(C55,MASTER_Data_3!$A$6:$G$16,MATCH(Datset_2!I55,MASTER_Data_3!$B$7:$B$16,1)+2,1),IF(AND(I55&gt;100,C55=60002),HLOOKUP(C55,MASTER_Data_3!$A$6:$G$16,MATCH(Datset_2!I55,MASTER_Data_3!$B$7:$B$16,1)+2,1),IF(AND(I55&gt;100,C55=60003),HLOOKUP(C55,MASTER_Data_3!$A$6:$G$16,MATCH(Datset_2!I55,MASTER_Data_3!$B$7:$B$16,1)+2,1),IF(AND(I55&gt;100,C55=60004),HLOOKUP(C55,MASTER_Data_3!$A$6:$G$16,MATCH(Datset_2!I55,MASTER_Data_3!$B$7:$B$16,1)+2,1),IF(AND(I55&gt;100,C55=60005),HLOOKUP(C55,MASTER_Data_3!$A$6:$G$16,MATCH(Datset_2!I55,MASTER_Data_3!$B$7:$B$16,1)+2,1),HLOOKUP(C55,MASTER_Data_3!$A$6:$G$16,2,1))))))</f>
        <v>0.24399999999999999</v>
      </c>
      <c r="K55" s="4">
        <f t="shared" si="0"/>
        <v>38.064</v>
      </c>
      <c r="L55" s="112">
        <f>IF(AND(I55&gt;100,C55=60001),HLOOKUP(C55,MASTER_Data_4!$A$6:$L$16,MATCH(Datset_2!I55,MASTER_Data_4!$B$7:$B$16,1)+2,1),IF(AND(I55&gt;100,C55=60002),HLOOKUP(C55,MASTER_Data_4!$A$6:$L$16,MATCH(Datset_2!I55,MASTER_Data_4!$B$7:$B$16,1)+2,1),IF(AND(I55&gt;100,C55=60003),HLOOKUP(C55,MASTER_Data_4!$A$6:$L$16,MATCH(Datset_2!I55,MASTER_Data_4!$B$7:$B$16,1)+2,1),IF(AND(I55&gt;100,C55=60004),HLOOKUP(C55,MASTER_Data_4!$A$6:$L$16,MATCH(Datset_2!I55,MASTER_Data_4!$B$7:$B$16,1)+2,1),IF(AND(I55&gt;100,C55=60005),HLOOKUP(C55,MASTER_Data_4!$A$6:$L$16,MATCH(Datset_2!I55,MASTER_Data_4!$B$7:$B$16,1)+2,1),HLOOKUP(C55,MASTER_Data_4!$A$6:$L$16,2,1))))))</f>
        <v>0.38900000000000001</v>
      </c>
      <c r="M55" s="4">
        <f t="shared" si="1"/>
        <v>60.684000000000005</v>
      </c>
      <c r="N55" s="112">
        <f>VLOOKUP(C55,MASTER_Data_7!$F$2:$H$7,3,0)</f>
        <v>2</v>
      </c>
      <c r="O55" s="112">
        <f>VLOOKUP(C55,MASTER_Data_7!$K$2:$M$12,3,0)</f>
        <v>1</v>
      </c>
      <c r="P55" s="3">
        <f>VLOOKUP(C55,MASTER_Data_8!$F$2:$H$7,3,0)</f>
        <v>779</v>
      </c>
      <c r="Q55" s="3">
        <f>Datset_2!I55*MASTER_Data_5!$B$9*P55</f>
        <v>6623.0580000000009</v>
      </c>
      <c r="R55" s="3">
        <f>VLOOKUP(C55,MASTER_Data_8!$K$2:$M$12,3,0)</f>
        <v>584</v>
      </c>
      <c r="S55" s="3">
        <f>Datset_2!I55*MASTER_Data_5!$B$9*R55</f>
        <v>4965.1680000000006</v>
      </c>
    </row>
    <row r="56" spans="1:19" x14ac:dyDescent="0.25">
      <c r="A56" s="62" t="s">
        <v>567</v>
      </c>
      <c r="B56" s="22">
        <v>39499</v>
      </c>
      <c r="C56" s="62">
        <v>60003</v>
      </c>
      <c r="D56" s="62">
        <v>9</v>
      </c>
      <c r="E56" s="62">
        <v>8</v>
      </c>
      <c r="F56" s="62">
        <v>12</v>
      </c>
      <c r="G56" s="62">
        <v>11</v>
      </c>
      <c r="H56" s="62">
        <v>21</v>
      </c>
      <c r="I56" s="112">
        <f>D56*HLOOKUP($D$3,MASTER_Data_1!$A$3:$F$5,2,0)+E56*HLOOKUP($E$3,MASTER_Data_1!$A$3:$F$5,2,0)+F56*HLOOKUP($F$3,MASTER_Data_1!$A$3:$F$5,2,0)+G56*HLOOKUP($G$3,MASTER_Data_1!$A$3:$F$5,2,0)+H56*HLOOKUP($H$3,MASTER_Data_1!$A$3:$F$5,2,0)</f>
        <v>174.60000000000002</v>
      </c>
      <c r="J56" s="5">
        <f>IF(AND(I56&gt;100,C56=60001),HLOOKUP(C56,MASTER_Data_3!$A$6:$G$16,MATCH(Datset_2!I56,MASTER_Data_3!$B$7:$B$16,1)+2,1),IF(AND(I56&gt;100,C56=60002),HLOOKUP(C56,MASTER_Data_3!$A$6:$G$16,MATCH(Datset_2!I56,MASTER_Data_3!$B$7:$B$16,1)+2,1),IF(AND(I56&gt;100,C56=60003),HLOOKUP(C56,MASTER_Data_3!$A$6:$G$16,MATCH(Datset_2!I56,MASTER_Data_3!$B$7:$B$16,1)+2,1),IF(AND(I56&gt;100,C56=60004),HLOOKUP(C56,MASTER_Data_3!$A$6:$G$16,MATCH(Datset_2!I56,MASTER_Data_3!$B$7:$B$16,1)+2,1),IF(AND(I56&gt;100,C56=60005),HLOOKUP(C56,MASTER_Data_3!$A$6:$G$16,MATCH(Datset_2!I56,MASTER_Data_3!$B$7:$B$16,1)+2,1),HLOOKUP(C56,MASTER_Data_3!$A$6:$G$16,2,1))))))</f>
        <v>0.25600000000000001</v>
      </c>
      <c r="K56" s="4">
        <f t="shared" si="0"/>
        <v>44.697600000000008</v>
      </c>
      <c r="L56" s="112">
        <f>IF(AND(I56&gt;100,C56=60001),HLOOKUP(C56,MASTER_Data_4!$A$6:$L$16,MATCH(Datset_2!I56,MASTER_Data_4!$B$7:$B$16,1)+2,1),IF(AND(I56&gt;100,C56=60002),HLOOKUP(C56,MASTER_Data_4!$A$6:$L$16,MATCH(Datset_2!I56,MASTER_Data_4!$B$7:$B$16,1)+2,1),IF(AND(I56&gt;100,C56=60003),HLOOKUP(C56,MASTER_Data_4!$A$6:$L$16,MATCH(Datset_2!I56,MASTER_Data_4!$B$7:$B$16,1)+2,1),IF(AND(I56&gt;100,C56=60004),HLOOKUP(C56,MASTER_Data_4!$A$6:$L$16,MATCH(Datset_2!I56,MASTER_Data_4!$B$7:$B$16,1)+2,1),IF(AND(I56&gt;100,C56=60005),HLOOKUP(C56,MASTER_Data_4!$A$6:$L$16,MATCH(Datset_2!I56,MASTER_Data_4!$B$7:$B$16,1)+2,1),HLOOKUP(C56,MASTER_Data_4!$A$6:$L$16,2,1))))))</f>
        <v>0.28999999999999998</v>
      </c>
      <c r="M56" s="4">
        <f t="shared" si="1"/>
        <v>50.634</v>
      </c>
      <c r="N56" s="112">
        <f>VLOOKUP(C56,MASTER_Data_7!$F$2:$H$7,3,0)</f>
        <v>2</v>
      </c>
      <c r="O56" s="112">
        <f>VLOOKUP(C56,MASTER_Data_7!$K$2:$M$12,3,0)</f>
        <v>1</v>
      </c>
      <c r="P56" s="3">
        <f>VLOOKUP(C56,MASTER_Data_8!$F$2:$H$7,3,0)</f>
        <v>846</v>
      </c>
      <c r="Q56" s="3">
        <f>Datset_2!I56*MASTER_Data_5!$B$9*P56</f>
        <v>8050.2822000000006</v>
      </c>
      <c r="R56" s="3">
        <f>VLOOKUP(C56,MASTER_Data_8!$K$2:$M$12,3,0)</f>
        <v>775</v>
      </c>
      <c r="S56" s="3">
        <f>Datset_2!I56*MASTER_Data_5!$B$9*R56</f>
        <v>7374.6675000000005</v>
      </c>
    </row>
    <row r="57" spans="1:19" x14ac:dyDescent="0.25">
      <c r="A57" s="62" t="s">
        <v>571</v>
      </c>
      <c r="B57" s="22">
        <v>39501</v>
      </c>
      <c r="C57" s="62">
        <v>60005</v>
      </c>
      <c r="D57" s="62">
        <v>9</v>
      </c>
      <c r="E57" s="62">
        <v>8</v>
      </c>
      <c r="F57" s="62">
        <v>14</v>
      </c>
      <c r="G57" s="62">
        <v>11</v>
      </c>
      <c r="H57" s="62">
        <v>7</v>
      </c>
      <c r="I57" s="112">
        <f>D57*HLOOKUP($D$3,MASTER_Data_1!$A$3:$F$5,2,0)+E57*HLOOKUP($E$3,MASTER_Data_1!$A$3:$F$5,2,0)+F57*HLOOKUP($F$3,MASTER_Data_1!$A$3:$F$5,2,0)+G57*HLOOKUP($G$3,MASTER_Data_1!$A$3:$F$5,2,0)+H57*HLOOKUP($H$3,MASTER_Data_1!$A$3:$F$5,2,0)</f>
        <v>138.4</v>
      </c>
      <c r="J57" s="5">
        <f>IF(AND(I57&gt;100,C57=60001),HLOOKUP(C57,MASTER_Data_3!$A$6:$G$16,MATCH(Datset_2!I57,MASTER_Data_3!$B$7:$B$16,1)+2,1),IF(AND(I57&gt;100,C57=60002),HLOOKUP(C57,MASTER_Data_3!$A$6:$G$16,MATCH(Datset_2!I57,MASTER_Data_3!$B$7:$B$16,1)+2,1),IF(AND(I57&gt;100,C57=60003),HLOOKUP(C57,MASTER_Data_3!$A$6:$G$16,MATCH(Datset_2!I57,MASTER_Data_3!$B$7:$B$16,1)+2,1),IF(AND(I57&gt;100,C57=60004),HLOOKUP(C57,MASTER_Data_3!$A$6:$G$16,MATCH(Datset_2!I57,MASTER_Data_3!$B$7:$B$16,1)+2,1),IF(AND(I57&gt;100,C57=60005),HLOOKUP(C57,MASTER_Data_3!$A$6:$G$16,MATCH(Datset_2!I57,MASTER_Data_3!$B$7:$B$16,1)+2,1),HLOOKUP(C57,MASTER_Data_3!$A$6:$G$16,2,1))))))</f>
        <v>0.24399999999999999</v>
      </c>
      <c r="K57" s="4">
        <f t="shared" si="0"/>
        <v>33.769600000000004</v>
      </c>
      <c r="L57" s="112">
        <f>IF(AND(I57&gt;100,C57=60001),HLOOKUP(C57,MASTER_Data_4!$A$6:$L$16,MATCH(Datset_2!I57,MASTER_Data_4!$B$7:$B$16,1)+2,1),IF(AND(I57&gt;100,C57=60002),HLOOKUP(C57,MASTER_Data_4!$A$6:$L$16,MATCH(Datset_2!I57,MASTER_Data_4!$B$7:$B$16,1)+2,1),IF(AND(I57&gt;100,C57=60003),HLOOKUP(C57,MASTER_Data_4!$A$6:$L$16,MATCH(Datset_2!I57,MASTER_Data_4!$B$7:$B$16,1)+2,1),IF(AND(I57&gt;100,C57=60004),HLOOKUP(C57,MASTER_Data_4!$A$6:$L$16,MATCH(Datset_2!I57,MASTER_Data_4!$B$7:$B$16,1)+2,1),IF(AND(I57&gt;100,C57=60005),HLOOKUP(C57,MASTER_Data_4!$A$6:$L$16,MATCH(Datset_2!I57,MASTER_Data_4!$B$7:$B$16,1)+2,1),HLOOKUP(C57,MASTER_Data_4!$A$6:$L$16,2,1))))))</f>
        <v>0.38900000000000001</v>
      </c>
      <c r="M57" s="4">
        <f t="shared" si="1"/>
        <v>53.837600000000002</v>
      </c>
      <c r="N57" s="112">
        <f>VLOOKUP(C57,MASTER_Data_7!$F$2:$H$7,3,0)</f>
        <v>2</v>
      </c>
      <c r="O57" s="112">
        <f>VLOOKUP(C57,MASTER_Data_7!$K$2:$M$12,3,0)</f>
        <v>1</v>
      </c>
      <c r="P57" s="3">
        <f>VLOOKUP(C57,MASTER_Data_8!$F$2:$H$7,3,0)</f>
        <v>779</v>
      </c>
      <c r="Q57" s="3">
        <f>Datset_2!I57*MASTER_Data_5!$B$9*P57</f>
        <v>5875.8412000000008</v>
      </c>
      <c r="R57" s="3">
        <f>VLOOKUP(C57,MASTER_Data_8!$K$2:$M$12,3,0)</f>
        <v>584</v>
      </c>
      <c r="S57" s="3">
        <f>Datset_2!I57*MASTER_Data_5!$B$9*R57</f>
        <v>4404.9952000000003</v>
      </c>
    </row>
    <row r="58" spans="1:19" x14ac:dyDescent="0.25">
      <c r="A58" s="62" t="s">
        <v>572</v>
      </c>
      <c r="B58" s="22">
        <v>39501</v>
      </c>
      <c r="C58" s="62">
        <v>60002</v>
      </c>
      <c r="D58" s="62">
        <v>9</v>
      </c>
      <c r="E58" s="62">
        <v>8</v>
      </c>
      <c r="F58" s="62">
        <v>12</v>
      </c>
      <c r="G58" s="62">
        <v>7</v>
      </c>
      <c r="H58" s="62">
        <v>9</v>
      </c>
      <c r="I58" s="112">
        <f>D58*HLOOKUP($D$3,MASTER_Data_1!$A$3:$F$5,2,0)+E58*HLOOKUP($E$3,MASTER_Data_1!$A$3:$F$5,2,0)+F58*HLOOKUP($F$3,MASTER_Data_1!$A$3:$F$5,2,0)+G58*HLOOKUP($G$3,MASTER_Data_1!$A$3:$F$5,2,0)+H58*HLOOKUP($H$3,MASTER_Data_1!$A$3:$F$5,2,0)</f>
        <v>118.2</v>
      </c>
      <c r="J58" s="5">
        <f>IF(AND(I58&gt;100,C58=60001),HLOOKUP(C58,MASTER_Data_3!$A$6:$G$16,MATCH(Datset_2!I58,MASTER_Data_3!$B$7:$B$16,1)+2,1),IF(AND(I58&gt;100,C58=60002),HLOOKUP(C58,MASTER_Data_3!$A$6:$G$16,MATCH(Datset_2!I58,MASTER_Data_3!$B$7:$B$16,1)+2,1),IF(AND(I58&gt;100,C58=60003),HLOOKUP(C58,MASTER_Data_3!$A$6:$G$16,MATCH(Datset_2!I58,MASTER_Data_3!$B$7:$B$16,1)+2,1),IF(AND(I58&gt;100,C58=60004),HLOOKUP(C58,MASTER_Data_3!$A$6:$G$16,MATCH(Datset_2!I58,MASTER_Data_3!$B$7:$B$16,1)+2,1),IF(AND(I58&gt;100,C58=60005),HLOOKUP(C58,MASTER_Data_3!$A$6:$G$16,MATCH(Datset_2!I58,MASTER_Data_3!$B$7:$B$16,1)+2,1),HLOOKUP(C58,MASTER_Data_3!$A$6:$G$16,2,1))))))</f>
        <v>0.254</v>
      </c>
      <c r="K58" s="4">
        <f t="shared" si="0"/>
        <v>30.0228</v>
      </c>
      <c r="L58" s="112">
        <f>IF(AND(I58&gt;100,C58=60001),HLOOKUP(C58,MASTER_Data_4!$A$6:$L$16,MATCH(Datset_2!I58,MASTER_Data_4!$B$7:$B$16,1)+2,1),IF(AND(I58&gt;100,C58=60002),HLOOKUP(C58,MASTER_Data_4!$A$6:$L$16,MATCH(Datset_2!I58,MASTER_Data_4!$B$7:$B$16,1)+2,1),IF(AND(I58&gt;100,C58=60003),HLOOKUP(C58,MASTER_Data_4!$A$6:$L$16,MATCH(Datset_2!I58,MASTER_Data_4!$B$7:$B$16,1)+2,1),IF(AND(I58&gt;100,C58=60004),HLOOKUP(C58,MASTER_Data_4!$A$6:$L$16,MATCH(Datset_2!I58,MASTER_Data_4!$B$7:$B$16,1)+2,1),IF(AND(I58&gt;100,C58=60005),HLOOKUP(C58,MASTER_Data_4!$A$6:$L$16,MATCH(Datset_2!I58,MASTER_Data_4!$B$7:$B$16,1)+2,1),HLOOKUP(C58,MASTER_Data_4!$A$6:$L$16,2,1))))))</f>
        <v>0.307</v>
      </c>
      <c r="M58" s="4">
        <f t="shared" si="1"/>
        <v>36.287399999999998</v>
      </c>
      <c r="N58" s="112">
        <f>VLOOKUP(C58,MASTER_Data_7!$F$2:$H$7,3,0)</f>
        <v>1</v>
      </c>
      <c r="O58" s="112">
        <f>VLOOKUP(C58,MASTER_Data_7!$K$2:$M$12,3,0)</f>
        <v>2</v>
      </c>
      <c r="P58" s="3">
        <f>VLOOKUP(C58,MASTER_Data_8!$F$2:$H$7,3,0)</f>
        <v>355</v>
      </c>
      <c r="Q58" s="3">
        <f>Datset_2!I58*MASTER_Data_5!$B$9*P58</f>
        <v>2286.8745000000004</v>
      </c>
      <c r="R58" s="3">
        <f>VLOOKUP(C58,MASTER_Data_8!$K$2:$M$12,3,0)</f>
        <v>1275</v>
      </c>
      <c r="S58" s="3">
        <f>Datset_2!I58*MASTER_Data_5!$B$9*R58</f>
        <v>8213.4225000000006</v>
      </c>
    </row>
    <row r="59" spans="1:19" x14ac:dyDescent="0.25">
      <c r="A59" s="62" t="s">
        <v>568</v>
      </c>
      <c r="B59" s="22">
        <v>39502</v>
      </c>
      <c r="C59" s="62">
        <v>60002</v>
      </c>
      <c r="D59" s="62">
        <v>15</v>
      </c>
      <c r="E59" s="62">
        <v>8</v>
      </c>
      <c r="F59" s="62">
        <v>0</v>
      </c>
      <c r="G59" s="62">
        <v>11</v>
      </c>
      <c r="H59" s="62">
        <v>9</v>
      </c>
      <c r="I59" s="112">
        <f>D59*HLOOKUP($D$3,MASTER_Data_1!$A$3:$F$5,2,0)+E59*HLOOKUP($E$3,MASTER_Data_1!$A$3:$F$5,2,0)+F59*HLOOKUP($F$3,MASTER_Data_1!$A$3:$F$5,2,0)+G59*HLOOKUP($G$3,MASTER_Data_1!$A$3:$F$5,2,0)+H59*HLOOKUP($H$3,MASTER_Data_1!$A$3:$F$5,2,0)</f>
        <v>136.79999999999998</v>
      </c>
      <c r="J59" s="5">
        <f>IF(AND(I59&gt;100,C59=60001),HLOOKUP(C59,MASTER_Data_3!$A$6:$G$16,MATCH(Datset_2!I59,MASTER_Data_3!$B$7:$B$16,1)+2,1),IF(AND(I59&gt;100,C59=60002),HLOOKUP(C59,MASTER_Data_3!$A$6:$G$16,MATCH(Datset_2!I59,MASTER_Data_3!$B$7:$B$16,1)+2,1),IF(AND(I59&gt;100,C59=60003),HLOOKUP(C59,MASTER_Data_3!$A$6:$G$16,MATCH(Datset_2!I59,MASTER_Data_3!$B$7:$B$16,1)+2,1),IF(AND(I59&gt;100,C59=60004),HLOOKUP(C59,MASTER_Data_3!$A$6:$G$16,MATCH(Datset_2!I59,MASTER_Data_3!$B$7:$B$16,1)+2,1),IF(AND(I59&gt;100,C59=60005),HLOOKUP(C59,MASTER_Data_3!$A$6:$G$16,MATCH(Datset_2!I59,MASTER_Data_3!$B$7:$B$16,1)+2,1),HLOOKUP(C59,MASTER_Data_3!$A$6:$G$16,2,1))))))</f>
        <v>0.254</v>
      </c>
      <c r="K59" s="4">
        <f t="shared" si="0"/>
        <v>34.747199999999999</v>
      </c>
      <c r="L59" s="112">
        <f>IF(AND(I59&gt;100,C59=60001),HLOOKUP(C59,MASTER_Data_4!$A$6:$L$16,MATCH(Datset_2!I59,MASTER_Data_4!$B$7:$B$16,1)+2,1),IF(AND(I59&gt;100,C59=60002),HLOOKUP(C59,MASTER_Data_4!$A$6:$L$16,MATCH(Datset_2!I59,MASTER_Data_4!$B$7:$B$16,1)+2,1),IF(AND(I59&gt;100,C59=60003),HLOOKUP(C59,MASTER_Data_4!$A$6:$L$16,MATCH(Datset_2!I59,MASTER_Data_4!$B$7:$B$16,1)+2,1),IF(AND(I59&gt;100,C59=60004),HLOOKUP(C59,MASTER_Data_4!$A$6:$L$16,MATCH(Datset_2!I59,MASTER_Data_4!$B$7:$B$16,1)+2,1),IF(AND(I59&gt;100,C59=60005),HLOOKUP(C59,MASTER_Data_4!$A$6:$L$16,MATCH(Datset_2!I59,MASTER_Data_4!$B$7:$B$16,1)+2,1),HLOOKUP(C59,MASTER_Data_4!$A$6:$L$16,2,1))))))</f>
        <v>0.307</v>
      </c>
      <c r="M59" s="4">
        <f t="shared" si="1"/>
        <v>41.997599999999991</v>
      </c>
      <c r="N59" s="112">
        <f>VLOOKUP(C59,MASTER_Data_7!$F$2:$H$7,3,0)</f>
        <v>1</v>
      </c>
      <c r="O59" s="112">
        <f>VLOOKUP(C59,MASTER_Data_7!$K$2:$M$12,3,0)</f>
        <v>2</v>
      </c>
      <c r="P59" s="3">
        <f>VLOOKUP(C59,MASTER_Data_8!$F$2:$H$7,3,0)</f>
        <v>355</v>
      </c>
      <c r="Q59" s="3">
        <f>Datset_2!I59*MASTER_Data_5!$B$9*P59</f>
        <v>2646.7379999999994</v>
      </c>
      <c r="R59" s="3">
        <f>VLOOKUP(C59,MASTER_Data_8!$K$2:$M$12,3,0)</f>
        <v>1275</v>
      </c>
      <c r="S59" s="3">
        <f>Datset_2!I59*MASTER_Data_5!$B$9*R59</f>
        <v>9505.8899999999976</v>
      </c>
    </row>
    <row r="60" spans="1:19" x14ac:dyDescent="0.25">
      <c r="A60" s="62" t="s">
        <v>569</v>
      </c>
      <c r="B60" s="22">
        <v>39502</v>
      </c>
      <c r="C60" s="62">
        <v>60001</v>
      </c>
      <c r="D60" s="62">
        <v>9</v>
      </c>
      <c r="E60" s="62">
        <v>8</v>
      </c>
      <c r="F60" s="62">
        <v>12</v>
      </c>
      <c r="G60" s="62">
        <v>11</v>
      </c>
      <c r="H60" s="62">
        <v>9</v>
      </c>
      <c r="I60" s="112">
        <f>D60*HLOOKUP($D$3,MASTER_Data_1!$A$3:$F$5,2,0)+E60*HLOOKUP($E$3,MASTER_Data_1!$A$3:$F$5,2,0)+F60*HLOOKUP($F$3,MASTER_Data_1!$A$3:$F$5,2,0)+G60*HLOOKUP($G$3,MASTER_Data_1!$A$3:$F$5,2,0)+H60*HLOOKUP($H$3,MASTER_Data_1!$A$3:$F$5,2,0)</f>
        <v>141</v>
      </c>
      <c r="J60" s="5">
        <f>IF(AND(I60&gt;100,C60=60001),HLOOKUP(C60,MASTER_Data_3!$A$6:$G$16,MATCH(Datset_2!I60,MASTER_Data_3!$B$7:$B$16,1)+2,1),IF(AND(I60&gt;100,C60=60002),HLOOKUP(C60,MASTER_Data_3!$A$6:$G$16,MATCH(Datset_2!I60,MASTER_Data_3!$B$7:$B$16,1)+2,1),IF(AND(I60&gt;100,C60=60003),HLOOKUP(C60,MASTER_Data_3!$A$6:$G$16,MATCH(Datset_2!I60,MASTER_Data_3!$B$7:$B$16,1)+2,1),IF(AND(I60&gt;100,C60=60004),HLOOKUP(C60,MASTER_Data_3!$A$6:$G$16,MATCH(Datset_2!I60,MASTER_Data_3!$B$7:$B$16,1)+2,1),IF(AND(I60&gt;100,C60=60005),HLOOKUP(C60,MASTER_Data_3!$A$6:$G$16,MATCH(Datset_2!I60,MASTER_Data_3!$B$7:$B$16,1)+2,1),HLOOKUP(C60,MASTER_Data_3!$A$6:$G$16,2,1))))))</f>
        <v>0.25</v>
      </c>
      <c r="K60" s="4">
        <f t="shared" si="0"/>
        <v>35.25</v>
      </c>
      <c r="L60" s="112">
        <f>IF(AND(I60&gt;100,C60=60001),HLOOKUP(C60,MASTER_Data_4!$A$6:$L$16,MATCH(Datset_2!I60,MASTER_Data_4!$B$7:$B$16,1)+2,1),IF(AND(I60&gt;100,C60=60002),HLOOKUP(C60,MASTER_Data_4!$A$6:$L$16,MATCH(Datset_2!I60,MASTER_Data_4!$B$7:$B$16,1)+2,1),IF(AND(I60&gt;100,C60=60003),HLOOKUP(C60,MASTER_Data_4!$A$6:$L$16,MATCH(Datset_2!I60,MASTER_Data_4!$B$7:$B$16,1)+2,1),IF(AND(I60&gt;100,C60=60004),HLOOKUP(C60,MASTER_Data_4!$A$6:$L$16,MATCH(Datset_2!I60,MASTER_Data_4!$B$7:$B$16,1)+2,1),IF(AND(I60&gt;100,C60=60005),HLOOKUP(C60,MASTER_Data_4!$A$6:$L$16,MATCH(Datset_2!I60,MASTER_Data_4!$B$7:$B$16,1)+2,1),HLOOKUP(C60,MASTER_Data_4!$A$6:$L$16,2,1))))))</f>
        <v>0.34</v>
      </c>
      <c r="M60" s="4">
        <f t="shared" si="1"/>
        <v>47.940000000000005</v>
      </c>
      <c r="N60" s="112">
        <f>VLOOKUP(C60,MASTER_Data_7!$F$2:$H$7,3,0)</f>
        <v>1</v>
      </c>
      <c r="O60" s="112">
        <f>VLOOKUP(C60,MASTER_Data_7!$K$2:$M$12,3,0)</f>
        <v>2</v>
      </c>
      <c r="P60" s="3">
        <f>VLOOKUP(C60,MASTER_Data_8!$F$2:$H$7,3,0)</f>
        <v>25</v>
      </c>
      <c r="Q60" s="3">
        <f>Datset_2!I60*MASTER_Data_5!$B$9*P60</f>
        <v>192.11250000000001</v>
      </c>
      <c r="R60" s="3">
        <f>VLOOKUP(C60,MASTER_Data_8!$K$2:$M$12,3,0)</f>
        <v>1376</v>
      </c>
      <c r="S60" s="3">
        <f>Datset_2!I60*MASTER_Data_5!$B$9*R60</f>
        <v>10573.871999999999</v>
      </c>
    </row>
    <row r="61" spans="1:19" x14ac:dyDescent="0.25">
      <c r="A61" s="62" t="s">
        <v>570</v>
      </c>
      <c r="B61" s="22">
        <v>39502</v>
      </c>
      <c r="C61" s="62">
        <v>60004</v>
      </c>
      <c r="D61" s="62">
        <v>0</v>
      </c>
      <c r="E61" s="62">
        <v>8</v>
      </c>
      <c r="F61" s="62">
        <v>14</v>
      </c>
      <c r="G61" s="62">
        <v>11</v>
      </c>
      <c r="H61" s="62">
        <v>9</v>
      </c>
      <c r="I61" s="112">
        <f>D61*HLOOKUP($D$3,MASTER_Data_1!$A$3:$F$5,2,0)+E61*HLOOKUP($E$3,MASTER_Data_1!$A$3:$F$5,2,0)+F61*HLOOKUP($F$3,MASTER_Data_1!$A$3:$F$5,2,0)+G61*HLOOKUP($G$3,MASTER_Data_1!$A$3:$F$5,2,0)+H61*HLOOKUP($H$3,MASTER_Data_1!$A$3:$F$5,2,0)</f>
        <v>123.3</v>
      </c>
      <c r="J61" s="5">
        <f>IF(AND(I61&gt;100,C61=60001),HLOOKUP(C61,MASTER_Data_3!$A$6:$G$16,MATCH(Datset_2!I61,MASTER_Data_3!$B$7:$B$16,1)+2,1),IF(AND(I61&gt;100,C61=60002),HLOOKUP(C61,MASTER_Data_3!$A$6:$G$16,MATCH(Datset_2!I61,MASTER_Data_3!$B$7:$B$16,1)+2,1),IF(AND(I61&gt;100,C61=60003),HLOOKUP(C61,MASTER_Data_3!$A$6:$G$16,MATCH(Datset_2!I61,MASTER_Data_3!$B$7:$B$16,1)+2,1),IF(AND(I61&gt;100,C61=60004),HLOOKUP(C61,MASTER_Data_3!$A$6:$G$16,MATCH(Datset_2!I61,MASTER_Data_3!$B$7:$B$16,1)+2,1),IF(AND(I61&gt;100,C61=60005),HLOOKUP(C61,MASTER_Data_3!$A$6:$G$16,MATCH(Datset_2!I61,MASTER_Data_3!$B$7:$B$16,1)+2,1),HLOOKUP(C61,MASTER_Data_3!$A$6:$G$16,2,1))))))</f>
        <v>0.252</v>
      </c>
      <c r="K61" s="4">
        <f t="shared" si="0"/>
        <v>31.0716</v>
      </c>
      <c r="L61" s="112">
        <f>IF(AND(I61&gt;100,C61=60001),HLOOKUP(C61,MASTER_Data_4!$A$6:$L$16,MATCH(Datset_2!I61,MASTER_Data_4!$B$7:$B$16,1)+2,1),IF(AND(I61&gt;100,C61=60002),HLOOKUP(C61,MASTER_Data_4!$A$6:$L$16,MATCH(Datset_2!I61,MASTER_Data_4!$B$7:$B$16,1)+2,1),IF(AND(I61&gt;100,C61=60003),HLOOKUP(C61,MASTER_Data_4!$A$6:$L$16,MATCH(Datset_2!I61,MASTER_Data_4!$B$7:$B$16,1)+2,1),IF(AND(I61&gt;100,C61=60004),HLOOKUP(C61,MASTER_Data_4!$A$6:$L$16,MATCH(Datset_2!I61,MASTER_Data_4!$B$7:$B$16,1)+2,1),IF(AND(I61&gt;100,C61=60005),HLOOKUP(C61,MASTER_Data_4!$A$6:$L$16,MATCH(Datset_2!I61,MASTER_Data_4!$B$7:$B$16,1)+2,1),HLOOKUP(C61,MASTER_Data_4!$A$6:$L$16,2,1))))))</f>
        <v>0.3</v>
      </c>
      <c r="M61" s="4">
        <f t="shared" si="1"/>
        <v>36.989999999999995</v>
      </c>
      <c r="N61" s="112">
        <f>VLOOKUP(C61,MASTER_Data_7!$F$2:$H$7,3,0)</f>
        <v>2</v>
      </c>
      <c r="O61" s="112">
        <f>VLOOKUP(C61,MASTER_Data_7!$K$2:$M$12,3,0)</f>
        <v>2</v>
      </c>
      <c r="P61" s="3">
        <f>VLOOKUP(C61,MASTER_Data_8!$F$2:$H$7,3,0)</f>
        <v>882</v>
      </c>
      <c r="Q61" s="3">
        <f>Datset_2!I61*MASTER_Data_5!$B$9*P61</f>
        <v>5926.9076999999997</v>
      </c>
      <c r="R61" s="3">
        <f>VLOOKUP(C61,MASTER_Data_8!$K$2:$M$12,3,0)</f>
        <v>1735</v>
      </c>
      <c r="S61" s="3">
        <f>Datset_2!I61*MASTER_Data_5!$B$9*R61</f>
        <v>11658.93975</v>
      </c>
    </row>
    <row r="62" spans="1:19" x14ac:dyDescent="0.25">
      <c r="A62" s="62" t="s">
        <v>573</v>
      </c>
      <c r="B62" s="22">
        <v>39504</v>
      </c>
      <c r="C62" s="62">
        <v>60001</v>
      </c>
      <c r="D62" s="62">
        <v>9</v>
      </c>
      <c r="E62" s="62">
        <v>8</v>
      </c>
      <c r="F62" s="62">
        <v>12</v>
      </c>
      <c r="G62" s="62">
        <v>11</v>
      </c>
      <c r="H62" s="62">
        <v>9</v>
      </c>
      <c r="I62" s="112">
        <f>D62*HLOOKUP($D$3,MASTER_Data_1!$A$3:$F$5,2,0)+E62*HLOOKUP($E$3,MASTER_Data_1!$A$3:$F$5,2,0)+F62*HLOOKUP($F$3,MASTER_Data_1!$A$3:$F$5,2,0)+G62*HLOOKUP($G$3,MASTER_Data_1!$A$3:$F$5,2,0)+H62*HLOOKUP($H$3,MASTER_Data_1!$A$3:$F$5,2,0)</f>
        <v>141</v>
      </c>
      <c r="J62" s="5">
        <f>IF(AND(I62&gt;100,C62=60001),HLOOKUP(C62,MASTER_Data_3!$A$6:$G$16,MATCH(Datset_2!I62,MASTER_Data_3!$B$7:$B$16,1)+2,1),IF(AND(I62&gt;100,C62=60002),HLOOKUP(C62,MASTER_Data_3!$A$6:$G$16,MATCH(Datset_2!I62,MASTER_Data_3!$B$7:$B$16,1)+2,1),IF(AND(I62&gt;100,C62=60003),HLOOKUP(C62,MASTER_Data_3!$A$6:$G$16,MATCH(Datset_2!I62,MASTER_Data_3!$B$7:$B$16,1)+2,1),IF(AND(I62&gt;100,C62=60004),HLOOKUP(C62,MASTER_Data_3!$A$6:$G$16,MATCH(Datset_2!I62,MASTER_Data_3!$B$7:$B$16,1)+2,1),IF(AND(I62&gt;100,C62=60005),HLOOKUP(C62,MASTER_Data_3!$A$6:$G$16,MATCH(Datset_2!I62,MASTER_Data_3!$B$7:$B$16,1)+2,1),HLOOKUP(C62,MASTER_Data_3!$A$6:$G$16,2,1))))))</f>
        <v>0.25</v>
      </c>
      <c r="K62" s="4">
        <f t="shared" si="0"/>
        <v>35.25</v>
      </c>
      <c r="L62" s="112">
        <f>IF(AND(I62&gt;100,C62=60001),HLOOKUP(C62,MASTER_Data_4!$A$6:$L$16,MATCH(Datset_2!I62,MASTER_Data_4!$B$7:$B$16,1)+2,1),IF(AND(I62&gt;100,C62=60002),HLOOKUP(C62,MASTER_Data_4!$A$6:$L$16,MATCH(Datset_2!I62,MASTER_Data_4!$B$7:$B$16,1)+2,1),IF(AND(I62&gt;100,C62=60003),HLOOKUP(C62,MASTER_Data_4!$A$6:$L$16,MATCH(Datset_2!I62,MASTER_Data_4!$B$7:$B$16,1)+2,1),IF(AND(I62&gt;100,C62=60004),HLOOKUP(C62,MASTER_Data_4!$A$6:$L$16,MATCH(Datset_2!I62,MASTER_Data_4!$B$7:$B$16,1)+2,1),IF(AND(I62&gt;100,C62=60005),HLOOKUP(C62,MASTER_Data_4!$A$6:$L$16,MATCH(Datset_2!I62,MASTER_Data_4!$B$7:$B$16,1)+2,1),HLOOKUP(C62,MASTER_Data_4!$A$6:$L$16,2,1))))))</f>
        <v>0.34</v>
      </c>
      <c r="M62" s="4">
        <f t="shared" si="1"/>
        <v>47.940000000000005</v>
      </c>
      <c r="N62" s="112">
        <f>VLOOKUP(C62,MASTER_Data_7!$F$2:$H$7,3,0)</f>
        <v>1</v>
      </c>
      <c r="O62" s="112">
        <f>VLOOKUP(C62,MASTER_Data_7!$K$2:$M$12,3,0)</f>
        <v>2</v>
      </c>
      <c r="P62" s="3">
        <f>VLOOKUP(C62,MASTER_Data_8!$F$2:$H$7,3,0)</f>
        <v>25</v>
      </c>
      <c r="Q62" s="3">
        <f>Datset_2!I62*MASTER_Data_5!$B$9*P62</f>
        <v>192.11250000000001</v>
      </c>
      <c r="R62" s="3">
        <f>VLOOKUP(C62,MASTER_Data_8!$K$2:$M$12,3,0)</f>
        <v>1376</v>
      </c>
      <c r="S62" s="3">
        <f>Datset_2!I62*MASTER_Data_5!$B$9*R62</f>
        <v>10573.871999999999</v>
      </c>
    </row>
    <row r="63" spans="1:19" x14ac:dyDescent="0.25">
      <c r="A63" s="62" t="s">
        <v>574</v>
      </c>
      <c r="B63" s="22">
        <v>39504</v>
      </c>
      <c r="C63" s="62">
        <v>60002</v>
      </c>
      <c r="D63" s="62">
        <v>9</v>
      </c>
      <c r="E63" s="62">
        <v>8</v>
      </c>
      <c r="F63" s="62">
        <v>18</v>
      </c>
      <c r="G63" s="62">
        <v>0</v>
      </c>
      <c r="H63" s="62">
        <v>9</v>
      </c>
      <c r="I63" s="112">
        <f>D63*HLOOKUP($D$3,MASTER_Data_1!$A$3:$F$5,2,0)+E63*HLOOKUP($E$3,MASTER_Data_1!$A$3:$F$5,2,0)+F63*HLOOKUP($F$3,MASTER_Data_1!$A$3:$F$5,2,0)+G63*HLOOKUP($G$3,MASTER_Data_1!$A$3:$F$5,2,0)+H63*HLOOKUP($H$3,MASTER_Data_1!$A$3:$F$5,2,0)</f>
        <v>87.3</v>
      </c>
      <c r="J63" s="5">
        <f>IF(AND(I63&gt;100,C63=60001),HLOOKUP(C63,MASTER_Data_3!$A$6:$G$16,MATCH(Datset_2!I63,MASTER_Data_3!$B$7:$B$16,1)+2,1),IF(AND(I63&gt;100,C63=60002),HLOOKUP(C63,MASTER_Data_3!$A$6:$G$16,MATCH(Datset_2!I63,MASTER_Data_3!$B$7:$B$16,1)+2,1),IF(AND(I63&gt;100,C63=60003),HLOOKUP(C63,MASTER_Data_3!$A$6:$G$16,MATCH(Datset_2!I63,MASTER_Data_3!$B$7:$B$16,1)+2,1),IF(AND(I63&gt;100,C63=60004),HLOOKUP(C63,MASTER_Data_3!$A$6:$G$16,MATCH(Datset_2!I63,MASTER_Data_3!$B$7:$B$16,1)+2,1),IF(AND(I63&gt;100,C63=60005),HLOOKUP(C63,MASTER_Data_3!$A$6:$G$16,MATCH(Datset_2!I63,MASTER_Data_3!$B$7:$B$16,1)+2,1),HLOOKUP(C63,MASTER_Data_3!$A$6:$G$16,2,1))))))</f>
        <v>17.3</v>
      </c>
      <c r="K63" s="4">
        <f t="shared" si="0"/>
        <v>17.3</v>
      </c>
      <c r="L63" s="112">
        <f>IF(AND(I63&gt;100,C63=60001),HLOOKUP(C63,MASTER_Data_4!$A$6:$L$16,MATCH(Datset_2!I63,MASTER_Data_4!$B$7:$B$16,1)+2,1),IF(AND(I63&gt;100,C63=60002),HLOOKUP(C63,MASTER_Data_4!$A$6:$L$16,MATCH(Datset_2!I63,MASTER_Data_4!$B$7:$B$16,1)+2,1),IF(AND(I63&gt;100,C63=60003),HLOOKUP(C63,MASTER_Data_4!$A$6:$L$16,MATCH(Datset_2!I63,MASTER_Data_4!$B$7:$B$16,1)+2,1),IF(AND(I63&gt;100,C63=60004),HLOOKUP(C63,MASTER_Data_4!$A$6:$L$16,MATCH(Datset_2!I63,MASTER_Data_4!$B$7:$B$16,1)+2,1),IF(AND(I63&gt;100,C63=60005),HLOOKUP(C63,MASTER_Data_4!$A$6:$L$16,MATCH(Datset_2!I63,MASTER_Data_4!$B$7:$B$16,1)+2,1),HLOOKUP(C63,MASTER_Data_4!$A$6:$L$16,2,1))))))</f>
        <v>16.920000000000002</v>
      </c>
      <c r="M63" s="4">
        <f t="shared" si="1"/>
        <v>16.920000000000002</v>
      </c>
      <c r="N63" s="112">
        <f>VLOOKUP(C63,MASTER_Data_7!$F$2:$H$7,3,0)</f>
        <v>1</v>
      </c>
      <c r="O63" s="112">
        <f>VLOOKUP(C63,MASTER_Data_7!$K$2:$M$12,3,0)</f>
        <v>2</v>
      </c>
      <c r="P63" s="3">
        <f>VLOOKUP(C63,MASTER_Data_8!$F$2:$H$7,3,0)</f>
        <v>355</v>
      </c>
      <c r="Q63" s="3">
        <f>Datset_2!I63*MASTER_Data_5!$B$9*P63</f>
        <v>1689.0367499999998</v>
      </c>
      <c r="R63" s="3">
        <f>VLOOKUP(C63,MASTER_Data_8!$K$2:$M$12,3,0)</f>
        <v>1275</v>
      </c>
      <c r="S63" s="3">
        <f>Datset_2!I63*MASTER_Data_5!$B$9*R63</f>
        <v>6066.2587499999991</v>
      </c>
    </row>
    <row r="64" spans="1:19" x14ac:dyDescent="0.25">
      <c r="A64" s="62" t="s">
        <v>575</v>
      </c>
      <c r="B64" s="22">
        <v>39505</v>
      </c>
      <c r="C64" s="62">
        <v>60001</v>
      </c>
      <c r="D64" s="62">
        <v>15</v>
      </c>
      <c r="E64" s="62">
        <v>8</v>
      </c>
      <c r="F64" s="62">
        <v>12</v>
      </c>
      <c r="G64" s="62">
        <v>11</v>
      </c>
      <c r="H64" s="62">
        <v>9</v>
      </c>
      <c r="I64" s="112">
        <f>D64*HLOOKUP($D$3,MASTER_Data_1!$A$3:$F$5,2,0)+E64*HLOOKUP($E$3,MASTER_Data_1!$A$3:$F$5,2,0)+F64*HLOOKUP($F$3,MASTER_Data_1!$A$3:$F$5,2,0)+G64*HLOOKUP($G$3,MASTER_Data_1!$A$3:$F$5,2,0)+H64*HLOOKUP($H$3,MASTER_Data_1!$A$3:$F$5,2,0)</f>
        <v>154.80000000000001</v>
      </c>
      <c r="J64" s="5">
        <f>IF(AND(I64&gt;100,C64=60001),HLOOKUP(C64,MASTER_Data_3!$A$6:$G$16,MATCH(Datset_2!I64,MASTER_Data_3!$B$7:$B$16,1)+2,1),IF(AND(I64&gt;100,C64=60002),HLOOKUP(C64,MASTER_Data_3!$A$6:$G$16,MATCH(Datset_2!I64,MASTER_Data_3!$B$7:$B$16,1)+2,1),IF(AND(I64&gt;100,C64=60003),HLOOKUP(C64,MASTER_Data_3!$A$6:$G$16,MATCH(Datset_2!I64,MASTER_Data_3!$B$7:$B$16,1)+2,1),IF(AND(I64&gt;100,C64=60004),HLOOKUP(C64,MASTER_Data_3!$A$6:$G$16,MATCH(Datset_2!I64,MASTER_Data_3!$B$7:$B$16,1)+2,1),IF(AND(I64&gt;100,C64=60005),HLOOKUP(C64,MASTER_Data_3!$A$6:$G$16,MATCH(Datset_2!I64,MASTER_Data_3!$B$7:$B$16,1)+2,1),HLOOKUP(C64,MASTER_Data_3!$A$6:$G$16,2,1))))))</f>
        <v>0.25</v>
      </c>
      <c r="K64" s="4">
        <f t="shared" si="0"/>
        <v>38.700000000000003</v>
      </c>
      <c r="L64" s="112">
        <f>IF(AND(I64&gt;100,C64=60001),HLOOKUP(C64,MASTER_Data_4!$A$6:$L$16,MATCH(Datset_2!I64,MASTER_Data_4!$B$7:$B$16,1)+2,1),IF(AND(I64&gt;100,C64=60002),HLOOKUP(C64,MASTER_Data_4!$A$6:$L$16,MATCH(Datset_2!I64,MASTER_Data_4!$B$7:$B$16,1)+2,1),IF(AND(I64&gt;100,C64=60003),HLOOKUP(C64,MASTER_Data_4!$A$6:$L$16,MATCH(Datset_2!I64,MASTER_Data_4!$B$7:$B$16,1)+2,1),IF(AND(I64&gt;100,C64=60004),HLOOKUP(C64,MASTER_Data_4!$A$6:$L$16,MATCH(Datset_2!I64,MASTER_Data_4!$B$7:$B$16,1)+2,1),IF(AND(I64&gt;100,C64=60005),HLOOKUP(C64,MASTER_Data_4!$A$6:$L$16,MATCH(Datset_2!I64,MASTER_Data_4!$B$7:$B$16,1)+2,1),HLOOKUP(C64,MASTER_Data_4!$A$6:$L$16,2,1))))))</f>
        <v>0.34</v>
      </c>
      <c r="M64" s="4">
        <f t="shared" si="1"/>
        <v>52.632000000000005</v>
      </c>
      <c r="N64" s="112">
        <f>VLOOKUP(C64,MASTER_Data_7!$F$2:$H$7,3,0)</f>
        <v>1</v>
      </c>
      <c r="O64" s="112">
        <f>VLOOKUP(C64,MASTER_Data_7!$K$2:$M$12,3,0)</f>
        <v>2</v>
      </c>
      <c r="P64" s="3">
        <f>VLOOKUP(C64,MASTER_Data_8!$F$2:$H$7,3,0)</f>
        <v>25</v>
      </c>
      <c r="Q64" s="3">
        <f>Datset_2!I64*MASTER_Data_5!$B$9*P64</f>
        <v>210.91500000000002</v>
      </c>
      <c r="R64" s="3">
        <f>VLOOKUP(C64,MASTER_Data_8!$K$2:$M$12,3,0)</f>
        <v>1376</v>
      </c>
      <c r="S64" s="3">
        <f>Datset_2!I64*MASTER_Data_5!$B$9*R64</f>
        <v>11608.7616</v>
      </c>
    </row>
    <row r="65" spans="1:19" x14ac:dyDescent="0.25">
      <c r="A65" s="62" t="s">
        <v>576</v>
      </c>
      <c r="B65" s="22">
        <v>39506</v>
      </c>
      <c r="C65" s="62">
        <v>60003</v>
      </c>
      <c r="D65" s="62">
        <v>0</v>
      </c>
      <c r="E65" s="62">
        <v>8</v>
      </c>
      <c r="F65" s="62">
        <v>12</v>
      </c>
      <c r="G65" s="62">
        <v>0</v>
      </c>
      <c r="H65" s="62">
        <v>9</v>
      </c>
      <c r="I65" s="112">
        <f>D65*HLOOKUP($D$3,MASTER_Data_1!$A$3:$F$5,2,0)+E65*HLOOKUP($E$3,MASTER_Data_1!$A$3:$F$5,2,0)+F65*HLOOKUP($F$3,MASTER_Data_1!$A$3:$F$5,2,0)+G65*HLOOKUP($G$3,MASTER_Data_1!$A$3:$F$5,2,0)+H65*HLOOKUP($H$3,MASTER_Data_1!$A$3:$F$5,2,0)</f>
        <v>57.599999999999994</v>
      </c>
      <c r="J65" s="5">
        <f>IF(AND(I65&gt;100,C65=60001),HLOOKUP(C65,MASTER_Data_3!$A$6:$G$16,MATCH(Datset_2!I65,MASTER_Data_3!$B$7:$B$16,1)+2,1),IF(AND(I65&gt;100,C65=60002),HLOOKUP(C65,MASTER_Data_3!$A$6:$G$16,MATCH(Datset_2!I65,MASTER_Data_3!$B$7:$B$16,1)+2,1),IF(AND(I65&gt;100,C65=60003),HLOOKUP(C65,MASTER_Data_3!$A$6:$G$16,MATCH(Datset_2!I65,MASTER_Data_3!$B$7:$B$16,1)+2,1),IF(AND(I65&gt;100,C65=60004),HLOOKUP(C65,MASTER_Data_3!$A$6:$G$16,MATCH(Datset_2!I65,MASTER_Data_3!$B$7:$B$16,1)+2,1),IF(AND(I65&gt;100,C65=60005),HLOOKUP(C65,MASTER_Data_3!$A$6:$G$16,MATCH(Datset_2!I65,MASTER_Data_3!$B$7:$B$16,1)+2,1),HLOOKUP(C65,MASTER_Data_3!$A$6:$G$16,2,1))))))</f>
        <v>18.600000000000001</v>
      </c>
      <c r="K65" s="4">
        <f t="shared" si="0"/>
        <v>18.600000000000001</v>
      </c>
      <c r="L65" s="112">
        <f>IF(AND(I65&gt;100,C65=60001),HLOOKUP(C65,MASTER_Data_4!$A$6:$L$16,MATCH(Datset_2!I65,MASTER_Data_4!$B$7:$B$16,1)+2,1),IF(AND(I65&gt;100,C65=60002),HLOOKUP(C65,MASTER_Data_4!$A$6:$L$16,MATCH(Datset_2!I65,MASTER_Data_4!$B$7:$B$16,1)+2,1),IF(AND(I65&gt;100,C65=60003),HLOOKUP(C65,MASTER_Data_4!$A$6:$L$16,MATCH(Datset_2!I65,MASTER_Data_4!$B$7:$B$16,1)+2,1),IF(AND(I65&gt;100,C65=60004),HLOOKUP(C65,MASTER_Data_4!$A$6:$L$16,MATCH(Datset_2!I65,MASTER_Data_4!$B$7:$B$16,1)+2,1),IF(AND(I65&gt;100,C65=60005),HLOOKUP(C65,MASTER_Data_4!$A$6:$L$16,MATCH(Datset_2!I65,MASTER_Data_4!$B$7:$B$16,1)+2,1),HLOOKUP(C65,MASTER_Data_4!$A$6:$L$16,2,1))))))</f>
        <v>17.2</v>
      </c>
      <c r="M65" s="4">
        <f t="shared" si="1"/>
        <v>17.2</v>
      </c>
      <c r="N65" s="112">
        <f>VLOOKUP(C65,MASTER_Data_7!$F$2:$H$7,3,0)</f>
        <v>2</v>
      </c>
      <c r="O65" s="112">
        <f>VLOOKUP(C65,MASTER_Data_7!$K$2:$M$12,3,0)</f>
        <v>1</v>
      </c>
      <c r="P65" s="3">
        <f>VLOOKUP(C65,MASTER_Data_8!$F$2:$H$7,3,0)</f>
        <v>846</v>
      </c>
      <c r="Q65" s="3">
        <f>Datset_2!I65*MASTER_Data_5!$B$9*P65</f>
        <v>2655.7631999999999</v>
      </c>
      <c r="R65" s="3">
        <f>VLOOKUP(C65,MASTER_Data_8!$K$2:$M$12,3,0)</f>
        <v>775</v>
      </c>
      <c r="S65" s="3">
        <f>Datset_2!I65*MASTER_Data_5!$B$9*R65</f>
        <v>2432.8799999999997</v>
      </c>
    </row>
    <row r="66" spans="1:19" x14ac:dyDescent="0.25">
      <c r="A66" s="62" t="s">
        <v>577</v>
      </c>
      <c r="B66" s="22">
        <v>39506</v>
      </c>
      <c r="C66" s="62">
        <v>60005</v>
      </c>
      <c r="D66" s="62">
        <v>0</v>
      </c>
      <c r="E66" s="62">
        <v>8</v>
      </c>
      <c r="F66" s="62">
        <v>18</v>
      </c>
      <c r="G66" s="62">
        <v>11</v>
      </c>
      <c r="H66" s="62">
        <v>8</v>
      </c>
      <c r="I66" s="112">
        <f>D66*HLOOKUP($D$3,MASTER_Data_1!$A$3:$F$5,2,0)+E66*HLOOKUP($E$3,MASTER_Data_1!$A$3:$F$5,2,0)+F66*HLOOKUP($F$3,MASTER_Data_1!$A$3:$F$5,2,0)+G66*HLOOKUP($G$3,MASTER_Data_1!$A$3:$F$5,2,0)+H66*HLOOKUP($H$3,MASTER_Data_1!$A$3:$F$5,2,0)</f>
        <v>126.5</v>
      </c>
      <c r="J66" s="5">
        <f>IF(AND(I66&gt;100,C66=60001),HLOOKUP(C66,MASTER_Data_3!$A$6:$G$16,MATCH(Datset_2!I66,MASTER_Data_3!$B$7:$B$16,1)+2,1),IF(AND(I66&gt;100,C66=60002),HLOOKUP(C66,MASTER_Data_3!$A$6:$G$16,MATCH(Datset_2!I66,MASTER_Data_3!$B$7:$B$16,1)+2,1),IF(AND(I66&gt;100,C66=60003),HLOOKUP(C66,MASTER_Data_3!$A$6:$G$16,MATCH(Datset_2!I66,MASTER_Data_3!$B$7:$B$16,1)+2,1),IF(AND(I66&gt;100,C66=60004),HLOOKUP(C66,MASTER_Data_3!$A$6:$G$16,MATCH(Datset_2!I66,MASTER_Data_3!$B$7:$B$16,1)+2,1),IF(AND(I66&gt;100,C66=60005),HLOOKUP(C66,MASTER_Data_3!$A$6:$G$16,MATCH(Datset_2!I66,MASTER_Data_3!$B$7:$B$16,1)+2,1),HLOOKUP(C66,MASTER_Data_3!$A$6:$G$16,2,1))))))</f>
        <v>0.24399999999999999</v>
      </c>
      <c r="K66" s="4">
        <f t="shared" si="0"/>
        <v>30.866</v>
      </c>
      <c r="L66" s="112">
        <f>IF(AND(I66&gt;100,C66=60001),HLOOKUP(C66,MASTER_Data_4!$A$6:$L$16,MATCH(Datset_2!I66,MASTER_Data_4!$B$7:$B$16,1)+2,1),IF(AND(I66&gt;100,C66=60002),HLOOKUP(C66,MASTER_Data_4!$A$6:$L$16,MATCH(Datset_2!I66,MASTER_Data_4!$B$7:$B$16,1)+2,1),IF(AND(I66&gt;100,C66=60003),HLOOKUP(C66,MASTER_Data_4!$A$6:$L$16,MATCH(Datset_2!I66,MASTER_Data_4!$B$7:$B$16,1)+2,1),IF(AND(I66&gt;100,C66=60004),HLOOKUP(C66,MASTER_Data_4!$A$6:$L$16,MATCH(Datset_2!I66,MASTER_Data_4!$B$7:$B$16,1)+2,1),IF(AND(I66&gt;100,C66=60005),HLOOKUP(C66,MASTER_Data_4!$A$6:$L$16,MATCH(Datset_2!I66,MASTER_Data_4!$B$7:$B$16,1)+2,1),HLOOKUP(C66,MASTER_Data_4!$A$6:$L$16,2,1))))))</f>
        <v>0.38900000000000001</v>
      </c>
      <c r="M66" s="4">
        <f t="shared" si="1"/>
        <v>49.208500000000001</v>
      </c>
      <c r="N66" s="112">
        <f>VLOOKUP(C66,MASTER_Data_7!$F$2:$H$7,3,0)</f>
        <v>2</v>
      </c>
      <c r="O66" s="112">
        <f>VLOOKUP(C66,MASTER_Data_7!$K$2:$M$12,3,0)</f>
        <v>1</v>
      </c>
      <c r="P66" s="3">
        <f>VLOOKUP(C66,MASTER_Data_8!$F$2:$H$7,3,0)</f>
        <v>779</v>
      </c>
      <c r="Q66" s="3">
        <f>Datset_2!I66*MASTER_Data_5!$B$9*P66</f>
        <v>5370.62075</v>
      </c>
      <c r="R66" s="3">
        <f>VLOOKUP(C66,MASTER_Data_8!$K$2:$M$12,3,0)</f>
        <v>584</v>
      </c>
      <c r="S66" s="3">
        <f>Datset_2!I66*MASTER_Data_5!$B$9*R66</f>
        <v>4026.2419999999997</v>
      </c>
    </row>
    <row r="67" spans="1:19" x14ac:dyDescent="0.25">
      <c r="A67" s="62" t="s">
        <v>578</v>
      </c>
      <c r="B67" s="22">
        <v>39507</v>
      </c>
      <c r="C67" s="62">
        <v>60001</v>
      </c>
      <c r="D67" s="62">
        <v>19</v>
      </c>
      <c r="E67" s="62">
        <v>8</v>
      </c>
      <c r="F67" s="62">
        <v>12</v>
      </c>
      <c r="G67" s="62">
        <v>11</v>
      </c>
      <c r="H67" s="62">
        <v>15</v>
      </c>
      <c r="I67" s="112">
        <f>D67*HLOOKUP($D$3,MASTER_Data_1!$A$3:$F$5,2,0)+E67*HLOOKUP($E$3,MASTER_Data_1!$A$3:$F$5,2,0)+F67*HLOOKUP($F$3,MASTER_Data_1!$A$3:$F$5,2,0)+G67*HLOOKUP($G$3,MASTER_Data_1!$A$3:$F$5,2,0)+H67*HLOOKUP($H$3,MASTER_Data_1!$A$3:$F$5,2,0)</f>
        <v>180.8</v>
      </c>
      <c r="J67" s="5">
        <f>IF(AND(I67&gt;100,C67=60001),HLOOKUP(C67,MASTER_Data_3!$A$6:$G$16,MATCH(Datset_2!I67,MASTER_Data_3!$B$7:$B$16,1)+2,1),IF(AND(I67&gt;100,C67=60002),HLOOKUP(C67,MASTER_Data_3!$A$6:$G$16,MATCH(Datset_2!I67,MASTER_Data_3!$B$7:$B$16,1)+2,1),IF(AND(I67&gt;100,C67=60003),HLOOKUP(C67,MASTER_Data_3!$A$6:$G$16,MATCH(Datset_2!I67,MASTER_Data_3!$B$7:$B$16,1)+2,1),IF(AND(I67&gt;100,C67=60004),HLOOKUP(C67,MASTER_Data_3!$A$6:$G$16,MATCH(Datset_2!I67,MASTER_Data_3!$B$7:$B$16,1)+2,1),IF(AND(I67&gt;100,C67=60005),HLOOKUP(C67,MASTER_Data_3!$A$6:$G$16,MATCH(Datset_2!I67,MASTER_Data_3!$B$7:$B$16,1)+2,1),HLOOKUP(C67,MASTER_Data_3!$A$6:$G$16,2,1))))))</f>
        <v>0.25</v>
      </c>
      <c r="K67" s="4">
        <f t="shared" si="0"/>
        <v>45.2</v>
      </c>
      <c r="L67" s="112">
        <f>IF(AND(I67&gt;100,C67=60001),HLOOKUP(C67,MASTER_Data_4!$A$6:$L$16,MATCH(Datset_2!I67,MASTER_Data_4!$B$7:$B$16,1)+2,1),IF(AND(I67&gt;100,C67=60002),HLOOKUP(C67,MASTER_Data_4!$A$6:$L$16,MATCH(Datset_2!I67,MASTER_Data_4!$B$7:$B$16,1)+2,1),IF(AND(I67&gt;100,C67=60003),HLOOKUP(C67,MASTER_Data_4!$A$6:$L$16,MATCH(Datset_2!I67,MASTER_Data_4!$B$7:$B$16,1)+2,1),IF(AND(I67&gt;100,C67=60004),HLOOKUP(C67,MASTER_Data_4!$A$6:$L$16,MATCH(Datset_2!I67,MASTER_Data_4!$B$7:$B$16,1)+2,1),IF(AND(I67&gt;100,C67=60005),HLOOKUP(C67,MASTER_Data_4!$A$6:$L$16,MATCH(Datset_2!I67,MASTER_Data_4!$B$7:$B$16,1)+2,1),HLOOKUP(C67,MASTER_Data_4!$A$6:$L$16,2,1))))))</f>
        <v>0.34</v>
      </c>
      <c r="M67" s="4">
        <f t="shared" si="1"/>
        <v>61.472000000000008</v>
      </c>
      <c r="N67" s="112">
        <f>VLOOKUP(C67,MASTER_Data_7!$F$2:$H$7,3,0)</f>
        <v>1</v>
      </c>
      <c r="O67" s="112">
        <f>VLOOKUP(C67,MASTER_Data_7!$K$2:$M$12,3,0)</f>
        <v>2</v>
      </c>
      <c r="P67" s="3">
        <f>VLOOKUP(C67,MASTER_Data_8!$F$2:$H$7,3,0)</f>
        <v>25</v>
      </c>
      <c r="Q67" s="3">
        <f>Datset_2!I67*MASTER_Data_5!$B$9*P67</f>
        <v>246.34</v>
      </c>
      <c r="R67" s="3">
        <f>VLOOKUP(C67,MASTER_Data_8!$K$2:$M$12,3,0)</f>
        <v>1376</v>
      </c>
      <c r="S67" s="3">
        <f>Datset_2!I67*MASTER_Data_5!$B$9*R67</f>
        <v>13558.553599999999</v>
      </c>
    </row>
    <row r="68" spans="1:19" x14ac:dyDescent="0.25">
      <c r="A68" s="62" t="s">
        <v>517</v>
      </c>
      <c r="B68" s="22">
        <v>39508</v>
      </c>
      <c r="C68" s="62">
        <v>60002</v>
      </c>
      <c r="D68" s="62">
        <v>10</v>
      </c>
      <c r="E68" s="62">
        <v>8</v>
      </c>
      <c r="F68" s="62">
        <v>13</v>
      </c>
      <c r="G68" s="62">
        <v>11</v>
      </c>
      <c r="H68" s="62">
        <v>9</v>
      </c>
      <c r="I68" s="112">
        <f>D68*HLOOKUP($D$3,MASTER_Data_1!$A$3:$F$5,2,0)+E68*HLOOKUP($E$3,MASTER_Data_1!$A$3:$F$5,2,0)+F68*HLOOKUP($F$3,MASTER_Data_1!$A$3:$F$5,2,0)+G68*HLOOKUP($G$3,MASTER_Data_1!$A$3:$F$5,2,0)+H68*HLOOKUP($H$3,MASTER_Data_1!$A$3:$F$5,2,0)</f>
        <v>144.79999999999998</v>
      </c>
      <c r="J68" s="5">
        <f>IF(AND(I68&gt;100,C68=60001),HLOOKUP(C68,MASTER_Data_3!$A$6:$G$16,MATCH(Datset_2!I68,MASTER_Data_3!$B$7:$B$16,1)+2,1),IF(AND(I68&gt;100,C68=60002),HLOOKUP(C68,MASTER_Data_3!$A$6:$G$16,MATCH(Datset_2!I68,MASTER_Data_3!$B$7:$B$16,1)+2,1),IF(AND(I68&gt;100,C68=60003),HLOOKUP(C68,MASTER_Data_3!$A$6:$G$16,MATCH(Datset_2!I68,MASTER_Data_3!$B$7:$B$16,1)+2,1),IF(AND(I68&gt;100,C68=60004),HLOOKUP(C68,MASTER_Data_3!$A$6:$G$16,MATCH(Datset_2!I68,MASTER_Data_3!$B$7:$B$16,1)+2,1),IF(AND(I68&gt;100,C68=60005),HLOOKUP(C68,MASTER_Data_3!$A$6:$G$16,MATCH(Datset_2!I68,MASTER_Data_3!$B$7:$B$16,1)+2,1),HLOOKUP(C68,MASTER_Data_3!$A$6:$G$16,2,1))))))</f>
        <v>0.254</v>
      </c>
      <c r="K68" s="4">
        <f t="shared" si="0"/>
        <v>36.779199999999996</v>
      </c>
      <c r="L68" s="112">
        <f>IF(AND(I68&gt;100,C68=60001),HLOOKUP(C68,MASTER_Data_4!$A$6:$L$16,MATCH(Datset_2!I68,MASTER_Data_4!$B$7:$B$16,1)+2,1),IF(AND(I68&gt;100,C68=60002),HLOOKUP(C68,MASTER_Data_4!$A$6:$L$16,MATCH(Datset_2!I68,MASTER_Data_4!$B$7:$B$16,1)+2,1),IF(AND(I68&gt;100,C68=60003),HLOOKUP(C68,MASTER_Data_4!$A$6:$L$16,MATCH(Datset_2!I68,MASTER_Data_4!$B$7:$B$16,1)+2,1),IF(AND(I68&gt;100,C68=60004),HLOOKUP(C68,MASTER_Data_4!$A$6:$L$16,MATCH(Datset_2!I68,MASTER_Data_4!$B$7:$B$16,1)+2,1),IF(AND(I68&gt;100,C68=60005),HLOOKUP(C68,MASTER_Data_4!$A$6:$L$16,MATCH(Datset_2!I68,MASTER_Data_4!$B$7:$B$16,1)+2,1),HLOOKUP(C68,MASTER_Data_4!$A$6:$L$16,2,1))))))</f>
        <v>0.307</v>
      </c>
      <c r="M68" s="4">
        <f t="shared" si="1"/>
        <v>44.453599999999994</v>
      </c>
      <c r="N68" s="112">
        <f>VLOOKUP(C68,MASTER_Data_7!$F$2:$H$7,3,0)</f>
        <v>1</v>
      </c>
      <c r="O68" s="112">
        <f>VLOOKUP(C68,MASTER_Data_7!$K$2:$M$12,3,0)</f>
        <v>2</v>
      </c>
      <c r="P68" s="3">
        <f>VLOOKUP(C68,MASTER_Data_8!$F$2:$H$7,3,0)</f>
        <v>355</v>
      </c>
      <c r="Q68" s="3">
        <f>Datset_2!I68*MASTER_Data_5!$B$9*P68</f>
        <v>2801.5179999999996</v>
      </c>
      <c r="R68" s="3">
        <f>VLOOKUP(C68,MASTER_Data_8!$K$2:$M$12,3,0)</f>
        <v>1275</v>
      </c>
      <c r="S68" s="3">
        <f>Datset_2!I68*MASTER_Data_5!$B$9*R68</f>
        <v>10061.789999999999</v>
      </c>
    </row>
    <row r="69" spans="1:19" x14ac:dyDescent="0.25">
      <c r="A69" s="62" t="s">
        <v>516</v>
      </c>
      <c r="B69" s="22">
        <v>39508</v>
      </c>
      <c r="C69" s="62">
        <v>60001</v>
      </c>
      <c r="D69" s="62">
        <v>9</v>
      </c>
      <c r="E69" s="62">
        <v>8</v>
      </c>
      <c r="F69" s="62">
        <v>14</v>
      </c>
      <c r="G69" s="62">
        <v>0</v>
      </c>
      <c r="H69" s="62">
        <v>0</v>
      </c>
      <c r="I69" s="112">
        <f>D69*HLOOKUP($D$3,MASTER_Data_1!$A$3:$F$5,2,0)+E69*HLOOKUP($E$3,MASTER_Data_1!$A$3:$F$5,2,0)+F69*HLOOKUP($F$3,MASTER_Data_1!$A$3:$F$5,2,0)+G69*HLOOKUP($G$3,MASTER_Data_1!$A$3:$F$5,2,0)+H69*HLOOKUP($H$3,MASTER_Data_1!$A$3:$F$5,2,0)</f>
        <v>56.1</v>
      </c>
      <c r="J69" s="5">
        <f>IF(AND(I69&gt;100,C69=60001),HLOOKUP(C69,MASTER_Data_3!$A$6:$G$16,MATCH(Datset_2!I69,MASTER_Data_3!$B$7:$B$16,1)+2,1),IF(AND(I69&gt;100,C69=60002),HLOOKUP(C69,MASTER_Data_3!$A$6:$G$16,MATCH(Datset_2!I69,MASTER_Data_3!$B$7:$B$16,1)+2,1),IF(AND(I69&gt;100,C69=60003),HLOOKUP(C69,MASTER_Data_3!$A$6:$G$16,MATCH(Datset_2!I69,MASTER_Data_3!$B$7:$B$16,1)+2,1),IF(AND(I69&gt;100,C69=60004),HLOOKUP(C69,MASTER_Data_3!$A$6:$G$16,MATCH(Datset_2!I69,MASTER_Data_3!$B$7:$B$16,1)+2,1),IF(AND(I69&gt;100,C69=60005),HLOOKUP(C69,MASTER_Data_3!$A$6:$G$16,MATCH(Datset_2!I69,MASTER_Data_3!$B$7:$B$16,1)+2,1),HLOOKUP(C69,MASTER_Data_3!$A$6:$G$16,2,1))))))</f>
        <v>12.3</v>
      </c>
      <c r="K69" s="4">
        <f t="shared" ref="K69:K132" si="2">IF(J69&gt;1,J69, I69*J69)</f>
        <v>12.3</v>
      </c>
      <c r="L69" s="112">
        <f>IF(AND(I69&gt;100,C69=60001),HLOOKUP(C69,MASTER_Data_4!$A$6:$L$16,MATCH(Datset_2!I69,MASTER_Data_4!$B$7:$B$16,1)+2,1),IF(AND(I69&gt;100,C69=60002),HLOOKUP(C69,MASTER_Data_4!$A$6:$L$16,MATCH(Datset_2!I69,MASTER_Data_4!$B$7:$B$16,1)+2,1),IF(AND(I69&gt;100,C69=60003),HLOOKUP(C69,MASTER_Data_4!$A$6:$L$16,MATCH(Datset_2!I69,MASTER_Data_4!$B$7:$B$16,1)+2,1),IF(AND(I69&gt;100,C69=60004),HLOOKUP(C69,MASTER_Data_4!$A$6:$L$16,MATCH(Datset_2!I69,MASTER_Data_4!$B$7:$B$16,1)+2,1),IF(AND(I69&gt;100,C69=60005),HLOOKUP(C69,MASTER_Data_4!$A$6:$L$16,MATCH(Datset_2!I69,MASTER_Data_4!$B$7:$B$16,1)+2,1),HLOOKUP(C69,MASTER_Data_4!$A$6:$L$16,2,1))))))</f>
        <v>16.8</v>
      </c>
      <c r="M69" s="4">
        <f t="shared" ref="M69:M132" si="3">IF(L69&gt;1,L69,L69*I69)</f>
        <v>16.8</v>
      </c>
      <c r="N69" s="112">
        <f>VLOOKUP(C69,MASTER_Data_7!$F$2:$H$7,3,0)</f>
        <v>1</v>
      </c>
      <c r="O69" s="112">
        <f>VLOOKUP(C69,MASTER_Data_7!$K$2:$M$12,3,0)</f>
        <v>2</v>
      </c>
      <c r="P69" s="3">
        <f>VLOOKUP(C69,MASTER_Data_8!$F$2:$H$7,3,0)</f>
        <v>25</v>
      </c>
      <c r="Q69" s="3">
        <f>Datset_2!I69*MASTER_Data_5!$B$9*P69</f>
        <v>76.436250000000001</v>
      </c>
      <c r="R69" s="3">
        <f>VLOOKUP(C69,MASTER_Data_8!$K$2:$M$12,3,0)</f>
        <v>1376</v>
      </c>
      <c r="S69" s="3">
        <f>Datset_2!I69*MASTER_Data_5!$B$9*R69</f>
        <v>4207.0511999999999</v>
      </c>
    </row>
    <row r="70" spans="1:19" x14ac:dyDescent="0.25">
      <c r="A70" s="62" t="s">
        <v>518</v>
      </c>
      <c r="B70" s="22">
        <v>39508</v>
      </c>
      <c r="C70" s="62">
        <v>60004</v>
      </c>
      <c r="D70" s="62">
        <v>9</v>
      </c>
      <c r="E70" s="62">
        <v>8</v>
      </c>
      <c r="F70" s="62">
        <v>12</v>
      </c>
      <c r="G70" s="62">
        <v>11</v>
      </c>
      <c r="H70" s="62">
        <v>9</v>
      </c>
      <c r="I70" s="112">
        <f>D70*HLOOKUP($D$3,MASTER_Data_1!$A$3:$F$5,2,0)+E70*HLOOKUP($E$3,MASTER_Data_1!$A$3:$F$5,2,0)+F70*HLOOKUP($F$3,MASTER_Data_1!$A$3:$F$5,2,0)+G70*HLOOKUP($G$3,MASTER_Data_1!$A$3:$F$5,2,0)+H70*HLOOKUP($H$3,MASTER_Data_1!$A$3:$F$5,2,0)</f>
        <v>141</v>
      </c>
      <c r="J70" s="5">
        <f>IF(AND(I70&gt;100,C70=60001),HLOOKUP(C70,MASTER_Data_3!$A$6:$G$16,MATCH(Datset_2!I70,MASTER_Data_3!$B$7:$B$16,1)+2,1),IF(AND(I70&gt;100,C70=60002),HLOOKUP(C70,MASTER_Data_3!$A$6:$G$16,MATCH(Datset_2!I70,MASTER_Data_3!$B$7:$B$16,1)+2,1),IF(AND(I70&gt;100,C70=60003),HLOOKUP(C70,MASTER_Data_3!$A$6:$G$16,MATCH(Datset_2!I70,MASTER_Data_3!$B$7:$B$16,1)+2,1),IF(AND(I70&gt;100,C70=60004),HLOOKUP(C70,MASTER_Data_3!$A$6:$G$16,MATCH(Datset_2!I70,MASTER_Data_3!$B$7:$B$16,1)+2,1),IF(AND(I70&gt;100,C70=60005),HLOOKUP(C70,MASTER_Data_3!$A$6:$G$16,MATCH(Datset_2!I70,MASTER_Data_3!$B$7:$B$16,1)+2,1),HLOOKUP(C70,MASTER_Data_3!$A$6:$G$16,2,1))))))</f>
        <v>0.252</v>
      </c>
      <c r="K70" s="4">
        <f t="shared" si="2"/>
        <v>35.532000000000004</v>
      </c>
      <c r="L70" s="112">
        <f>IF(AND(I70&gt;100,C70=60001),HLOOKUP(C70,MASTER_Data_4!$A$6:$L$16,MATCH(Datset_2!I70,MASTER_Data_4!$B$7:$B$16,1)+2,1),IF(AND(I70&gt;100,C70=60002),HLOOKUP(C70,MASTER_Data_4!$A$6:$L$16,MATCH(Datset_2!I70,MASTER_Data_4!$B$7:$B$16,1)+2,1),IF(AND(I70&gt;100,C70=60003),HLOOKUP(C70,MASTER_Data_4!$A$6:$L$16,MATCH(Datset_2!I70,MASTER_Data_4!$B$7:$B$16,1)+2,1),IF(AND(I70&gt;100,C70=60004),HLOOKUP(C70,MASTER_Data_4!$A$6:$L$16,MATCH(Datset_2!I70,MASTER_Data_4!$B$7:$B$16,1)+2,1),IF(AND(I70&gt;100,C70=60005),HLOOKUP(C70,MASTER_Data_4!$A$6:$L$16,MATCH(Datset_2!I70,MASTER_Data_4!$B$7:$B$16,1)+2,1),HLOOKUP(C70,MASTER_Data_4!$A$6:$L$16,2,1))))))</f>
        <v>0.3</v>
      </c>
      <c r="M70" s="4">
        <f t="shared" si="3"/>
        <v>42.3</v>
      </c>
      <c r="N70" s="112">
        <f>VLOOKUP(C70,MASTER_Data_7!$F$2:$H$7,3,0)</f>
        <v>2</v>
      </c>
      <c r="O70" s="112">
        <f>VLOOKUP(C70,MASTER_Data_7!$K$2:$M$12,3,0)</f>
        <v>2</v>
      </c>
      <c r="P70" s="3">
        <f>VLOOKUP(C70,MASTER_Data_8!$F$2:$H$7,3,0)</f>
        <v>882</v>
      </c>
      <c r="Q70" s="3">
        <f>Datset_2!I70*MASTER_Data_5!$B$9*P70</f>
        <v>6777.7290000000003</v>
      </c>
      <c r="R70" s="3">
        <f>VLOOKUP(C70,MASTER_Data_8!$K$2:$M$12,3,0)</f>
        <v>1735</v>
      </c>
      <c r="S70" s="3">
        <f>Datset_2!I70*MASTER_Data_5!$B$9*R70</f>
        <v>13332.6075</v>
      </c>
    </row>
    <row r="71" spans="1:19" x14ac:dyDescent="0.25">
      <c r="A71" s="62" t="s">
        <v>531</v>
      </c>
      <c r="B71" s="22">
        <v>39509</v>
      </c>
      <c r="C71" s="62">
        <v>60005</v>
      </c>
      <c r="D71" s="62">
        <v>9</v>
      </c>
      <c r="E71" s="62">
        <v>8</v>
      </c>
      <c r="F71" s="62">
        <v>14</v>
      </c>
      <c r="G71" s="62">
        <v>13</v>
      </c>
      <c r="H71" s="62">
        <v>9</v>
      </c>
      <c r="I71" s="112">
        <f>D71*HLOOKUP($D$3,MASTER_Data_1!$A$3:$F$5,2,0)+E71*HLOOKUP($E$3,MASTER_Data_1!$A$3:$F$5,2,0)+F71*HLOOKUP($F$3,MASTER_Data_1!$A$3:$F$5,2,0)+G71*HLOOKUP($G$3,MASTER_Data_1!$A$3:$F$5,2,0)+H71*HLOOKUP($H$3,MASTER_Data_1!$A$3:$F$5,2,0)</f>
        <v>155.4</v>
      </c>
      <c r="J71" s="5">
        <f>IF(AND(I71&gt;100,C71=60001),HLOOKUP(C71,MASTER_Data_3!$A$6:$G$16,MATCH(Datset_2!I71,MASTER_Data_3!$B$7:$B$16,1)+2,1),IF(AND(I71&gt;100,C71=60002),HLOOKUP(C71,MASTER_Data_3!$A$6:$G$16,MATCH(Datset_2!I71,MASTER_Data_3!$B$7:$B$16,1)+2,1),IF(AND(I71&gt;100,C71=60003),HLOOKUP(C71,MASTER_Data_3!$A$6:$G$16,MATCH(Datset_2!I71,MASTER_Data_3!$B$7:$B$16,1)+2,1),IF(AND(I71&gt;100,C71=60004),HLOOKUP(C71,MASTER_Data_3!$A$6:$G$16,MATCH(Datset_2!I71,MASTER_Data_3!$B$7:$B$16,1)+2,1),IF(AND(I71&gt;100,C71=60005),HLOOKUP(C71,MASTER_Data_3!$A$6:$G$16,MATCH(Datset_2!I71,MASTER_Data_3!$B$7:$B$16,1)+2,1),HLOOKUP(C71,MASTER_Data_3!$A$6:$G$16,2,1))))))</f>
        <v>0.24399999999999999</v>
      </c>
      <c r="K71" s="4">
        <f t="shared" si="2"/>
        <v>37.9176</v>
      </c>
      <c r="L71" s="112">
        <f>IF(AND(I71&gt;100,C71=60001),HLOOKUP(C71,MASTER_Data_4!$A$6:$L$16,MATCH(Datset_2!I71,MASTER_Data_4!$B$7:$B$16,1)+2,1),IF(AND(I71&gt;100,C71=60002),HLOOKUP(C71,MASTER_Data_4!$A$6:$L$16,MATCH(Datset_2!I71,MASTER_Data_4!$B$7:$B$16,1)+2,1),IF(AND(I71&gt;100,C71=60003),HLOOKUP(C71,MASTER_Data_4!$A$6:$L$16,MATCH(Datset_2!I71,MASTER_Data_4!$B$7:$B$16,1)+2,1),IF(AND(I71&gt;100,C71=60004),HLOOKUP(C71,MASTER_Data_4!$A$6:$L$16,MATCH(Datset_2!I71,MASTER_Data_4!$B$7:$B$16,1)+2,1),IF(AND(I71&gt;100,C71=60005),HLOOKUP(C71,MASTER_Data_4!$A$6:$L$16,MATCH(Datset_2!I71,MASTER_Data_4!$B$7:$B$16,1)+2,1),HLOOKUP(C71,MASTER_Data_4!$A$6:$L$16,2,1))))))</f>
        <v>0.38900000000000001</v>
      </c>
      <c r="M71" s="4">
        <f t="shared" si="3"/>
        <v>60.450600000000001</v>
      </c>
      <c r="N71" s="112">
        <f>VLOOKUP(C71,MASTER_Data_7!$F$2:$H$7,3,0)</f>
        <v>2</v>
      </c>
      <c r="O71" s="112">
        <f>VLOOKUP(C71,MASTER_Data_7!$K$2:$M$12,3,0)</f>
        <v>1</v>
      </c>
      <c r="P71" s="3">
        <f>VLOOKUP(C71,MASTER_Data_8!$F$2:$H$7,3,0)</f>
        <v>779</v>
      </c>
      <c r="Q71" s="3">
        <f>Datset_2!I71*MASTER_Data_5!$B$9*P71</f>
        <v>6597.5847000000003</v>
      </c>
      <c r="R71" s="3">
        <f>VLOOKUP(C71,MASTER_Data_8!$K$2:$M$12,3,0)</f>
        <v>584</v>
      </c>
      <c r="S71" s="3">
        <f>Datset_2!I71*MASTER_Data_5!$B$9*R71</f>
        <v>4946.0712000000003</v>
      </c>
    </row>
    <row r="72" spans="1:19" x14ac:dyDescent="0.25">
      <c r="A72" s="62" t="s">
        <v>542</v>
      </c>
      <c r="B72" s="22">
        <v>39509</v>
      </c>
      <c r="C72" s="62">
        <v>60001</v>
      </c>
      <c r="D72" s="62">
        <v>9</v>
      </c>
      <c r="E72" s="62">
        <v>8</v>
      </c>
      <c r="F72" s="62">
        <v>12</v>
      </c>
      <c r="G72" s="62">
        <v>11</v>
      </c>
      <c r="H72" s="62">
        <v>15</v>
      </c>
      <c r="I72" s="112">
        <f>D72*HLOOKUP($D$3,MASTER_Data_1!$A$3:$F$5,2,0)+E72*HLOOKUP($E$3,MASTER_Data_1!$A$3:$F$5,2,0)+F72*HLOOKUP($F$3,MASTER_Data_1!$A$3:$F$5,2,0)+G72*HLOOKUP($G$3,MASTER_Data_1!$A$3:$F$5,2,0)+H72*HLOOKUP($H$3,MASTER_Data_1!$A$3:$F$5,2,0)</f>
        <v>157.80000000000001</v>
      </c>
      <c r="J72" s="5">
        <f>IF(AND(I72&gt;100,C72=60001),HLOOKUP(C72,MASTER_Data_3!$A$6:$G$16,MATCH(Datset_2!I72,MASTER_Data_3!$B$7:$B$16,1)+2,1),IF(AND(I72&gt;100,C72=60002),HLOOKUP(C72,MASTER_Data_3!$A$6:$G$16,MATCH(Datset_2!I72,MASTER_Data_3!$B$7:$B$16,1)+2,1),IF(AND(I72&gt;100,C72=60003),HLOOKUP(C72,MASTER_Data_3!$A$6:$G$16,MATCH(Datset_2!I72,MASTER_Data_3!$B$7:$B$16,1)+2,1),IF(AND(I72&gt;100,C72=60004),HLOOKUP(C72,MASTER_Data_3!$A$6:$G$16,MATCH(Datset_2!I72,MASTER_Data_3!$B$7:$B$16,1)+2,1),IF(AND(I72&gt;100,C72=60005),HLOOKUP(C72,MASTER_Data_3!$A$6:$G$16,MATCH(Datset_2!I72,MASTER_Data_3!$B$7:$B$16,1)+2,1),HLOOKUP(C72,MASTER_Data_3!$A$6:$G$16,2,1))))))</f>
        <v>0.25</v>
      </c>
      <c r="K72" s="4">
        <f t="shared" si="2"/>
        <v>39.450000000000003</v>
      </c>
      <c r="L72" s="112">
        <f>IF(AND(I72&gt;100,C72=60001),HLOOKUP(C72,MASTER_Data_4!$A$6:$L$16,MATCH(Datset_2!I72,MASTER_Data_4!$B$7:$B$16,1)+2,1),IF(AND(I72&gt;100,C72=60002),HLOOKUP(C72,MASTER_Data_4!$A$6:$L$16,MATCH(Datset_2!I72,MASTER_Data_4!$B$7:$B$16,1)+2,1),IF(AND(I72&gt;100,C72=60003),HLOOKUP(C72,MASTER_Data_4!$A$6:$L$16,MATCH(Datset_2!I72,MASTER_Data_4!$B$7:$B$16,1)+2,1),IF(AND(I72&gt;100,C72=60004),HLOOKUP(C72,MASTER_Data_4!$A$6:$L$16,MATCH(Datset_2!I72,MASTER_Data_4!$B$7:$B$16,1)+2,1),IF(AND(I72&gt;100,C72=60005),HLOOKUP(C72,MASTER_Data_4!$A$6:$L$16,MATCH(Datset_2!I72,MASTER_Data_4!$B$7:$B$16,1)+2,1),HLOOKUP(C72,MASTER_Data_4!$A$6:$L$16,2,1))))))</f>
        <v>0.34</v>
      </c>
      <c r="M72" s="4">
        <f t="shared" si="3"/>
        <v>53.652000000000008</v>
      </c>
      <c r="N72" s="112">
        <f>VLOOKUP(C72,MASTER_Data_7!$F$2:$H$7,3,0)</f>
        <v>1</v>
      </c>
      <c r="O72" s="112">
        <f>VLOOKUP(C72,MASTER_Data_7!$K$2:$M$12,3,0)</f>
        <v>2</v>
      </c>
      <c r="P72" s="3">
        <f>VLOOKUP(C72,MASTER_Data_8!$F$2:$H$7,3,0)</f>
        <v>25</v>
      </c>
      <c r="Q72" s="3">
        <f>Datset_2!I72*MASTER_Data_5!$B$9*P72</f>
        <v>215.00250000000003</v>
      </c>
      <c r="R72" s="3">
        <f>VLOOKUP(C72,MASTER_Data_8!$K$2:$M$12,3,0)</f>
        <v>1376</v>
      </c>
      <c r="S72" s="3">
        <f>Datset_2!I72*MASTER_Data_5!$B$9*R72</f>
        <v>11833.737600000002</v>
      </c>
    </row>
    <row r="73" spans="1:19" x14ac:dyDescent="0.25">
      <c r="A73" s="62" t="s">
        <v>543</v>
      </c>
      <c r="B73" s="22">
        <v>39509</v>
      </c>
      <c r="C73" s="62">
        <v>60004</v>
      </c>
      <c r="D73" s="62">
        <v>9</v>
      </c>
      <c r="E73" s="62">
        <v>11</v>
      </c>
      <c r="F73" s="62">
        <v>8</v>
      </c>
      <c r="G73" s="62">
        <v>0</v>
      </c>
      <c r="H73" s="62">
        <v>0</v>
      </c>
      <c r="I73" s="112">
        <f>D73*HLOOKUP($D$3,MASTER_Data_1!$A$3:$F$5,2,0)+E73*HLOOKUP($E$3,MASTER_Data_1!$A$3:$F$5,2,0)+F73*HLOOKUP($F$3,MASTER_Data_1!$A$3:$F$5,2,0)+G73*HLOOKUP($G$3,MASTER_Data_1!$A$3:$F$5,2,0)+H73*HLOOKUP($H$3,MASTER_Data_1!$A$3:$F$5,2,0)</f>
        <v>52.5</v>
      </c>
      <c r="J73" s="5">
        <f>IF(AND(I73&gt;100,C73=60001),HLOOKUP(C73,MASTER_Data_3!$A$6:$G$16,MATCH(Datset_2!I73,MASTER_Data_3!$B$7:$B$16,1)+2,1),IF(AND(I73&gt;100,C73=60002),HLOOKUP(C73,MASTER_Data_3!$A$6:$G$16,MATCH(Datset_2!I73,MASTER_Data_3!$B$7:$B$16,1)+2,1),IF(AND(I73&gt;100,C73=60003),HLOOKUP(C73,MASTER_Data_3!$A$6:$G$16,MATCH(Datset_2!I73,MASTER_Data_3!$B$7:$B$16,1)+2,1),IF(AND(I73&gt;100,C73=60004),HLOOKUP(C73,MASTER_Data_3!$A$6:$G$16,MATCH(Datset_2!I73,MASTER_Data_3!$B$7:$B$16,1)+2,1),IF(AND(I73&gt;100,C73=60005),HLOOKUP(C73,MASTER_Data_3!$A$6:$G$16,MATCH(Datset_2!I73,MASTER_Data_3!$B$7:$B$16,1)+2,1),HLOOKUP(C73,MASTER_Data_3!$A$6:$G$16,2,1))))))</f>
        <v>18</v>
      </c>
      <c r="K73" s="4">
        <f t="shared" si="2"/>
        <v>18</v>
      </c>
      <c r="L73" s="112">
        <f>IF(AND(I73&gt;100,C73=60001),HLOOKUP(C73,MASTER_Data_4!$A$6:$L$16,MATCH(Datset_2!I73,MASTER_Data_4!$B$7:$B$16,1)+2,1),IF(AND(I73&gt;100,C73=60002),HLOOKUP(C73,MASTER_Data_4!$A$6:$L$16,MATCH(Datset_2!I73,MASTER_Data_4!$B$7:$B$16,1)+2,1),IF(AND(I73&gt;100,C73=60003),HLOOKUP(C73,MASTER_Data_4!$A$6:$L$16,MATCH(Datset_2!I73,MASTER_Data_4!$B$7:$B$16,1)+2,1),IF(AND(I73&gt;100,C73=60004),HLOOKUP(C73,MASTER_Data_4!$A$6:$L$16,MATCH(Datset_2!I73,MASTER_Data_4!$B$7:$B$16,1)+2,1),IF(AND(I73&gt;100,C73=60005),HLOOKUP(C73,MASTER_Data_4!$A$6:$L$16,MATCH(Datset_2!I73,MASTER_Data_4!$B$7:$B$16,1)+2,1),HLOOKUP(C73,MASTER_Data_4!$A$6:$L$16,2,1))))))</f>
        <v>18.010000000000002</v>
      </c>
      <c r="M73" s="4">
        <f t="shared" si="3"/>
        <v>18.010000000000002</v>
      </c>
      <c r="N73" s="112">
        <f>VLOOKUP(C73,MASTER_Data_7!$F$2:$H$7,3,0)</f>
        <v>2</v>
      </c>
      <c r="O73" s="112">
        <f>VLOOKUP(C73,MASTER_Data_7!$K$2:$M$12,3,0)</f>
        <v>2</v>
      </c>
      <c r="P73" s="3">
        <f>VLOOKUP(C73,MASTER_Data_8!$F$2:$H$7,3,0)</f>
        <v>882</v>
      </c>
      <c r="Q73" s="3">
        <f>Datset_2!I73*MASTER_Data_5!$B$9*P73</f>
        <v>2523.6224999999999</v>
      </c>
      <c r="R73" s="3">
        <f>VLOOKUP(C73,MASTER_Data_8!$K$2:$M$12,3,0)</f>
        <v>1735</v>
      </c>
      <c r="S73" s="3">
        <f>Datset_2!I73*MASTER_Data_5!$B$9*R73</f>
        <v>4964.2687500000002</v>
      </c>
    </row>
    <row r="74" spans="1:19" x14ac:dyDescent="0.25">
      <c r="A74" s="62" t="s">
        <v>544</v>
      </c>
      <c r="B74" s="22">
        <v>39509</v>
      </c>
      <c r="C74" s="62">
        <v>60005</v>
      </c>
      <c r="D74" s="62">
        <v>9</v>
      </c>
      <c r="E74" s="62">
        <v>21</v>
      </c>
      <c r="F74" s="62">
        <v>8</v>
      </c>
      <c r="G74" s="62">
        <v>11</v>
      </c>
      <c r="H74" s="62">
        <v>0</v>
      </c>
      <c r="I74" s="112">
        <f>D74*HLOOKUP($D$3,MASTER_Data_1!$A$3:$F$5,2,0)+E74*HLOOKUP($E$3,MASTER_Data_1!$A$3:$F$5,2,0)+F74*HLOOKUP($F$3,MASTER_Data_1!$A$3:$F$5,2,0)+G74*HLOOKUP($G$3,MASTER_Data_1!$A$3:$F$5,2,0)+H74*HLOOKUP($H$3,MASTER_Data_1!$A$3:$F$5,2,0)</f>
        <v>133.19999999999999</v>
      </c>
      <c r="J74" s="5">
        <f>IF(AND(I74&gt;100,C74=60001),HLOOKUP(C74,MASTER_Data_3!$A$6:$G$16,MATCH(Datset_2!I74,MASTER_Data_3!$B$7:$B$16,1)+2,1),IF(AND(I74&gt;100,C74=60002),HLOOKUP(C74,MASTER_Data_3!$A$6:$G$16,MATCH(Datset_2!I74,MASTER_Data_3!$B$7:$B$16,1)+2,1),IF(AND(I74&gt;100,C74=60003),HLOOKUP(C74,MASTER_Data_3!$A$6:$G$16,MATCH(Datset_2!I74,MASTER_Data_3!$B$7:$B$16,1)+2,1),IF(AND(I74&gt;100,C74=60004),HLOOKUP(C74,MASTER_Data_3!$A$6:$G$16,MATCH(Datset_2!I74,MASTER_Data_3!$B$7:$B$16,1)+2,1),IF(AND(I74&gt;100,C74=60005),HLOOKUP(C74,MASTER_Data_3!$A$6:$G$16,MATCH(Datset_2!I74,MASTER_Data_3!$B$7:$B$16,1)+2,1),HLOOKUP(C74,MASTER_Data_3!$A$6:$G$16,2,1))))))</f>
        <v>0.24399999999999999</v>
      </c>
      <c r="K74" s="4">
        <f t="shared" si="2"/>
        <v>32.500799999999998</v>
      </c>
      <c r="L74" s="112">
        <f>IF(AND(I74&gt;100,C74=60001),HLOOKUP(C74,MASTER_Data_4!$A$6:$L$16,MATCH(Datset_2!I74,MASTER_Data_4!$B$7:$B$16,1)+2,1),IF(AND(I74&gt;100,C74=60002),HLOOKUP(C74,MASTER_Data_4!$A$6:$L$16,MATCH(Datset_2!I74,MASTER_Data_4!$B$7:$B$16,1)+2,1),IF(AND(I74&gt;100,C74=60003),HLOOKUP(C74,MASTER_Data_4!$A$6:$L$16,MATCH(Datset_2!I74,MASTER_Data_4!$B$7:$B$16,1)+2,1),IF(AND(I74&gt;100,C74=60004),HLOOKUP(C74,MASTER_Data_4!$A$6:$L$16,MATCH(Datset_2!I74,MASTER_Data_4!$B$7:$B$16,1)+2,1),IF(AND(I74&gt;100,C74=60005),HLOOKUP(C74,MASTER_Data_4!$A$6:$L$16,MATCH(Datset_2!I74,MASTER_Data_4!$B$7:$B$16,1)+2,1),HLOOKUP(C74,MASTER_Data_4!$A$6:$L$16,2,1))))))</f>
        <v>0.38900000000000001</v>
      </c>
      <c r="M74" s="4">
        <f t="shared" si="3"/>
        <v>51.814799999999998</v>
      </c>
      <c r="N74" s="112">
        <f>VLOOKUP(C74,MASTER_Data_7!$F$2:$H$7,3,0)</f>
        <v>2</v>
      </c>
      <c r="O74" s="112">
        <f>VLOOKUP(C74,MASTER_Data_7!$K$2:$M$12,3,0)</f>
        <v>1</v>
      </c>
      <c r="P74" s="3">
        <f>VLOOKUP(C74,MASTER_Data_8!$F$2:$H$7,3,0)</f>
        <v>779</v>
      </c>
      <c r="Q74" s="3">
        <f>Datset_2!I74*MASTER_Data_5!$B$9*P74</f>
        <v>5655.0725999999995</v>
      </c>
      <c r="R74" s="3">
        <f>VLOOKUP(C74,MASTER_Data_8!$K$2:$M$12,3,0)</f>
        <v>584</v>
      </c>
      <c r="S74" s="3">
        <f>Datset_2!I74*MASTER_Data_5!$B$9*R74</f>
        <v>4239.4895999999999</v>
      </c>
    </row>
    <row r="75" spans="1:19" x14ac:dyDescent="0.25">
      <c r="A75" s="62" t="s">
        <v>545</v>
      </c>
      <c r="B75" s="22">
        <v>39509</v>
      </c>
      <c r="C75" s="62">
        <v>60002</v>
      </c>
      <c r="D75" s="62">
        <v>9</v>
      </c>
      <c r="E75" s="62">
        <v>8</v>
      </c>
      <c r="F75" s="62">
        <v>8</v>
      </c>
      <c r="G75" s="62">
        <v>12</v>
      </c>
      <c r="H75" s="62">
        <v>19</v>
      </c>
      <c r="I75" s="112">
        <f>D75*HLOOKUP($D$3,MASTER_Data_1!$A$3:$F$5,2,0)+E75*HLOOKUP($E$3,MASTER_Data_1!$A$3:$F$5,2,0)+F75*HLOOKUP($F$3,MASTER_Data_1!$A$3:$F$5,2,0)+G75*HLOOKUP($G$3,MASTER_Data_1!$A$3:$F$5,2,0)+H75*HLOOKUP($H$3,MASTER_Data_1!$A$3:$F$5,2,0)</f>
        <v>168.7</v>
      </c>
      <c r="J75" s="5">
        <f>IF(AND(I75&gt;100,C75=60001),HLOOKUP(C75,MASTER_Data_3!$A$6:$G$16,MATCH(Datset_2!I75,MASTER_Data_3!$B$7:$B$16,1)+2,1),IF(AND(I75&gt;100,C75=60002),HLOOKUP(C75,MASTER_Data_3!$A$6:$G$16,MATCH(Datset_2!I75,MASTER_Data_3!$B$7:$B$16,1)+2,1),IF(AND(I75&gt;100,C75=60003),HLOOKUP(C75,MASTER_Data_3!$A$6:$G$16,MATCH(Datset_2!I75,MASTER_Data_3!$B$7:$B$16,1)+2,1),IF(AND(I75&gt;100,C75=60004),HLOOKUP(C75,MASTER_Data_3!$A$6:$G$16,MATCH(Datset_2!I75,MASTER_Data_3!$B$7:$B$16,1)+2,1),IF(AND(I75&gt;100,C75=60005),HLOOKUP(C75,MASTER_Data_3!$A$6:$G$16,MATCH(Datset_2!I75,MASTER_Data_3!$B$7:$B$16,1)+2,1),HLOOKUP(C75,MASTER_Data_3!$A$6:$G$16,2,1))))))</f>
        <v>0.254</v>
      </c>
      <c r="K75" s="4">
        <f t="shared" si="2"/>
        <v>42.849799999999995</v>
      </c>
      <c r="L75" s="112">
        <f>IF(AND(I75&gt;100,C75=60001),HLOOKUP(C75,MASTER_Data_4!$A$6:$L$16,MATCH(Datset_2!I75,MASTER_Data_4!$B$7:$B$16,1)+2,1),IF(AND(I75&gt;100,C75=60002),HLOOKUP(C75,MASTER_Data_4!$A$6:$L$16,MATCH(Datset_2!I75,MASTER_Data_4!$B$7:$B$16,1)+2,1),IF(AND(I75&gt;100,C75=60003),HLOOKUP(C75,MASTER_Data_4!$A$6:$L$16,MATCH(Datset_2!I75,MASTER_Data_4!$B$7:$B$16,1)+2,1),IF(AND(I75&gt;100,C75=60004),HLOOKUP(C75,MASTER_Data_4!$A$6:$L$16,MATCH(Datset_2!I75,MASTER_Data_4!$B$7:$B$16,1)+2,1),IF(AND(I75&gt;100,C75=60005),HLOOKUP(C75,MASTER_Data_4!$A$6:$L$16,MATCH(Datset_2!I75,MASTER_Data_4!$B$7:$B$16,1)+2,1),HLOOKUP(C75,MASTER_Data_4!$A$6:$L$16,2,1))))))</f>
        <v>0.307</v>
      </c>
      <c r="M75" s="4">
        <f t="shared" si="3"/>
        <v>51.790899999999993</v>
      </c>
      <c r="N75" s="112">
        <f>VLOOKUP(C75,MASTER_Data_7!$F$2:$H$7,3,0)</f>
        <v>1</v>
      </c>
      <c r="O75" s="112">
        <f>VLOOKUP(C75,MASTER_Data_7!$K$2:$M$12,3,0)</f>
        <v>2</v>
      </c>
      <c r="P75" s="3">
        <f>VLOOKUP(C75,MASTER_Data_8!$F$2:$H$7,3,0)</f>
        <v>355</v>
      </c>
      <c r="Q75" s="3">
        <f>Datset_2!I75*MASTER_Data_5!$B$9*P75</f>
        <v>3263.9232499999994</v>
      </c>
      <c r="R75" s="3">
        <f>VLOOKUP(C75,MASTER_Data_8!$K$2:$M$12,3,0)</f>
        <v>1275</v>
      </c>
      <c r="S75" s="3">
        <f>Datset_2!I75*MASTER_Data_5!$B$9*R75</f>
        <v>11722.541249999998</v>
      </c>
    </row>
    <row r="76" spans="1:19" x14ac:dyDescent="0.25">
      <c r="A76" s="62" t="s">
        <v>582</v>
      </c>
      <c r="B76" s="22">
        <v>39510</v>
      </c>
      <c r="C76" s="62">
        <v>60004</v>
      </c>
      <c r="D76" s="62">
        <v>4</v>
      </c>
      <c r="E76" s="62">
        <v>8</v>
      </c>
      <c r="F76" s="62">
        <v>11</v>
      </c>
      <c r="G76" s="62">
        <v>13</v>
      </c>
      <c r="H76" s="62">
        <v>14</v>
      </c>
      <c r="I76" s="112">
        <f>D76*HLOOKUP($D$3,MASTER_Data_1!$A$3:$F$5,2,0)+E76*HLOOKUP($E$3,MASTER_Data_1!$A$3:$F$5,2,0)+F76*HLOOKUP($F$3,MASTER_Data_1!$A$3:$F$5,2,0)+G76*HLOOKUP($G$3,MASTER_Data_1!$A$3:$F$5,2,0)+H76*HLOOKUP($H$3,MASTER_Data_1!$A$3:$F$5,2,0)</f>
        <v>153.4</v>
      </c>
      <c r="J76" s="5">
        <f>IF(AND(I76&gt;100,C76=60001),HLOOKUP(C76,MASTER_Data_3!$A$6:$G$16,MATCH(Datset_2!I76,MASTER_Data_3!$B$7:$B$16,1)+2,1),IF(AND(I76&gt;100,C76=60002),HLOOKUP(C76,MASTER_Data_3!$A$6:$G$16,MATCH(Datset_2!I76,MASTER_Data_3!$B$7:$B$16,1)+2,1),IF(AND(I76&gt;100,C76=60003),HLOOKUP(C76,MASTER_Data_3!$A$6:$G$16,MATCH(Datset_2!I76,MASTER_Data_3!$B$7:$B$16,1)+2,1),IF(AND(I76&gt;100,C76=60004),HLOOKUP(C76,MASTER_Data_3!$A$6:$G$16,MATCH(Datset_2!I76,MASTER_Data_3!$B$7:$B$16,1)+2,1),IF(AND(I76&gt;100,C76=60005),HLOOKUP(C76,MASTER_Data_3!$A$6:$G$16,MATCH(Datset_2!I76,MASTER_Data_3!$B$7:$B$16,1)+2,1),HLOOKUP(C76,MASTER_Data_3!$A$6:$G$16,2,1))))))</f>
        <v>0.252</v>
      </c>
      <c r="K76" s="4">
        <f t="shared" si="2"/>
        <v>38.656800000000004</v>
      </c>
      <c r="L76" s="112">
        <f>IF(AND(I76&gt;100,C76=60001),HLOOKUP(C76,MASTER_Data_4!$A$6:$L$16,MATCH(Datset_2!I76,MASTER_Data_4!$B$7:$B$16,1)+2,1),IF(AND(I76&gt;100,C76=60002),HLOOKUP(C76,MASTER_Data_4!$A$6:$L$16,MATCH(Datset_2!I76,MASTER_Data_4!$B$7:$B$16,1)+2,1),IF(AND(I76&gt;100,C76=60003),HLOOKUP(C76,MASTER_Data_4!$A$6:$L$16,MATCH(Datset_2!I76,MASTER_Data_4!$B$7:$B$16,1)+2,1),IF(AND(I76&gt;100,C76=60004),HLOOKUP(C76,MASTER_Data_4!$A$6:$L$16,MATCH(Datset_2!I76,MASTER_Data_4!$B$7:$B$16,1)+2,1),IF(AND(I76&gt;100,C76=60005),HLOOKUP(C76,MASTER_Data_4!$A$6:$L$16,MATCH(Datset_2!I76,MASTER_Data_4!$B$7:$B$16,1)+2,1),HLOOKUP(C76,MASTER_Data_4!$A$6:$L$16,2,1))))))</f>
        <v>0.3</v>
      </c>
      <c r="M76" s="4">
        <f t="shared" si="3"/>
        <v>46.02</v>
      </c>
      <c r="N76" s="112">
        <f>VLOOKUP(C76,MASTER_Data_7!$F$2:$H$7,3,0)</f>
        <v>2</v>
      </c>
      <c r="O76" s="112">
        <f>VLOOKUP(C76,MASTER_Data_7!$K$2:$M$12,3,0)</f>
        <v>2</v>
      </c>
      <c r="P76" s="3">
        <f>VLOOKUP(C76,MASTER_Data_8!$F$2:$H$7,3,0)</f>
        <v>882</v>
      </c>
      <c r="Q76" s="3">
        <f>Datset_2!I76*MASTER_Data_5!$B$9*P76</f>
        <v>7373.7846000000009</v>
      </c>
      <c r="R76" s="3">
        <f>VLOOKUP(C76,MASTER_Data_8!$K$2:$M$12,3,0)</f>
        <v>1735</v>
      </c>
      <c r="S76" s="3">
        <f>Datset_2!I76*MASTER_Data_5!$B$9*R76</f>
        <v>14505.120500000001</v>
      </c>
    </row>
    <row r="77" spans="1:19" x14ac:dyDescent="0.25">
      <c r="A77" s="62" t="s">
        <v>583</v>
      </c>
      <c r="B77" s="22">
        <v>39510</v>
      </c>
      <c r="C77" s="62">
        <v>60005</v>
      </c>
      <c r="D77" s="62">
        <v>4</v>
      </c>
      <c r="E77" s="62">
        <v>8</v>
      </c>
      <c r="F77" s="62">
        <v>8</v>
      </c>
      <c r="G77" s="62">
        <v>11</v>
      </c>
      <c r="H77" s="62">
        <v>12</v>
      </c>
      <c r="I77" s="112">
        <f>D77*HLOOKUP($D$3,MASTER_Data_1!$A$3:$F$5,2,0)+E77*HLOOKUP($E$3,MASTER_Data_1!$A$3:$F$5,2,0)+F77*HLOOKUP($F$3,MASTER_Data_1!$A$3:$F$5,2,0)+G77*HLOOKUP($G$3,MASTER_Data_1!$A$3:$F$5,2,0)+H77*HLOOKUP($H$3,MASTER_Data_1!$A$3:$F$5,2,0)</f>
        <v>131.9</v>
      </c>
      <c r="J77" s="5">
        <f>IF(AND(I77&gt;100,C77=60001),HLOOKUP(C77,MASTER_Data_3!$A$6:$G$16,MATCH(Datset_2!I77,MASTER_Data_3!$B$7:$B$16,1)+2,1),IF(AND(I77&gt;100,C77=60002),HLOOKUP(C77,MASTER_Data_3!$A$6:$G$16,MATCH(Datset_2!I77,MASTER_Data_3!$B$7:$B$16,1)+2,1),IF(AND(I77&gt;100,C77=60003),HLOOKUP(C77,MASTER_Data_3!$A$6:$G$16,MATCH(Datset_2!I77,MASTER_Data_3!$B$7:$B$16,1)+2,1),IF(AND(I77&gt;100,C77=60004),HLOOKUP(C77,MASTER_Data_3!$A$6:$G$16,MATCH(Datset_2!I77,MASTER_Data_3!$B$7:$B$16,1)+2,1),IF(AND(I77&gt;100,C77=60005),HLOOKUP(C77,MASTER_Data_3!$A$6:$G$16,MATCH(Datset_2!I77,MASTER_Data_3!$B$7:$B$16,1)+2,1),HLOOKUP(C77,MASTER_Data_3!$A$6:$G$16,2,1))))))</f>
        <v>0.24399999999999999</v>
      </c>
      <c r="K77" s="4">
        <f t="shared" si="2"/>
        <v>32.183599999999998</v>
      </c>
      <c r="L77" s="112">
        <f>IF(AND(I77&gt;100,C77=60001),HLOOKUP(C77,MASTER_Data_4!$A$6:$L$16,MATCH(Datset_2!I77,MASTER_Data_4!$B$7:$B$16,1)+2,1),IF(AND(I77&gt;100,C77=60002),HLOOKUP(C77,MASTER_Data_4!$A$6:$L$16,MATCH(Datset_2!I77,MASTER_Data_4!$B$7:$B$16,1)+2,1),IF(AND(I77&gt;100,C77=60003),HLOOKUP(C77,MASTER_Data_4!$A$6:$L$16,MATCH(Datset_2!I77,MASTER_Data_4!$B$7:$B$16,1)+2,1),IF(AND(I77&gt;100,C77=60004),HLOOKUP(C77,MASTER_Data_4!$A$6:$L$16,MATCH(Datset_2!I77,MASTER_Data_4!$B$7:$B$16,1)+2,1),IF(AND(I77&gt;100,C77=60005),HLOOKUP(C77,MASTER_Data_4!$A$6:$L$16,MATCH(Datset_2!I77,MASTER_Data_4!$B$7:$B$16,1)+2,1),HLOOKUP(C77,MASTER_Data_4!$A$6:$L$16,2,1))))))</f>
        <v>0.38900000000000001</v>
      </c>
      <c r="M77" s="4">
        <f t="shared" si="3"/>
        <v>51.309100000000001</v>
      </c>
      <c r="N77" s="112">
        <f>VLOOKUP(C77,MASTER_Data_7!$F$2:$H$7,3,0)</f>
        <v>2</v>
      </c>
      <c r="O77" s="112">
        <f>VLOOKUP(C77,MASTER_Data_7!$K$2:$M$12,3,0)</f>
        <v>1</v>
      </c>
      <c r="P77" s="3">
        <f>VLOOKUP(C77,MASTER_Data_8!$F$2:$H$7,3,0)</f>
        <v>779</v>
      </c>
      <c r="Q77" s="3">
        <f>Datset_2!I77*MASTER_Data_5!$B$9*P77</f>
        <v>5599.8804500000006</v>
      </c>
      <c r="R77" s="3">
        <f>VLOOKUP(C77,MASTER_Data_8!$K$2:$M$12,3,0)</f>
        <v>584</v>
      </c>
      <c r="S77" s="3">
        <f>Datset_2!I77*MASTER_Data_5!$B$9*R77</f>
        <v>4198.1131999999998</v>
      </c>
    </row>
    <row r="78" spans="1:19" x14ac:dyDescent="0.25">
      <c r="A78" s="62" t="s">
        <v>584</v>
      </c>
      <c r="B78" s="22">
        <v>39510</v>
      </c>
      <c r="C78" s="62">
        <v>60003</v>
      </c>
      <c r="D78" s="62">
        <v>4</v>
      </c>
      <c r="E78" s="62">
        <v>8</v>
      </c>
      <c r="F78" s="62">
        <v>8</v>
      </c>
      <c r="G78" s="62">
        <v>21</v>
      </c>
      <c r="H78" s="62">
        <v>14</v>
      </c>
      <c r="I78" s="112">
        <f>D78*HLOOKUP($D$3,MASTER_Data_1!$A$3:$F$5,2,0)+E78*HLOOKUP($E$3,MASTER_Data_1!$A$3:$F$5,2,0)+F78*HLOOKUP($F$3,MASTER_Data_1!$A$3:$F$5,2,0)+G78*HLOOKUP($G$3,MASTER_Data_1!$A$3:$F$5,2,0)+H78*HLOOKUP($H$3,MASTER_Data_1!$A$3:$F$5,2,0)</f>
        <v>194.5</v>
      </c>
      <c r="J78" s="5">
        <f>IF(AND(I78&gt;100,C78=60001),HLOOKUP(C78,MASTER_Data_3!$A$6:$G$16,MATCH(Datset_2!I78,MASTER_Data_3!$B$7:$B$16,1)+2,1),IF(AND(I78&gt;100,C78=60002),HLOOKUP(C78,MASTER_Data_3!$A$6:$G$16,MATCH(Datset_2!I78,MASTER_Data_3!$B$7:$B$16,1)+2,1),IF(AND(I78&gt;100,C78=60003),HLOOKUP(C78,MASTER_Data_3!$A$6:$G$16,MATCH(Datset_2!I78,MASTER_Data_3!$B$7:$B$16,1)+2,1),IF(AND(I78&gt;100,C78=60004),HLOOKUP(C78,MASTER_Data_3!$A$6:$G$16,MATCH(Datset_2!I78,MASTER_Data_3!$B$7:$B$16,1)+2,1),IF(AND(I78&gt;100,C78=60005),HLOOKUP(C78,MASTER_Data_3!$A$6:$G$16,MATCH(Datset_2!I78,MASTER_Data_3!$B$7:$B$16,1)+2,1),HLOOKUP(C78,MASTER_Data_3!$A$6:$G$16,2,1))))))</f>
        <v>0.25600000000000001</v>
      </c>
      <c r="K78" s="4">
        <f t="shared" si="2"/>
        <v>49.792000000000002</v>
      </c>
      <c r="L78" s="112">
        <f>IF(AND(I78&gt;100,C78=60001),HLOOKUP(C78,MASTER_Data_4!$A$6:$L$16,MATCH(Datset_2!I78,MASTER_Data_4!$B$7:$B$16,1)+2,1),IF(AND(I78&gt;100,C78=60002),HLOOKUP(C78,MASTER_Data_4!$A$6:$L$16,MATCH(Datset_2!I78,MASTER_Data_4!$B$7:$B$16,1)+2,1),IF(AND(I78&gt;100,C78=60003),HLOOKUP(C78,MASTER_Data_4!$A$6:$L$16,MATCH(Datset_2!I78,MASTER_Data_4!$B$7:$B$16,1)+2,1),IF(AND(I78&gt;100,C78=60004),HLOOKUP(C78,MASTER_Data_4!$A$6:$L$16,MATCH(Datset_2!I78,MASTER_Data_4!$B$7:$B$16,1)+2,1),IF(AND(I78&gt;100,C78=60005),HLOOKUP(C78,MASTER_Data_4!$A$6:$L$16,MATCH(Datset_2!I78,MASTER_Data_4!$B$7:$B$16,1)+2,1),HLOOKUP(C78,MASTER_Data_4!$A$6:$L$16,2,1))))))</f>
        <v>0.28999999999999998</v>
      </c>
      <c r="M78" s="4">
        <f t="shared" si="3"/>
        <v>56.404999999999994</v>
      </c>
      <c r="N78" s="112">
        <f>VLOOKUP(C78,MASTER_Data_7!$F$2:$H$7,3,0)</f>
        <v>2</v>
      </c>
      <c r="O78" s="112">
        <f>VLOOKUP(C78,MASTER_Data_7!$K$2:$M$12,3,0)</f>
        <v>1</v>
      </c>
      <c r="P78" s="3">
        <f>VLOOKUP(C78,MASTER_Data_8!$F$2:$H$7,3,0)</f>
        <v>846</v>
      </c>
      <c r="Q78" s="3">
        <f>Datset_2!I78*MASTER_Data_5!$B$9*P78</f>
        <v>8967.8115000000016</v>
      </c>
      <c r="R78" s="3">
        <f>VLOOKUP(C78,MASTER_Data_8!$K$2:$M$12,3,0)</f>
        <v>775</v>
      </c>
      <c r="S78" s="3">
        <f>Datset_2!I78*MASTER_Data_5!$B$9*R78</f>
        <v>8215.1937500000004</v>
      </c>
    </row>
    <row r="79" spans="1:19" x14ac:dyDescent="0.25">
      <c r="A79" s="62" t="s">
        <v>585</v>
      </c>
      <c r="B79" s="22">
        <v>39510</v>
      </c>
      <c r="C79" s="62">
        <v>60001</v>
      </c>
      <c r="D79" s="62">
        <v>4</v>
      </c>
      <c r="E79" s="62">
        <v>11</v>
      </c>
      <c r="F79" s="62">
        <v>12</v>
      </c>
      <c r="G79" s="62">
        <v>5</v>
      </c>
      <c r="H79" s="62">
        <v>12</v>
      </c>
      <c r="I79" s="112">
        <f>D79*HLOOKUP($D$3,MASTER_Data_1!$A$3:$F$5,2,0)+E79*HLOOKUP($E$3,MASTER_Data_1!$A$3:$F$5,2,0)+F79*HLOOKUP($F$3,MASTER_Data_1!$A$3:$F$5,2,0)+G79*HLOOKUP($G$3,MASTER_Data_1!$A$3:$F$5,2,0)+H79*HLOOKUP($H$3,MASTER_Data_1!$A$3:$F$5,2,0)</f>
        <v>109.1</v>
      </c>
      <c r="J79" s="5">
        <f>IF(AND(I79&gt;100,C79=60001),HLOOKUP(C79,MASTER_Data_3!$A$6:$G$16,MATCH(Datset_2!I79,MASTER_Data_3!$B$7:$B$16,1)+2,1),IF(AND(I79&gt;100,C79=60002),HLOOKUP(C79,MASTER_Data_3!$A$6:$G$16,MATCH(Datset_2!I79,MASTER_Data_3!$B$7:$B$16,1)+2,1),IF(AND(I79&gt;100,C79=60003),HLOOKUP(C79,MASTER_Data_3!$A$6:$G$16,MATCH(Datset_2!I79,MASTER_Data_3!$B$7:$B$16,1)+2,1),IF(AND(I79&gt;100,C79=60004),HLOOKUP(C79,MASTER_Data_3!$A$6:$G$16,MATCH(Datset_2!I79,MASTER_Data_3!$B$7:$B$16,1)+2,1),IF(AND(I79&gt;100,C79=60005),HLOOKUP(C79,MASTER_Data_3!$A$6:$G$16,MATCH(Datset_2!I79,MASTER_Data_3!$B$7:$B$16,1)+2,1),HLOOKUP(C79,MASTER_Data_3!$A$6:$G$16,2,1))))))</f>
        <v>0.25</v>
      </c>
      <c r="K79" s="4">
        <f t="shared" si="2"/>
        <v>27.274999999999999</v>
      </c>
      <c r="L79" s="112">
        <f>IF(AND(I79&gt;100,C79=60001),HLOOKUP(C79,MASTER_Data_4!$A$6:$L$16,MATCH(Datset_2!I79,MASTER_Data_4!$B$7:$B$16,1)+2,1),IF(AND(I79&gt;100,C79=60002),HLOOKUP(C79,MASTER_Data_4!$A$6:$L$16,MATCH(Datset_2!I79,MASTER_Data_4!$B$7:$B$16,1)+2,1),IF(AND(I79&gt;100,C79=60003),HLOOKUP(C79,MASTER_Data_4!$A$6:$L$16,MATCH(Datset_2!I79,MASTER_Data_4!$B$7:$B$16,1)+2,1),IF(AND(I79&gt;100,C79=60004),HLOOKUP(C79,MASTER_Data_4!$A$6:$L$16,MATCH(Datset_2!I79,MASTER_Data_4!$B$7:$B$16,1)+2,1),IF(AND(I79&gt;100,C79=60005),HLOOKUP(C79,MASTER_Data_4!$A$6:$L$16,MATCH(Datset_2!I79,MASTER_Data_4!$B$7:$B$16,1)+2,1),HLOOKUP(C79,MASTER_Data_4!$A$6:$L$16,2,1))))))</f>
        <v>0.34</v>
      </c>
      <c r="M79" s="4">
        <f t="shared" si="3"/>
        <v>37.094000000000001</v>
      </c>
      <c r="N79" s="112">
        <f>VLOOKUP(C79,MASTER_Data_7!$F$2:$H$7,3,0)</f>
        <v>1</v>
      </c>
      <c r="O79" s="112">
        <f>VLOOKUP(C79,MASTER_Data_7!$K$2:$M$12,3,0)</f>
        <v>2</v>
      </c>
      <c r="P79" s="3">
        <f>VLOOKUP(C79,MASTER_Data_8!$F$2:$H$7,3,0)</f>
        <v>25</v>
      </c>
      <c r="Q79" s="3">
        <f>Datset_2!I79*MASTER_Data_5!$B$9*P79</f>
        <v>148.64875000000001</v>
      </c>
      <c r="R79" s="3">
        <f>VLOOKUP(C79,MASTER_Data_8!$K$2:$M$12,3,0)</f>
        <v>1376</v>
      </c>
      <c r="S79" s="3">
        <f>Datset_2!I79*MASTER_Data_5!$B$9*R79</f>
        <v>8181.6271999999999</v>
      </c>
    </row>
    <row r="80" spans="1:19" x14ac:dyDescent="0.25">
      <c r="A80" s="62" t="s">
        <v>586</v>
      </c>
      <c r="B80" s="22">
        <v>39510</v>
      </c>
      <c r="C80" s="62">
        <v>60002</v>
      </c>
      <c r="D80" s="62">
        <v>4</v>
      </c>
      <c r="E80" s="62">
        <v>21</v>
      </c>
      <c r="F80" s="62">
        <v>12</v>
      </c>
      <c r="G80" s="62">
        <v>11</v>
      </c>
      <c r="H80" s="62">
        <v>8</v>
      </c>
      <c r="I80" s="112">
        <f>D80*HLOOKUP($D$3,MASTER_Data_1!$A$3:$F$5,2,0)+E80*HLOOKUP($E$3,MASTER_Data_1!$A$3:$F$5,2,0)+F80*HLOOKUP($F$3,MASTER_Data_1!$A$3:$F$5,2,0)+G80*HLOOKUP($G$3,MASTER_Data_1!$A$3:$F$5,2,0)+H80*HLOOKUP($H$3,MASTER_Data_1!$A$3:$F$5,2,0)</f>
        <v>150.1</v>
      </c>
      <c r="J80" s="5">
        <f>IF(AND(I80&gt;100,C80=60001),HLOOKUP(C80,MASTER_Data_3!$A$6:$G$16,MATCH(Datset_2!I80,MASTER_Data_3!$B$7:$B$16,1)+2,1),IF(AND(I80&gt;100,C80=60002),HLOOKUP(C80,MASTER_Data_3!$A$6:$G$16,MATCH(Datset_2!I80,MASTER_Data_3!$B$7:$B$16,1)+2,1),IF(AND(I80&gt;100,C80=60003),HLOOKUP(C80,MASTER_Data_3!$A$6:$G$16,MATCH(Datset_2!I80,MASTER_Data_3!$B$7:$B$16,1)+2,1),IF(AND(I80&gt;100,C80=60004),HLOOKUP(C80,MASTER_Data_3!$A$6:$G$16,MATCH(Datset_2!I80,MASTER_Data_3!$B$7:$B$16,1)+2,1),IF(AND(I80&gt;100,C80=60005),HLOOKUP(C80,MASTER_Data_3!$A$6:$G$16,MATCH(Datset_2!I80,MASTER_Data_3!$B$7:$B$16,1)+2,1),HLOOKUP(C80,MASTER_Data_3!$A$6:$G$16,2,1))))))</f>
        <v>0.254</v>
      </c>
      <c r="K80" s="4">
        <f t="shared" si="2"/>
        <v>38.125399999999999</v>
      </c>
      <c r="L80" s="112">
        <f>IF(AND(I80&gt;100,C80=60001),HLOOKUP(C80,MASTER_Data_4!$A$6:$L$16,MATCH(Datset_2!I80,MASTER_Data_4!$B$7:$B$16,1)+2,1),IF(AND(I80&gt;100,C80=60002),HLOOKUP(C80,MASTER_Data_4!$A$6:$L$16,MATCH(Datset_2!I80,MASTER_Data_4!$B$7:$B$16,1)+2,1),IF(AND(I80&gt;100,C80=60003),HLOOKUP(C80,MASTER_Data_4!$A$6:$L$16,MATCH(Datset_2!I80,MASTER_Data_4!$B$7:$B$16,1)+2,1),IF(AND(I80&gt;100,C80=60004),HLOOKUP(C80,MASTER_Data_4!$A$6:$L$16,MATCH(Datset_2!I80,MASTER_Data_4!$B$7:$B$16,1)+2,1),IF(AND(I80&gt;100,C80=60005),HLOOKUP(C80,MASTER_Data_4!$A$6:$L$16,MATCH(Datset_2!I80,MASTER_Data_4!$B$7:$B$16,1)+2,1),HLOOKUP(C80,MASTER_Data_4!$A$6:$L$16,2,1))))))</f>
        <v>0.307</v>
      </c>
      <c r="M80" s="4">
        <f t="shared" si="3"/>
        <v>46.0807</v>
      </c>
      <c r="N80" s="112">
        <f>VLOOKUP(C80,MASTER_Data_7!$F$2:$H$7,3,0)</f>
        <v>1</v>
      </c>
      <c r="O80" s="112">
        <f>VLOOKUP(C80,MASTER_Data_7!$K$2:$M$12,3,0)</f>
        <v>2</v>
      </c>
      <c r="P80" s="3">
        <f>VLOOKUP(C80,MASTER_Data_8!$F$2:$H$7,3,0)</f>
        <v>355</v>
      </c>
      <c r="Q80" s="3">
        <f>Datset_2!I80*MASTER_Data_5!$B$9*P80</f>
        <v>2904.0597500000003</v>
      </c>
      <c r="R80" s="3">
        <f>VLOOKUP(C80,MASTER_Data_8!$K$2:$M$12,3,0)</f>
        <v>1275</v>
      </c>
      <c r="S80" s="3">
        <f>Datset_2!I80*MASTER_Data_5!$B$9*R80</f>
        <v>10430.073750000001</v>
      </c>
    </row>
    <row r="81" spans="1:19" x14ac:dyDescent="0.25">
      <c r="A81" s="62" t="s">
        <v>623</v>
      </c>
      <c r="B81" s="22">
        <v>39511</v>
      </c>
      <c r="C81" s="62">
        <v>60003</v>
      </c>
      <c r="D81" s="62">
        <v>9</v>
      </c>
      <c r="E81" s="62">
        <v>8</v>
      </c>
      <c r="F81" s="62">
        <v>12</v>
      </c>
      <c r="G81" s="62">
        <v>11</v>
      </c>
      <c r="H81" s="62">
        <v>8</v>
      </c>
      <c r="I81" s="112">
        <f>D81*HLOOKUP($D$3,MASTER_Data_1!$A$3:$F$5,2,0)+E81*HLOOKUP($E$3,MASTER_Data_1!$A$3:$F$5,2,0)+F81*HLOOKUP($F$3,MASTER_Data_1!$A$3:$F$5,2,0)+G81*HLOOKUP($G$3,MASTER_Data_1!$A$3:$F$5,2,0)+H81*HLOOKUP($H$3,MASTER_Data_1!$A$3:$F$5,2,0)</f>
        <v>138.20000000000002</v>
      </c>
      <c r="J81" s="5">
        <f>IF(AND(I81&gt;100,C81=60001),HLOOKUP(C81,MASTER_Data_3!$A$6:$G$16,MATCH(Datset_2!I81,MASTER_Data_3!$B$7:$B$16,1)+2,1),IF(AND(I81&gt;100,C81=60002),HLOOKUP(C81,MASTER_Data_3!$A$6:$G$16,MATCH(Datset_2!I81,MASTER_Data_3!$B$7:$B$16,1)+2,1),IF(AND(I81&gt;100,C81=60003),HLOOKUP(C81,MASTER_Data_3!$A$6:$G$16,MATCH(Datset_2!I81,MASTER_Data_3!$B$7:$B$16,1)+2,1),IF(AND(I81&gt;100,C81=60004),HLOOKUP(C81,MASTER_Data_3!$A$6:$G$16,MATCH(Datset_2!I81,MASTER_Data_3!$B$7:$B$16,1)+2,1),IF(AND(I81&gt;100,C81=60005),HLOOKUP(C81,MASTER_Data_3!$A$6:$G$16,MATCH(Datset_2!I81,MASTER_Data_3!$B$7:$B$16,1)+2,1),HLOOKUP(C81,MASTER_Data_3!$A$6:$G$16,2,1))))))</f>
        <v>0.25600000000000001</v>
      </c>
      <c r="K81" s="4">
        <f t="shared" si="2"/>
        <v>35.379200000000004</v>
      </c>
      <c r="L81" s="112">
        <f>IF(AND(I81&gt;100,C81=60001),HLOOKUP(C81,MASTER_Data_4!$A$6:$L$16,MATCH(Datset_2!I81,MASTER_Data_4!$B$7:$B$16,1)+2,1),IF(AND(I81&gt;100,C81=60002),HLOOKUP(C81,MASTER_Data_4!$A$6:$L$16,MATCH(Datset_2!I81,MASTER_Data_4!$B$7:$B$16,1)+2,1),IF(AND(I81&gt;100,C81=60003),HLOOKUP(C81,MASTER_Data_4!$A$6:$L$16,MATCH(Datset_2!I81,MASTER_Data_4!$B$7:$B$16,1)+2,1),IF(AND(I81&gt;100,C81=60004),HLOOKUP(C81,MASTER_Data_4!$A$6:$L$16,MATCH(Datset_2!I81,MASTER_Data_4!$B$7:$B$16,1)+2,1),IF(AND(I81&gt;100,C81=60005),HLOOKUP(C81,MASTER_Data_4!$A$6:$L$16,MATCH(Datset_2!I81,MASTER_Data_4!$B$7:$B$16,1)+2,1),HLOOKUP(C81,MASTER_Data_4!$A$6:$L$16,2,1))))))</f>
        <v>0.28999999999999998</v>
      </c>
      <c r="M81" s="4">
        <f t="shared" si="3"/>
        <v>40.078000000000003</v>
      </c>
      <c r="N81" s="112">
        <f>VLOOKUP(C81,MASTER_Data_7!$F$2:$H$7,3,0)</f>
        <v>2</v>
      </c>
      <c r="O81" s="112">
        <f>VLOOKUP(C81,MASTER_Data_7!$K$2:$M$12,3,0)</f>
        <v>1</v>
      </c>
      <c r="P81" s="3">
        <f>VLOOKUP(C81,MASTER_Data_8!$F$2:$H$7,3,0)</f>
        <v>846</v>
      </c>
      <c r="Q81" s="3">
        <f>Datset_2!I81*MASTER_Data_5!$B$9*P81</f>
        <v>6371.9874000000009</v>
      </c>
      <c r="R81" s="3">
        <f>VLOOKUP(C81,MASTER_Data_8!$K$2:$M$12,3,0)</f>
        <v>775</v>
      </c>
      <c r="S81" s="3">
        <f>Datset_2!I81*MASTER_Data_5!$B$9*R81</f>
        <v>5837.2225000000008</v>
      </c>
    </row>
    <row r="82" spans="1:19" x14ac:dyDescent="0.25">
      <c r="A82" s="62" t="s">
        <v>624</v>
      </c>
      <c r="B82" s="22">
        <v>39511</v>
      </c>
      <c r="C82" s="62">
        <v>60001</v>
      </c>
      <c r="D82" s="62">
        <v>9</v>
      </c>
      <c r="E82" s="62">
        <v>8</v>
      </c>
      <c r="F82" s="62">
        <v>12</v>
      </c>
      <c r="G82" s="62">
        <v>5</v>
      </c>
      <c r="H82" s="62">
        <v>8</v>
      </c>
      <c r="I82" s="112">
        <f>D82*HLOOKUP($D$3,MASTER_Data_1!$A$3:$F$5,2,0)+E82*HLOOKUP($E$3,MASTER_Data_1!$A$3:$F$5,2,0)+F82*HLOOKUP($F$3,MASTER_Data_1!$A$3:$F$5,2,0)+G82*HLOOKUP($G$3,MASTER_Data_1!$A$3:$F$5,2,0)+H82*HLOOKUP($H$3,MASTER_Data_1!$A$3:$F$5,2,0)</f>
        <v>104</v>
      </c>
      <c r="J82" s="5">
        <f>IF(AND(I82&gt;100,C82=60001),HLOOKUP(C82,MASTER_Data_3!$A$6:$G$16,MATCH(Datset_2!I82,MASTER_Data_3!$B$7:$B$16,1)+2,1),IF(AND(I82&gt;100,C82=60002),HLOOKUP(C82,MASTER_Data_3!$A$6:$G$16,MATCH(Datset_2!I82,MASTER_Data_3!$B$7:$B$16,1)+2,1),IF(AND(I82&gt;100,C82=60003),HLOOKUP(C82,MASTER_Data_3!$A$6:$G$16,MATCH(Datset_2!I82,MASTER_Data_3!$B$7:$B$16,1)+2,1),IF(AND(I82&gt;100,C82=60004),HLOOKUP(C82,MASTER_Data_3!$A$6:$G$16,MATCH(Datset_2!I82,MASTER_Data_3!$B$7:$B$16,1)+2,1),IF(AND(I82&gt;100,C82=60005),HLOOKUP(C82,MASTER_Data_3!$A$6:$G$16,MATCH(Datset_2!I82,MASTER_Data_3!$B$7:$B$16,1)+2,1),HLOOKUP(C82,MASTER_Data_3!$A$6:$G$16,2,1))))))</f>
        <v>0.25</v>
      </c>
      <c r="K82" s="4">
        <f t="shared" si="2"/>
        <v>26</v>
      </c>
      <c r="L82" s="112">
        <f>IF(AND(I82&gt;100,C82=60001),HLOOKUP(C82,MASTER_Data_4!$A$6:$L$16,MATCH(Datset_2!I82,MASTER_Data_4!$B$7:$B$16,1)+2,1),IF(AND(I82&gt;100,C82=60002),HLOOKUP(C82,MASTER_Data_4!$A$6:$L$16,MATCH(Datset_2!I82,MASTER_Data_4!$B$7:$B$16,1)+2,1),IF(AND(I82&gt;100,C82=60003),HLOOKUP(C82,MASTER_Data_4!$A$6:$L$16,MATCH(Datset_2!I82,MASTER_Data_4!$B$7:$B$16,1)+2,1),IF(AND(I82&gt;100,C82=60004),HLOOKUP(C82,MASTER_Data_4!$A$6:$L$16,MATCH(Datset_2!I82,MASTER_Data_4!$B$7:$B$16,1)+2,1),IF(AND(I82&gt;100,C82=60005),HLOOKUP(C82,MASTER_Data_4!$A$6:$L$16,MATCH(Datset_2!I82,MASTER_Data_4!$B$7:$B$16,1)+2,1),HLOOKUP(C82,MASTER_Data_4!$A$6:$L$16,2,1))))))</f>
        <v>0.34</v>
      </c>
      <c r="M82" s="4">
        <f t="shared" si="3"/>
        <v>35.36</v>
      </c>
      <c r="N82" s="112">
        <f>VLOOKUP(C82,MASTER_Data_7!$F$2:$H$7,3,0)</f>
        <v>1</v>
      </c>
      <c r="O82" s="112">
        <f>VLOOKUP(C82,MASTER_Data_7!$K$2:$M$12,3,0)</f>
        <v>2</v>
      </c>
      <c r="P82" s="3">
        <f>VLOOKUP(C82,MASTER_Data_8!$F$2:$H$7,3,0)</f>
        <v>25</v>
      </c>
      <c r="Q82" s="3">
        <f>Datset_2!I82*MASTER_Data_5!$B$9*P82</f>
        <v>141.70000000000002</v>
      </c>
      <c r="R82" s="3">
        <f>VLOOKUP(C82,MASTER_Data_8!$K$2:$M$12,3,0)</f>
        <v>1376</v>
      </c>
      <c r="S82" s="3">
        <f>Datset_2!I82*MASTER_Data_5!$B$9*R82</f>
        <v>7799.1680000000006</v>
      </c>
    </row>
    <row r="83" spans="1:19" x14ac:dyDescent="0.25">
      <c r="A83" s="62" t="s">
        <v>625</v>
      </c>
      <c r="B83" s="22">
        <v>39511</v>
      </c>
      <c r="C83" s="62">
        <v>60005</v>
      </c>
      <c r="D83" s="62">
        <v>9</v>
      </c>
      <c r="E83" s="62">
        <v>8</v>
      </c>
      <c r="F83" s="62">
        <v>15</v>
      </c>
      <c r="G83" s="62">
        <v>11</v>
      </c>
      <c r="H83" s="62">
        <v>11</v>
      </c>
      <c r="I83" s="112">
        <f>D83*HLOOKUP($D$3,MASTER_Data_1!$A$3:$F$5,2,0)+E83*HLOOKUP($E$3,MASTER_Data_1!$A$3:$F$5,2,0)+F83*HLOOKUP($F$3,MASTER_Data_1!$A$3:$F$5,2,0)+G83*HLOOKUP($G$3,MASTER_Data_1!$A$3:$F$5,2,0)+H83*HLOOKUP($H$3,MASTER_Data_1!$A$3:$F$5,2,0)</f>
        <v>151.10000000000002</v>
      </c>
      <c r="J83" s="5">
        <f>IF(AND(I83&gt;100,C83=60001),HLOOKUP(C83,MASTER_Data_3!$A$6:$G$16,MATCH(Datset_2!I83,MASTER_Data_3!$B$7:$B$16,1)+2,1),IF(AND(I83&gt;100,C83=60002),HLOOKUP(C83,MASTER_Data_3!$A$6:$G$16,MATCH(Datset_2!I83,MASTER_Data_3!$B$7:$B$16,1)+2,1),IF(AND(I83&gt;100,C83=60003),HLOOKUP(C83,MASTER_Data_3!$A$6:$G$16,MATCH(Datset_2!I83,MASTER_Data_3!$B$7:$B$16,1)+2,1),IF(AND(I83&gt;100,C83=60004),HLOOKUP(C83,MASTER_Data_3!$A$6:$G$16,MATCH(Datset_2!I83,MASTER_Data_3!$B$7:$B$16,1)+2,1),IF(AND(I83&gt;100,C83=60005),HLOOKUP(C83,MASTER_Data_3!$A$6:$G$16,MATCH(Datset_2!I83,MASTER_Data_3!$B$7:$B$16,1)+2,1),HLOOKUP(C83,MASTER_Data_3!$A$6:$G$16,2,1))))))</f>
        <v>0.24399999999999999</v>
      </c>
      <c r="K83" s="4">
        <f t="shared" si="2"/>
        <v>36.868400000000008</v>
      </c>
      <c r="L83" s="112">
        <f>IF(AND(I83&gt;100,C83=60001),HLOOKUP(C83,MASTER_Data_4!$A$6:$L$16,MATCH(Datset_2!I83,MASTER_Data_4!$B$7:$B$16,1)+2,1),IF(AND(I83&gt;100,C83=60002),HLOOKUP(C83,MASTER_Data_4!$A$6:$L$16,MATCH(Datset_2!I83,MASTER_Data_4!$B$7:$B$16,1)+2,1),IF(AND(I83&gt;100,C83=60003),HLOOKUP(C83,MASTER_Data_4!$A$6:$L$16,MATCH(Datset_2!I83,MASTER_Data_4!$B$7:$B$16,1)+2,1),IF(AND(I83&gt;100,C83=60004),HLOOKUP(C83,MASTER_Data_4!$A$6:$L$16,MATCH(Datset_2!I83,MASTER_Data_4!$B$7:$B$16,1)+2,1),IF(AND(I83&gt;100,C83=60005),HLOOKUP(C83,MASTER_Data_4!$A$6:$L$16,MATCH(Datset_2!I83,MASTER_Data_4!$B$7:$B$16,1)+2,1),HLOOKUP(C83,MASTER_Data_4!$A$6:$L$16,2,1))))))</f>
        <v>0.38900000000000001</v>
      </c>
      <c r="M83" s="4">
        <f t="shared" si="3"/>
        <v>58.77790000000001</v>
      </c>
      <c r="N83" s="112">
        <f>VLOOKUP(C83,MASTER_Data_7!$F$2:$H$7,3,0)</f>
        <v>2</v>
      </c>
      <c r="O83" s="112">
        <f>VLOOKUP(C83,MASTER_Data_7!$K$2:$M$12,3,0)</f>
        <v>1</v>
      </c>
      <c r="P83" s="3">
        <f>VLOOKUP(C83,MASTER_Data_8!$F$2:$H$7,3,0)</f>
        <v>779</v>
      </c>
      <c r="Q83" s="3">
        <f>Datset_2!I83*MASTER_Data_5!$B$9*P83</f>
        <v>6415.0260500000013</v>
      </c>
      <c r="R83" s="3">
        <f>VLOOKUP(C83,MASTER_Data_8!$K$2:$M$12,3,0)</f>
        <v>584</v>
      </c>
      <c r="S83" s="3">
        <f>Datset_2!I83*MASTER_Data_5!$B$9*R83</f>
        <v>4809.2108000000007</v>
      </c>
    </row>
    <row r="84" spans="1:19" x14ac:dyDescent="0.25">
      <c r="A84" s="62" t="s">
        <v>626</v>
      </c>
      <c r="B84" s="22">
        <v>39511</v>
      </c>
      <c r="C84" s="62">
        <v>60001</v>
      </c>
      <c r="D84" s="62">
        <v>9</v>
      </c>
      <c r="E84" s="62">
        <v>15</v>
      </c>
      <c r="F84" s="62">
        <v>9</v>
      </c>
      <c r="G84" s="62">
        <v>11</v>
      </c>
      <c r="H84" s="62">
        <v>8</v>
      </c>
      <c r="I84" s="112">
        <f>D84*HLOOKUP($D$3,MASTER_Data_1!$A$3:$F$5,2,0)+E84*HLOOKUP($E$3,MASTER_Data_1!$A$3:$F$5,2,0)+F84*HLOOKUP($F$3,MASTER_Data_1!$A$3:$F$5,2,0)+G84*HLOOKUP($G$3,MASTER_Data_1!$A$3:$F$5,2,0)+H84*HLOOKUP($H$3,MASTER_Data_1!$A$3:$F$5,2,0)</f>
        <v>146.30000000000001</v>
      </c>
      <c r="J84" s="5">
        <f>IF(AND(I84&gt;100,C84=60001),HLOOKUP(C84,MASTER_Data_3!$A$6:$G$16,MATCH(Datset_2!I84,MASTER_Data_3!$B$7:$B$16,1)+2,1),IF(AND(I84&gt;100,C84=60002),HLOOKUP(C84,MASTER_Data_3!$A$6:$G$16,MATCH(Datset_2!I84,MASTER_Data_3!$B$7:$B$16,1)+2,1),IF(AND(I84&gt;100,C84=60003),HLOOKUP(C84,MASTER_Data_3!$A$6:$G$16,MATCH(Datset_2!I84,MASTER_Data_3!$B$7:$B$16,1)+2,1),IF(AND(I84&gt;100,C84=60004),HLOOKUP(C84,MASTER_Data_3!$A$6:$G$16,MATCH(Datset_2!I84,MASTER_Data_3!$B$7:$B$16,1)+2,1),IF(AND(I84&gt;100,C84=60005),HLOOKUP(C84,MASTER_Data_3!$A$6:$G$16,MATCH(Datset_2!I84,MASTER_Data_3!$B$7:$B$16,1)+2,1),HLOOKUP(C84,MASTER_Data_3!$A$6:$G$16,2,1))))))</f>
        <v>0.25</v>
      </c>
      <c r="K84" s="4">
        <f t="shared" si="2"/>
        <v>36.575000000000003</v>
      </c>
      <c r="L84" s="112">
        <f>IF(AND(I84&gt;100,C84=60001),HLOOKUP(C84,MASTER_Data_4!$A$6:$L$16,MATCH(Datset_2!I84,MASTER_Data_4!$B$7:$B$16,1)+2,1),IF(AND(I84&gt;100,C84=60002),HLOOKUP(C84,MASTER_Data_4!$A$6:$L$16,MATCH(Datset_2!I84,MASTER_Data_4!$B$7:$B$16,1)+2,1),IF(AND(I84&gt;100,C84=60003),HLOOKUP(C84,MASTER_Data_4!$A$6:$L$16,MATCH(Datset_2!I84,MASTER_Data_4!$B$7:$B$16,1)+2,1),IF(AND(I84&gt;100,C84=60004),HLOOKUP(C84,MASTER_Data_4!$A$6:$L$16,MATCH(Datset_2!I84,MASTER_Data_4!$B$7:$B$16,1)+2,1),IF(AND(I84&gt;100,C84=60005),HLOOKUP(C84,MASTER_Data_4!$A$6:$L$16,MATCH(Datset_2!I84,MASTER_Data_4!$B$7:$B$16,1)+2,1),HLOOKUP(C84,MASTER_Data_4!$A$6:$L$16,2,1))))))</f>
        <v>0.34</v>
      </c>
      <c r="M84" s="4">
        <f t="shared" si="3"/>
        <v>49.742000000000004</v>
      </c>
      <c r="N84" s="112">
        <f>VLOOKUP(C84,MASTER_Data_7!$F$2:$H$7,3,0)</f>
        <v>1</v>
      </c>
      <c r="O84" s="112">
        <f>VLOOKUP(C84,MASTER_Data_7!$K$2:$M$12,3,0)</f>
        <v>2</v>
      </c>
      <c r="P84" s="3">
        <f>VLOOKUP(C84,MASTER_Data_8!$F$2:$H$7,3,0)</f>
        <v>25</v>
      </c>
      <c r="Q84" s="3">
        <f>Datset_2!I84*MASTER_Data_5!$B$9*P84</f>
        <v>199.33375000000001</v>
      </c>
      <c r="R84" s="3">
        <f>VLOOKUP(C84,MASTER_Data_8!$K$2:$M$12,3,0)</f>
        <v>1376</v>
      </c>
      <c r="S84" s="3">
        <f>Datset_2!I84*MASTER_Data_5!$B$9*R84</f>
        <v>10971.329600000001</v>
      </c>
    </row>
    <row r="85" spans="1:19" x14ac:dyDescent="0.25">
      <c r="A85" s="62" t="s">
        <v>663</v>
      </c>
      <c r="B85" s="22">
        <v>39512</v>
      </c>
      <c r="C85" s="62">
        <v>60002</v>
      </c>
      <c r="D85" s="62">
        <v>9</v>
      </c>
      <c r="E85" s="62">
        <v>16</v>
      </c>
      <c r="F85" s="62">
        <v>0</v>
      </c>
      <c r="G85" s="62">
        <v>11</v>
      </c>
      <c r="H85" s="62">
        <v>8</v>
      </c>
      <c r="I85" s="112">
        <f>D85*HLOOKUP($D$3,MASTER_Data_1!$A$3:$F$5,2,0)+E85*HLOOKUP($E$3,MASTER_Data_1!$A$3:$F$5,2,0)+F85*HLOOKUP($F$3,MASTER_Data_1!$A$3:$F$5,2,0)+G85*HLOOKUP($G$3,MASTER_Data_1!$A$3:$F$5,2,0)+H85*HLOOKUP($H$3,MASTER_Data_1!$A$3:$F$5,2,0)</f>
        <v>134.6</v>
      </c>
      <c r="J85" s="5">
        <f>IF(AND(I85&gt;100,C85=60001),HLOOKUP(C85,MASTER_Data_3!$A$6:$G$16,MATCH(Datset_2!I85,MASTER_Data_3!$B$7:$B$16,1)+2,1),IF(AND(I85&gt;100,C85=60002),HLOOKUP(C85,MASTER_Data_3!$A$6:$G$16,MATCH(Datset_2!I85,MASTER_Data_3!$B$7:$B$16,1)+2,1),IF(AND(I85&gt;100,C85=60003),HLOOKUP(C85,MASTER_Data_3!$A$6:$G$16,MATCH(Datset_2!I85,MASTER_Data_3!$B$7:$B$16,1)+2,1),IF(AND(I85&gt;100,C85=60004),HLOOKUP(C85,MASTER_Data_3!$A$6:$G$16,MATCH(Datset_2!I85,MASTER_Data_3!$B$7:$B$16,1)+2,1),IF(AND(I85&gt;100,C85=60005),HLOOKUP(C85,MASTER_Data_3!$A$6:$G$16,MATCH(Datset_2!I85,MASTER_Data_3!$B$7:$B$16,1)+2,1),HLOOKUP(C85,MASTER_Data_3!$A$6:$G$16,2,1))))))</f>
        <v>0.254</v>
      </c>
      <c r="K85" s="4">
        <f t="shared" si="2"/>
        <v>34.188400000000001</v>
      </c>
      <c r="L85" s="112">
        <f>IF(AND(I85&gt;100,C85=60001),HLOOKUP(C85,MASTER_Data_4!$A$6:$L$16,MATCH(Datset_2!I85,MASTER_Data_4!$B$7:$B$16,1)+2,1),IF(AND(I85&gt;100,C85=60002),HLOOKUP(C85,MASTER_Data_4!$A$6:$L$16,MATCH(Datset_2!I85,MASTER_Data_4!$B$7:$B$16,1)+2,1),IF(AND(I85&gt;100,C85=60003),HLOOKUP(C85,MASTER_Data_4!$A$6:$L$16,MATCH(Datset_2!I85,MASTER_Data_4!$B$7:$B$16,1)+2,1),IF(AND(I85&gt;100,C85=60004),HLOOKUP(C85,MASTER_Data_4!$A$6:$L$16,MATCH(Datset_2!I85,MASTER_Data_4!$B$7:$B$16,1)+2,1),IF(AND(I85&gt;100,C85=60005),HLOOKUP(C85,MASTER_Data_4!$A$6:$L$16,MATCH(Datset_2!I85,MASTER_Data_4!$B$7:$B$16,1)+2,1),HLOOKUP(C85,MASTER_Data_4!$A$6:$L$16,2,1))))))</f>
        <v>0.307</v>
      </c>
      <c r="M85" s="4">
        <f t="shared" si="3"/>
        <v>41.322199999999995</v>
      </c>
      <c r="N85" s="112">
        <f>VLOOKUP(C85,MASTER_Data_7!$F$2:$H$7,3,0)</f>
        <v>1</v>
      </c>
      <c r="O85" s="112">
        <f>VLOOKUP(C85,MASTER_Data_7!$K$2:$M$12,3,0)</f>
        <v>2</v>
      </c>
      <c r="P85" s="3">
        <f>VLOOKUP(C85,MASTER_Data_8!$F$2:$H$7,3,0)</f>
        <v>355</v>
      </c>
      <c r="Q85" s="3">
        <f>Datset_2!I85*MASTER_Data_5!$B$9*P85</f>
        <v>2604.1734999999999</v>
      </c>
      <c r="R85" s="3">
        <f>VLOOKUP(C85,MASTER_Data_8!$K$2:$M$12,3,0)</f>
        <v>1275</v>
      </c>
      <c r="S85" s="3">
        <f>Datset_2!I85*MASTER_Data_5!$B$9*R85</f>
        <v>9353.0174999999999</v>
      </c>
    </row>
    <row r="86" spans="1:19" x14ac:dyDescent="0.25">
      <c r="A86" s="62" t="s">
        <v>702</v>
      </c>
      <c r="B86" s="22">
        <v>39513</v>
      </c>
      <c r="C86" s="62">
        <v>60001</v>
      </c>
      <c r="D86" s="62">
        <v>9</v>
      </c>
      <c r="E86" s="62">
        <v>8</v>
      </c>
      <c r="F86" s="62">
        <v>9</v>
      </c>
      <c r="G86" s="62">
        <v>7</v>
      </c>
      <c r="H86" s="62">
        <v>12</v>
      </c>
      <c r="I86" s="112">
        <f>D86*HLOOKUP($D$3,MASTER_Data_1!$A$3:$F$5,2,0)+E86*HLOOKUP($E$3,MASTER_Data_1!$A$3:$F$5,2,0)+F86*HLOOKUP($F$3,MASTER_Data_1!$A$3:$F$5,2,0)+G86*HLOOKUP($G$3,MASTER_Data_1!$A$3:$F$5,2,0)+H86*HLOOKUP($H$3,MASTER_Data_1!$A$3:$F$5,2,0)</f>
        <v>122.1</v>
      </c>
      <c r="J86" s="5">
        <f>IF(AND(I86&gt;100,C86=60001),HLOOKUP(C86,MASTER_Data_3!$A$6:$G$16,MATCH(Datset_2!I86,MASTER_Data_3!$B$7:$B$16,1)+2,1),IF(AND(I86&gt;100,C86=60002),HLOOKUP(C86,MASTER_Data_3!$A$6:$G$16,MATCH(Datset_2!I86,MASTER_Data_3!$B$7:$B$16,1)+2,1),IF(AND(I86&gt;100,C86=60003),HLOOKUP(C86,MASTER_Data_3!$A$6:$G$16,MATCH(Datset_2!I86,MASTER_Data_3!$B$7:$B$16,1)+2,1),IF(AND(I86&gt;100,C86=60004),HLOOKUP(C86,MASTER_Data_3!$A$6:$G$16,MATCH(Datset_2!I86,MASTER_Data_3!$B$7:$B$16,1)+2,1),IF(AND(I86&gt;100,C86=60005),HLOOKUP(C86,MASTER_Data_3!$A$6:$G$16,MATCH(Datset_2!I86,MASTER_Data_3!$B$7:$B$16,1)+2,1),HLOOKUP(C86,MASTER_Data_3!$A$6:$G$16,2,1))))))</f>
        <v>0.25</v>
      </c>
      <c r="K86" s="4">
        <f t="shared" si="2"/>
        <v>30.524999999999999</v>
      </c>
      <c r="L86" s="112">
        <f>IF(AND(I86&gt;100,C86=60001),HLOOKUP(C86,MASTER_Data_4!$A$6:$L$16,MATCH(Datset_2!I86,MASTER_Data_4!$B$7:$B$16,1)+2,1),IF(AND(I86&gt;100,C86=60002),HLOOKUP(C86,MASTER_Data_4!$A$6:$L$16,MATCH(Datset_2!I86,MASTER_Data_4!$B$7:$B$16,1)+2,1),IF(AND(I86&gt;100,C86=60003),HLOOKUP(C86,MASTER_Data_4!$A$6:$L$16,MATCH(Datset_2!I86,MASTER_Data_4!$B$7:$B$16,1)+2,1),IF(AND(I86&gt;100,C86=60004),HLOOKUP(C86,MASTER_Data_4!$A$6:$L$16,MATCH(Datset_2!I86,MASTER_Data_4!$B$7:$B$16,1)+2,1),IF(AND(I86&gt;100,C86=60005),HLOOKUP(C86,MASTER_Data_4!$A$6:$L$16,MATCH(Datset_2!I86,MASTER_Data_4!$B$7:$B$16,1)+2,1),HLOOKUP(C86,MASTER_Data_4!$A$6:$L$16,2,1))))))</f>
        <v>0.34</v>
      </c>
      <c r="M86" s="4">
        <f t="shared" si="3"/>
        <v>41.514000000000003</v>
      </c>
      <c r="N86" s="112">
        <f>VLOOKUP(C86,MASTER_Data_7!$F$2:$H$7,3,0)</f>
        <v>1</v>
      </c>
      <c r="O86" s="112">
        <f>VLOOKUP(C86,MASTER_Data_7!$K$2:$M$12,3,0)</f>
        <v>2</v>
      </c>
      <c r="P86" s="3">
        <f>VLOOKUP(C86,MASTER_Data_8!$F$2:$H$7,3,0)</f>
        <v>25</v>
      </c>
      <c r="Q86" s="3">
        <f>Datset_2!I86*MASTER_Data_5!$B$9*P86</f>
        <v>166.36124999999998</v>
      </c>
      <c r="R86" s="3">
        <f>VLOOKUP(C86,MASTER_Data_8!$K$2:$M$12,3,0)</f>
        <v>1376</v>
      </c>
      <c r="S86" s="3">
        <f>Datset_2!I86*MASTER_Data_5!$B$9*R86</f>
        <v>9156.5231999999996</v>
      </c>
    </row>
    <row r="87" spans="1:19" x14ac:dyDescent="0.25">
      <c r="A87" s="62" t="s">
        <v>703</v>
      </c>
      <c r="B87" s="22">
        <v>39513</v>
      </c>
      <c r="C87" s="62">
        <v>60004</v>
      </c>
      <c r="D87" s="62">
        <v>12</v>
      </c>
      <c r="E87" s="62">
        <v>8</v>
      </c>
      <c r="F87" s="62">
        <v>9</v>
      </c>
      <c r="G87" s="62">
        <v>11</v>
      </c>
      <c r="H87" s="62">
        <v>12</v>
      </c>
      <c r="I87" s="112">
        <f>D87*HLOOKUP($D$3,MASTER_Data_1!$A$3:$F$5,2,0)+E87*HLOOKUP($E$3,MASTER_Data_1!$A$3:$F$5,2,0)+F87*HLOOKUP($F$3,MASTER_Data_1!$A$3:$F$5,2,0)+G87*HLOOKUP($G$3,MASTER_Data_1!$A$3:$F$5,2,0)+H87*HLOOKUP($H$3,MASTER_Data_1!$A$3:$F$5,2,0)</f>
        <v>151.80000000000001</v>
      </c>
      <c r="J87" s="5">
        <f>IF(AND(I87&gt;100,C87=60001),HLOOKUP(C87,MASTER_Data_3!$A$6:$G$16,MATCH(Datset_2!I87,MASTER_Data_3!$B$7:$B$16,1)+2,1),IF(AND(I87&gt;100,C87=60002),HLOOKUP(C87,MASTER_Data_3!$A$6:$G$16,MATCH(Datset_2!I87,MASTER_Data_3!$B$7:$B$16,1)+2,1),IF(AND(I87&gt;100,C87=60003),HLOOKUP(C87,MASTER_Data_3!$A$6:$G$16,MATCH(Datset_2!I87,MASTER_Data_3!$B$7:$B$16,1)+2,1),IF(AND(I87&gt;100,C87=60004),HLOOKUP(C87,MASTER_Data_3!$A$6:$G$16,MATCH(Datset_2!I87,MASTER_Data_3!$B$7:$B$16,1)+2,1),IF(AND(I87&gt;100,C87=60005),HLOOKUP(C87,MASTER_Data_3!$A$6:$G$16,MATCH(Datset_2!I87,MASTER_Data_3!$B$7:$B$16,1)+2,1),HLOOKUP(C87,MASTER_Data_3!$A$6:$G$16,2,1))))))</f>
        <v>0.252</v>
      </c>
      <c r="K87" s="4">
        <f t="shared" si="2"/>
        <v>38.253600000000006</v>
      </c>
      <c r="L87" s="112">
        <f>IF(AND(I87&gt;100,C87=60001),HLOOKUP(C87,MASTER_Data_4!$A$6:$L$16,MATCH(Datset_2!I87,MASTER_Data_4!$B$7:$B$16,1)+2,1),IF(AND(I87&gt;100,C87=60002),HLOOKUP(C87,MASTER_Data_4!$A$6:$L$16,MATCH(Datset_2!I87,MASTER_Data_4!$B$7:$B$16,1)+2,1),IF(AND(I87&gt;100,C87=60003),HLOOKUP(C87,MASTER_Data_4!$A$6:$L$16,MATCH(Datset_2!I87,MASTER_Data_4!$B$7:$B$16,1)+2,1),IF(AND(I87&gt;100,C87=60004),HLOOKUP(C87,MASTER_Data_4!$A$6:$L$16,MATCH(Datset_2!I87,MASTER_Data_4!$B$7:$B$16,1)+2,1),IF(AND(I87&gt;100,C87=60005),HLOOKUP(C87,MASTER_Data_4!$A$6:$L$16,MATCH(Datset_2!I87,MASTER_Data_4!$B$7:$B$16,1)+2,1),HLOOKUP(C87,MASTER_Data_4!$A$6:$L$16,2,1))))))</f>
        <v>0.3</v>
      </c>
      <c r="M87" s="4">
        <f t="shared" si="3"/>
        <v>45.54</v>
      </c>
      <c r="N87" s="112">
        <f>VLOOKUP(C87,MASTER_Data_7!$F$2:$H$7,3,0)</f>
        <v>2</v>
      </c>
      <c r="O87" s="112">
        <f>VLOOKUP(C87,MASTER_Data_7!$K$2:$M$12,3,0)</f>
        <v>2</v>
      </c>
      <c r="P87" s="3">
        <f>VLOOKUP(C87,MASTER_Data_8!$F$2:$H$7,3,0)</f>
        <v>882</v>
      </c>
      <c r="Q87" s="3">
        <f>Datset_2!I87*MASTER_Data_5!$B$9*P87</f>
        <v>7296.8742000000011</v>
      </c>
      <c r="R87" s="3">
        <f>VLOOKUP(C87,MASTER_Data_8!$K$2:$M$12,3,0)</f>
        <v>1735</v>
      </c>
      <c r="S87" s="3">
        <f>Datset_2!I87*MASTER_Data_5!$B$9*R87</f>
        <v>14353.828500000001</v>
      </c>
    </row>
    <row r="88" spans="1:19" x14ac:dyDescent="0.25">
      <c r="A88" s="62" t="s">
        <v>742</v>
      </c>
      <c r="B88" s="22">
        <v>39514</v>
      </c>
      <c r="C88" s="62">
        <v>60004</v>
      </c>
      <c r="D88" s="62">
        <v>9</v>
      </c>
      <c r="E88" s="62">
        <v>8</v>
      </c>
      <c r="F88" s="62">
        <v>15</v>
      </c>
      <c r="G88" s="62">
        <v>11</v>
      </c>
      <c r="H88" s="62">
        <v>9</v>
      </c>
      <c r="I88" s="112">
        <f>D88*HLOOKUP($D$3,MASTER_Data_1!$A$3:$F$5,2,0)+E88*HLOOKUP($E$3,MASTER_Data_1!$A$3:$F$5,2,0)+F88*HLOOKUP($F$3,MASTER_Data_1!$A$3:$F$5,2,0)+G88*HLOOKUP($G$3,MASTER_Data_1!$A$3:$F$5,2,0)+H88*HLOOKUP($H$3,MASTER_Data_1!$A$3:$F$5,2,0)</f>
        <v>145.5</v>
      </c>
      <c r="J88" s="5">
        <f>IF(AND(I88&gt;100,C88=60001),HLOOKUP(C88,MASTER_Data_3!$A$6:$G$16,MATCH(Datset_2!I88,MASTER_Data_3!$B$7:$B$16,1)+2,1),IF(AND(I88&gt;100,C88=60002),HLOOKUP(C88,MASTER_Data_3!$A$6:$G$16,MATCH(Datset_2!I88,MASTER_Data_3!$B$7:$B$16,1)+2,1),IF(AND(I88&gt;100,C88=60003),HLOOKUP(C88,MASTER_Data_3!$A$6:$G$16,MATCH(Datset_2!I88,MASTER_Data_3!$B$7:$B$16,1)+2,1),IF(AND(I88&gt;100,C88=60004),HLOOKUP(C88,MASTER_Data_3!$A$6:$G$16,MATCH(Datset_2!I88,MASTER_Data_3!$B$7:$B$16,1)+2,1),IF(AND(I88&gt;100,C88=60005),HLOOKUP(C88,MASTER_Data_3!$A$6:$G$16,MATCH(Datset_2!I88,MASTER_Data_3!$B$7:$B$16,1)+2,1),HLOOKUP(C88,MASTER_Data_3!$A$6:$G$16,2,1))))))</f>
        <v>0.252</v>
      </c>
      <c r="K88" s="4">
        <f t="shared" si="2"/>
        <v>36.665999999999997</v>
      </c>
      <c r="L88" s="112">
        <f>IF(AND(I88&gt;100,C88=60001),HLOOKUP(C88,MASTER_Data_4!$A$6:$L$16,MATCH(Datset_2!I88,MASTER_Data_4!$B$7:$B$16,1)+2,1),IF(AND(I88&gt;100,C88=60002),HLOOKUP(C88,MASTER_Data_4!$A$6:$L$16,MATCH(Datset_2!I88,MASTER_Data_4!$B$7:$B$16,1)+2,1),IF(AND(I88&gt;100,C88=60003),HLOOKUP(C88,MASTER_Data_4!$A$6:$L$16,MATCH(Datset_2!I88,MASTER_Data_4!$B$7:$B$16,1)+2,1),IF(AND(I88&gt;100,C88=60004),HLOOKUP(C88,MASTER_Data_4!$A$6:$L$16,MATCH(Datset_2!I88,MASTER_Data_4!$B$7:$B$16,1)+2,1),IF(AND(I88&gt;100,C88=60005),HLOOKUP(C88,MASTER_Data_4!$A$6:$L$16,MATCH(Datset_2!I88,MASTER_Data_4!$B$7:$B$16,1)+2,1),HLOOKUP(C88,MASTER_Data_4!$A$6:$L$16,2,1))))))</f>
        <v>0.3</v>
      </c>
      <c r="M88" s="4">
        <f t="shared" si="3"/>
        <v>43.65</v>
      </c>
      <c r="N88" s="112">
        <f>VLOOKUP(C88,MASTER_Data_7!$F$2:$H$7,3,0)</f>
        <v>2</v>
      </c>
      <c r="O88" s="112">
        <f>VLOOKUP(C88,MASTER_Data_7!$K$2:$M$12,3,0)</f>
        <v>2</v>
      </c>
      <c r="P88" s="3">
        <f>VLOOKUP(C88,MASTER_Data_8!$F$2:$H$7,3,0)</f>
        <v>882</v>
      </c>
      <c r="Q88" s="3">
        <f>Datset_2!I88*MASTER_Data_5!$B$9*P88</f>
        <v>6994.0394999999999</v>
      </c>
      <c r="R88" s="3">
        <f>VLOOKUP(C88,MASTER_Data_8!$K$2:$M$12,3,0)</f>
        <v>1735</v>
      </c>
      <c r="S88" s="3">
        <f>Datset_2!I88*MASTER_Data_5!$B$9*R88</f>
        <v>13758.116250000001</v>
      </c>
    </row>
    <row r="89" spans="1:19" x14ac:dyDescent="0.25">
      <c r="A89" s="62" t="s">
        <v>743</v>
      </c>
      <c r="B89" s="22">
        <v>39514</v>
      </c>
      <c r="C89" s="62">
        <v>60005</v>
      </c>
      <c r="D89" s="62">
        <v>9</v>
      </c>
      <c r="E89" s="62">
        <v>9</v>
      </c>
      <c r="F89" s="62">
        <v>0</v>
      </c>
      <c r="G89" s="62">
        <v>11</v>
      </c>
      <c r="H89" s="62">
        <v>9</v>
      </c>
      <c r="I89" s="112">
        <f>D89*HLOOKUP($D$3,MASTER_Data_1!$A$3:$F$5,2,0)+E89*HLOOKUP($E$3,MASTER_Data_1!$A$3:$F$5,2,0)+F89*HLOOKUP($F$3,MASTER_Data_1!$A$3:$F$5,2,0)+G89*HLOOKUP($G$3,MASTER_Data_1!$A$3:$F$5,2,0)+H89*HLOOKUP($H$3,MASTER_Data_1!$A$3:$F$5,2,0)</f>
        <v>124.8</v>
      </c>
      <c r="J89" s="5">
        <f>IF(AND(I89&gt;100,C89=60001),HLOOKUP(C89,MASTER_Data_3!$A$6:$G$16,MATCH(Datset_2!I89,MASTER_Data_3!$B$7:$B$16,1)+2,1),IF(AND(I89&gt;100,C89=60002),HLOOKUP(C89,MASTER_Data_3!$A$6:$G$16,MATCH(Datset_2!I89,MASTER_Data_3!$B$7:$B$16,1)+2,1),IF(AND(I89&gt;100,C89=60003),HLOOKUP(C89,MASTER_Data_3!$A$6:$G$16,MATCH(Datset_2!I89,MASTER_Data_3!$B$7:$B$16,1)+2,1),IF(AND(I89&gt;100,C89=60004),HLOOKUP(C89,MASTER_Data_3!$A$6:$G$16,MATCH(Datset_2!I89,MASTER_Data_3!$B$7:$B$16,1)+2,1),IF(AND(I89&gt;100,C89=60005),HLOOKUP(C89,MASTER_Data_3!$A$6:$G$16,MATCH(Datset_2!I89,MASTER_Data_3!$B$7:$B$16,1)+2,1),HLOOKUP(C89,MASTER_Data_3!$A$6:$G$16,2,1))))))</f>
        <v>0.24399999999999999</v>
      </c>
      <c r="K89" s="4">
        <f t="shared" si="2"/>
        <v>30.4512</v>
      </c>
      <c r="L89" s="112">
        <f>IF(AND(I89&gt;100,C89=60001),HLOOKUP(C89,MASTER_Data_4!$A$6:$L$16,MATCH(Datset_2!I89,MASTER_Data_4!$B$7:$B$16,1)+2,1),IF(AND(I89&gt;100,C89=60002),HLOOKUP(C89,MASTER_Data_4!$A$6:$L$16,MATCH(Datset_2!I89,MASTER_Data_4!$B$7:$B$16,1)+2,1),IF(AND(I89&gt;100,C89=60003),HLOOKUP(C89,MASTER_Data_4!$A$6:$L$16,MATCH(Datset_2!I89,MASTER_Data_4!$B$7:$B$16,1)+2,1),IF(AND(I89&gt;100,C89=60004),HLOOKUP(C89,MASTER_Data_4!$A$6:$L$16,MATCH(Datset_2!I89,MASTER_Data_4!$B$7:$B$16,1)+2,1),IF(AND(I89&gt;100,C89=60005),HLOOKUP(C89,MASTER_Data_4!$A$6:$L$16,MATCH(Datset_2!I89,MASTER_Data_4!$B$7:$B$16,1)+2,1),HLOOKUP(C89,MASTER_Data_4!$A$6:$L$16,2,1))))))</f>
        <v>0.38900000000000001</v>
      </c>
      <c r="M89" s="4">
        <f t="shared" si="3"/>
        <v>48.547200000000004</v>
      </c>
      <c r="N89" s="112">
        <f>VLOOKUP(C89,MASTER_Data_7!$F$2:$H$7,3,0)</f>
        <v>2</v>
      </c>
      <c r="O89" s="112">
        <f>VLOOKUP(C89,MASTER_Data_7!$K$2:$M$12,3,0)</f>
        <v>1</v>
      </c>
      <c r="P89" s="3">
        <f>VLOOKUP(C89,MASTER_Data_8!$F$2:$H$7,3,0)</f>
        <v>779</v>
      </c>
      <c r="Q89" s="3">
        <f>Datset_2!I89*MASTER_Data_5!$B$9*P89</f>
        <v>5298.4463999999998</v>
      </c>
      <c r="R89" s="3">
        <f>VLOOKUP(C89,MASTER_Data_8!$K$2:$M$12,3,0)</f>
        <v>584</v>
      </c>
      <c r="S89" s="3">
        <f>Datset_2!I89*MASTER_Data_5!$B$9*R89</f>
        <v>3972.1343999999999</v>
      </c>
    </row>
    <row r="90" spans="1:19" x14ac:dyDescent="0.25">
      <c r="A90" s="62" t="s">
        <v>744</v>
      </c>
      <c r="B90" s="22">
        <v>39514</v>
      </c>
      <c r="C90" s="62">
        <v>60003</v>
      </c>
      <c r="D90" s="62">
        <v>12</v>
      </c>
      <c r="E90" s="62">
        <v>9</v>
      </c>
      <c r="F90" s="62">
        <v>0</v>
      </c>
      <c r="G90" s="62">
        <v>6</v>
      </c>
      <c r="H90" s="62">
        <v>9</v>
      </c>
      <c r="I90" s="112">
        <f>D90*HLOOKUP($D$3,MASTER_Data_1!$A$3:$F$5,2,0)+E90*HLOOKUP($E$3,MASTER_Data_1!$A$3:$F$5,2,0)+F90*HLOOKUP($F$3,MASTER_Data_1!$A$3:$F$5,2,0)+G90*HLOOKUP($G$3,MASTER_Data_1!$A$3:$F$5,2,0)+H90*HLOOKUP($H$3,MASTER_Data_1!$A$3:$F$5,2,0)</f>
        <v>103.2</v>
      </c>
      <c r="J90" s="5">
        <f>IF(AND(I90&gt;100,C90=60001),HLOOKUP(C90,MASTER_Data_3!$A$6:$G$16,MATCH(Datset_2!I90,MASTER_Data_3!$B$7:$B$16,1)+2,1),IF(AND(I90&gt;100,C90=60002),HLOOKUP(C90,MASTER_Data_3!$A$6:$G$16,MATCH(Datset_2!I90,MASTER_Data_3!$B$7:$B$16,1)+2,1),IF(AND(I90&gt;100,C90=60003),HLOOKUP(C90,MASTER_Data_3!$A$6:$G$16,MATCH(Datset_2!I90,MASTER_Data_3!$B$7:$B$16,1)+2,1),IF(AND(I90&gt;100,C90=60004),HLOOKUP(C90,MASTER_Data_3!$A$6:$G$16,MATCH(Datset_2!I90,MASTER_Data_3!$B$7:$B$16,1)+2,1),IF(AND(I90&gt;100,C90=60005),HLOOKUP(C90,MASTER_Data_3!$A$6:$G$16,MATCH(Datset_2!I90,MASTER_Data_3!$B$7:$B$16,1)+2,1),HLOOKUP(C90,MASTER_Data_3!$A$6:$G$16,2,1))))))</f>
        <v>0.25600000000000001</v>
      </c>
      <c r="K90" s="4">
        <f t="shared" si="2"/>
        <v>26.4192</v>
      </c>
      <c r="L90" s="112">
        <f>IF(AND(I90&gt;100,C90=60001),HLOOKUP(C90,MASTER_Data_4!$A$6:$L$16,MATCH(Datset_2!I90,MASTER_Data_4!$B$7:$B$16,1)+2,1),IF(AND(I90&gt;100,C90=60002),HLOOKUP(C90,MASTER_Data_4!$A$6:$L$16,MATCH(Datset_2!I90,MASTER_Data_4!$B$7:$B$16,1)+2,1),IF(AND(I90&gt;100,C90=60003),HLOOKUP(C90,MASTER_Data_4!$A$6:$L$16,MATCH(Datset_2!I90,MASTER_Data_4!$B$7:$B$16,1)+2,1),IF(AND(I90&gt;100,C90=60004),HLOOKUP(C90,MASTER_Data_4!$A$6:$L$16,MATCH(Datset_2!I90,MASTER_Data_4!$B$7:$B$16,1)+2,1),IF(AND(I90&gt;100,C90=60005),HLOOKUP(C90,MASTER_Data_4!$A$6:$L$16,MATCH(Datset_2!I90,MASTER_Data_4!$B$7:$B$16,1)+2,1),HLOOKUP(C90,MASTER_Data_4!$A$6:$L$16,2,1))))))</f>
        <v>0.28999999999999998</v>
      </c>
      <c r="M90" s="4">
        <f t="shared" si="3"/>
        <v>29.927999999999997</v>
      </c>
      <c r="N90" s="112">
        <f>VLOOKUP(C90,MASTER_Data_7!$F$2:$H$7,3,0)</f>
        <v>2</v>
      </c>
      <c r="O90" s="112">
        <f>VLOOKUP(C90,MASTER_Data_7!$K$2:$M$12,3,0)</f>
        <v>1</v>
      </c>
      <c r="P90" s="3">
        <f>VLOOKUP(C90,MASTER_Data_8!$F$2:$H$7,3,0)</f>
        <v>846</v>
      </c>
      <c r="Q90" s="3">
        <f>Datset_2!I90*MASTER_Data_5!$B$9*P90</f>
        <v>4758.2424000000001</v>
      </c>
      <c r="R90" s="3">
        <f>VLOOKUP(C90,MASTER_Data_8!$K$2:$M$12,3,0)</f>
        <v>775</v>
      </c>
      <c r="S90" s="3">
        <f>Datset_2!I90*MASTER_Data_5!$B$9*R90</f>
        <v>4358.9100000000008</v>
      </c>
    </row>
    <row r="91" spans="1:19" x14ac:dyDescent="0.25">
      <c r="A91" s="62" t="s">
        <v>586</v>
      </c>
      <c r="B91" s="22">
        <v>39515</v>
      </c>
      <c r="C91" s="62">
        <v>60002</v>
      </c>
      <c r="D91" s="62">
        <v>8</v>
      </c>
      <c r="E91" s="62">
        <v>8</v>
      </c>
      <c r="F91" s="62">
        <v>19</v>
      </c>
      <c r="G91" s="62">
        <v>11</v>
      </c>
      <c r="H91" s="62">
        <v>9</v>
      </c>
      <c r="I91" s="112">
        <f>D91*HLOOKUP($D$3,MASTER_Data_1!$A$3:$F$5,2,0)+E91*HLOOKUP($E$3,MASTER_Data_1!$A$3:$F$5,2,0)+F91*HLOOKUP($F$3,MASTER_Data_1!$A$3:$F$5,2,0)+G91*HLOOKUP($G$3,MASTER_Data_1!$A$3:$F$5,2,0)+H91*HLOOKUP($H$3,MASTER_Data_1!$A$3:$F$5,2,0)</f>
        <v>149.19999999999999</v>
      </c>
      <c r="J91" s="5">
        <f>IF(AND(I91&gt;100,C91=60001),HLOOKUP(C91,MASTER_Data_3!$A$6:$G$16,MATCH(Datset_2!I91,MASTER_Data_3!$B$7:$B$16,1)+2,1),IF(AND(I91&gt;100,C91=60002),HLOOKUP(C91,MASTER_Data_3!$A$6:$G$16,MATCH(Datset_2!I91,MASTER_Data_3!$B$7:$B$16,1)+2,1),IF(AND(I91&gt;100,C91=60003),HLOOKUP(C91,MASTER_Data_3!$A$6:$G$16,MATCH(Datset_2!I91,MASTER_Data_3!$B$7:$B$16,1)+2,1),IF(AND(I91&gt;100,C91=60004),HLOOKUP(C91,MASTER_Data_3!$A$6:$G$16,MATCH(Datset_2!I91,MASTER_Data_3!$B$7:$B$16,1)+2,1),IF(AND(I91&gt;100,C91=60005),HLOOKUP(C91,MASTER_Data_3!$A$6:$G$16,MATCH(Datset_2!I91,MASTER_Data_3!$B$7:$B$16,1)+2,1),HLOOKUP(C91,MASTER_Data_3!$A$6:$G$16,2,1))))))</f>
        <v>0.254</v>
      </c>
      <c r="K91" s="4">
        <f t="shared" si="2"/>
        <v>37.896799999999999</v>
      </c>
      <c r="L91" s="112">
        <f>IF(AND(I91&gt;100,C91=60001),HLOOKUP(C91,MASTER_Data_4!$A$6:$L$16,MATCH(Datset_2!I91,MASTER_Data_4!$B$7:$B$16,1)+2,1),IF(AND(I91&gt;100,C91=60002),HLOOKUP(C91,MASTER_Data_4!$A$6:$L$16,MATCH(Datset_2!I91,MASTER_Data_4!$B$7:$B$16,1)+2,1),IF(AND(I91&gt;100,C91=60003),HLOOKUP(C91,MASTER_Data_4!$A$6:$L$16,MATCH(Datset_2!I91,MASTER_Data_4!$B$7:$B$16,1)+2,1),IF(AND(I91&gt;100,C91=60004),HLOOKUP(C91,MASTER_Data_4!$A$6:$L$16,MATCH(Datset_2!I91,MASTER_Data_4!$B$7:$B$16,1)+2,1),IF(AND(I91&gt;100,C91=60005),HLOOKUP(C91,MASTER_Data_4!$A$6:$L$16,MATCH(Datset_2!I91,MASTER_Data_4!$B$7:$B$16,1)+2,1),HLOOKUP(C91,MASTER_Data_4!$A$6:$L$16,2,1))))))</f>
        <v>0.307</v>
      </c>
      <c r="M91" s="4">
        <f t="shared" si="3"/>
        <v>45.804399999999994</v>
      </c>
      <c r="N91" s="112">
        <f>VLOOKUP(C91,MASTER_Data_7!$F$2:$H$7,3,0)</f>
        <v>1</v>
      </c>
      <c r="O91" s="112">
        <f>VLOOKUP(C91,MASTER_Data_7!$K$2:$M$12,3,0)</f>
        <v>2</v>
      </c>
      <c r="P91" s="3">
        <f>VLOOKUP(C91,MASTER_Data_8!$F$2:$H$7,3,0)</f>
        <v>355</v>
      </c>
      <c r="Q91" s="3">
        <f>Datset_2!I91*MASTER_Data_5!$B$9*P91</f>
        <v>2886.6469999999999</v>
      </c>
      <c r="R91" s="3">
        <f>VLOOKUP(C91,MASTER_Data_8!$K$2:$M$12,3,0)</f>
        <v>1275</v>
      </c>
      <c r="S91" s="3">
        <f>Datset_2!I91*MASTER_Data_5!$B$9*R91</f>
        <v>10367.535</v>
      </c>
    </row>
    <row r="92" spans="1:19" x14ac:dyDescent="0.25">
      <c r="A92" s="62" t="s">
        <v>627</v>
      </c>
      <c r="B92" s="22">
        <v>39516</v>
      </c>
      <c r="C92" s="62">
        <v>60002</v>
      </c>
      <c r="D92" s="62">
        <v>9</v>
      </c>
      <c r="E92" s="62">
        <v>8</v>
      </c>
      <c r="F92" s="62">
        <v>10</v>
      </c>
      <c r="G92" s="62">
        <v>11</v>
      </c>
      <c r="H92" s="62">
        <v>9</v>
      </c>
      <c r="I92" s="112">
        <f>D92*HLOOKUP($D$3,MASTER_Data_1!$A$3:$F$5,2,0)+E92*HLOOKUP($E$3,MASTER_Data_1!$A$3:$F$5,2,0)+F92*HLOOKUP($F$3,MASTER_Data_1!$A$3:$F$5,2,0)+G92*HLOOKUP($G$3,MASTER_Data_1!$A$3:$F$5,2,0)+H92*HLOOKUP($H$3,MASTER_Data_1!$A$3:$F$5,2,0)</f>
        <v>138</v>
      </c>
      <c r="J92" s="5">
        <f>IF(AND(I92&gt;100,C92=60001),HLOOKUP(C92,MASTER_Data_3!$A$6:$G$16,MATCH(Datset_2!I92,MASTER_Data_3!$B$7:$B$16,1)+2,1),IF(AND(I92&gt;100,C92=60002),HLOOKUP(C92,MASTER_Data_3!$A$6:$G$16,MATCH(Datset_2!I92,MASTER_Data_3!$B$7:$B$16,1)+2,1),IF(AND(I92&gt;100,C92=60003),HLOOKUP(C92,MASTER_Data_3!$A$6:$G$16,MATCH(Datset_2!I92,MASTER_Data_3!$B$7:$B$16,1)+2,1),IF(AND(I92&gt;100,C92=60004),HLOOKUP(C92,MASTER_Data_3!$A$6:$G$16,MATCH(Datset_2!I92,MASTER_Data_3!$B$7:$B$16,1)+2,1),IF(AND(I92&gt;100,C92=60005),HLOOKUP(C92,MASTER_Data_3!$A$6:$G$16,MATCH(Datset_2!I92,MASTER_Data_3!$B$7:$B$16,1)+2,1),HLOOKUP(C92,MASTER_Data_3!$A$6:$G$16,2,1))))))</f>
        <v>0.254</v>
      </c>
      <c r="K92" s="4">
        <f t="shared" si="2"/>
        <v>35.052</v>
      </c>
      <c r="L92" s="112">
        <f>IF(AND(I92&gt;100,C92=60001),HLOOKUP(C92,MASTER_Data_4!$A$6:$L$16,MATCH(Datset_2!I92,MASTER_Data_4!$B$7:$B$16,1)+2,1),IF(AND(I92&gt;100,C92=60002),HLOOKUP(C92,MASTER_Data_4!$A$6:$L$16,MATCH(Datset_2!I92,MASTER_Data_4!$B$7:$B$16,1)+2,1),IF(AND(I92&gt;100,C92=60003),HLOOKUP(C92,MASTER_Data_4!$A$6:$L$16,MATCH(Datset_2!I92,MASTER_Data_4!$B$7:$B$16,1)+2,1),IF(AND(I92&gt;100,C92=60004),HLOOKUP(C92,MASTER_Data_4!$A$6:$L$16,MATCH(Datset_2!I92,MASTER_Data_4!$B$7:$B$16,1)+2,1),IF(AND(I92&gt;100,C92=60005),HLOOKUP(C92,MASTER_Data_4!$A$6:$L$16,MATCH(Datset_2!I92,MASTER_Data_4!$B$7:$B$16,1)+2,1),HLOOKUP(C92,MASTER_Data_4!$A$6:$L$16,2,1))))))</f>
        <v>0.307</v>
      </c>
      <c r="M92" s="4">
        <f t="shared" si="3"/>
        <v>42.366</v>
      </c>
      <c r="N92" s="112">
        <f>VLOOKUP(C92,MASTER_Data_7!$F$2:$H$7,3,0)</f>
        <v>1</v>
      </c>
      <c r="O92" s="112">
        <f>VLOOKUP(C92,MASTER_Data_7!$K$2:$M$12,3,0)</f>
        <v>2</v>
      </c>
      <c r="P92" s="3">
        <f>VLOOKUP(C92,MASTER_Data_8!$F$2:$H$7,3,0)</f>
        <v>355</v>
      </c>
      <c r="Q92" s="3">
        <f>Datset_2!I92*MASTER_Data_5!$B$9*P92</f>
        <v>2669.9549999999999</v>
      </c>
      <c r="R92" s="3">
        <f>VLOOKUP(C92,MASTER_Data_8!$K$2:$M$12,3,0)</f>
        <v>1275</v>
      </c>
      <c r="S92" s="3">
        <f>Datset_2!I92*MASTER_Data_5!$B$9*R92</f>
        <v>9589.2749999999996</v>
      </c>
    </row>
    <row r="93" spans="1:19" x14ac:dyDescent="0.25">
      <c r="A93" s="62" t="s">
        <v>628</v>
      </c>
      <c r="B93" s="22">
        <v>39516</v>
      </c>
      <c r="C93" s="62">
        <v>60001</v>
      </c>
      <c r="D93" s="62">
        <v>9</v>
      </c>
      <c r="E93" s="62">
        <v>11</v>
      </c>
      <c r="F93" s="62">
        <v>12</v>
      </c>
      <c r="G93" s="62">
        <v>11</v>
      </c>
      <c r="H93" s="62">
        <v>8</v>
      </c>
      <c r="I93" s="112">
        <f>D93*HLOOKUP($D$3,MASTER_Data_1!$A$3:$F$5,2,0)+E93*HLOOKUP($E$3,MASTER_Data_1!$A$3:$F$5,2,0)+F93*HLOOKUP($F$3,MASTER_Data_1!$A$3:$F$5,2,0)+G93*HLOOKUP($G$3,MASTER_Data_1!$A$3:$F$5,2,0)+H93*HLOOKUP($H$3,MASTER_Data_1!$A$3:$F$5,2,0)</f>
        <v>143.6</v>
      </c>
      <c r="J93" s="5">
        <f>IF(AND(I93&gt;100,C93=60001),HLOOKUP(C93,MASTER_Data_3!$A$6:$G$16,MATCH(Datset_2!I93,MASTER_Data_3!$B$7:$B$16,1)+2,1),IF(AND(I93&gt;100,C93=60002),HLOOKUP(C93,MASTER_Data_3!$A$6:$G$16,MATCH(Datset_2!I93,MASTER_Data_3!$B$7:$B$16,1)+2,1),IF(AND(I93&gt;100,C93=60003),HLOOKUP(C93,MASTER_Data_3!$A$6:$G$16,MATCH(Datset_2!I93,MASTER_Data_3!$B$7:$B$16,1)+2,1),IF(AND(I93&gt;100,C93=60004),HLOOKUP(C93,MASTER_Data_3!$A$6:$G$16,MATCH(Datset_2!I93,MASTER_Data_3!$B$7:$B$16,1)+2,1),IF(AND(I93&gt;100,C93=60005),HLOOKUP(C93,MASTER_Data_3!$A$6:$G$16,MATCH(Datset_2!I93,MASTER_Data_3!$B$7:$B$16,1)+2,1),HLOOKUP(C93,MASTER_Data_3!$A$6:$G$16,2,1))))))</f>
        <v>0.25</v>
      </c>
      <c r="K93" s="4">
        <f t="shared" si="2"/>
        <v>35.9</v>
      </c>
      <c r="L93" s="112">
        <f>IF(AND(I93&gt;100,C93=60001),HLOOKUP(C93,MASTER_Data_4!$A$6:$L$16,MATCH(Datset_2!I93,MASTER_Data_4!$B$7:$B$16,1)+2,1),IF(AND(I93&gt;100,C93=60002),HLOOKUP(C93,MASTER_Data_4!$A$6:$L$16,MATCH(Datset_2!I93,MASTER_Data_4!$B$7:$B$16,1)+2,1),IF(AND(I93&gt;100,C93=60003),HLOOKUP(C93,MASTER_Data_4!$A$6:$L$16,MATCH(Datset_2!I93,MASTER_Data_4!$B$7:$B$16,1)+2,1),IF(AND(I93&gt;100,C93=60004),HLOOKUP(C93,MASTER_Data_4!$A$6:$L$16,MATCH(Datset_2!I93,MASTER_Data_4!$B$7:$B$16,1)+2,1),IF(AND(I93&gt;100,C93=60005),HLOOKUP(C93,MASTER_Data_4!$A$6:$L$16,MATCH(Datset_2!I93,MASTER_Data_4!$B$7:$B$16,1)+2,1),HLOOKUP(C93,MASTER_Data_4!$A$6:$L$16,2,1))))))</f>
        <v>0.34</v>
      </c>
      <c r="M93" s="4">
        <f t="shared" si="3"/>
        <v>48.823999999999998</v>
      </c>
      <c r="N93" s="112">
        <f>VLOOKUP(C93,MASTER_Data_7!$F$2:$H$7,3,0)</f>
        <v>1</v>
      </c>
      <c r="O93" s="112">
        <f>VLOOKUP(C93,MASTER_Data_7!$K$2:$M$12,3,0)</f>
        <v>2</v>
      </c>
      <c r="P93" s="3">
        <f>VLOOKUP(C93,MASTER_Data_8!$F$2:$H$7,3,0)</f>
        <v>25</v>
      </c>
      <c r="Q93" s="3">
        <f>Datset_2!I93*MASTER_Data_5!$B$9*P93</f>
        <v>195.655</v>
      </c>
      <c r="R93" s="3">
        <f>VLOOKUP(C93,MASTER_Data_8!$K$2:$M$12,3,0)</f>
        <v>1376</v>
      </c>
      <c r="S93" s="3">
        <f>Datset_2!I93*MASTER_Data_5!$B$9*R93</f>
        <v>10768.851200000001</v>
      </c>
    </row>
    <row r="94" spans="1:19" x14ac:dyDescent="0.25">
      <c r="A94" s="62" t="s">
        <v>671</v>
      </c>
      <c r="B94" s="22">
        <v>39517</v>
      </c>
      <c r="C94" s="62">
        <v>60004</v>
      </c>
      <c r="D94" s="62">
        <v>9</v>
      </c>
      <c r="E94" s="62">
        <v>21</v>
      </c>
      <c r="F94" s="62">
        <v>12</v>
      </c>
      <c r="G94" s="62">
        <v>9</v>
      </c>
      <c r="H94" s="62">
        <v>15</v>
      </c>
      <c r="I94" s="112">
        <f>D94*HLOOKUP($D$3,MASTER_Data_1!$A$3:$F$5,2,0)+E94*HLOOKUP($E$3,MASTER_Data_1!$A$3:$F$5,2,0)+F94*HLOOKUP($F$3,MASTER_Data_1!$A$3:$F$5,2,0)+G94*HLOOKUP($G$3,MASTER_Data_1!$A$3:$F$5,2,0)+H94*HLOOKUP($H$3,MASTER_Data_1!$A$3:$F$5,2,0)</f>
        <v>169.8</v>
      </c>
      <c r="J94" s="5">
        <f>IF(AND(I94&gt;100,C94=60001),HLOOKUP(C94,MASTER_Data_3!$A$6:$G$16,MATCH(Datset_2!I94,MASTER_Data_3!$B$7:$B$16,1)+2,1),IF(AND(I94&gt;100,C94=60002),HLOOKUP(C94,MASTER_Data_3!$A$6:$G$16,MATCH(Datset_2!I94,MASTER_Data_3!$B$7:$B$16,1)+2,1),IF(AND(I94&gt;100,C94=60003),HLOOKUP(C94,MASTER_Data_3!$A$6:$G$16,MATCH(Datset_2!I94,MASTER_Data_3!$B$7:$B$16,1)+2,1),IF(AND(I94&gt;100,C94=60004),HLOOKUP(C94,MASTER_Data_3!$A$6:$G$16,MATCH(Datset_2!I94,MASTER_Data_3!$B$7:$B$16,1)+2,1),IF(AND(I94&gt;100,C94=60005),HLOOKUP(C94,MASTER_Data_3!$A$6:$G$16,MATCH(Datset_2!I94,MASTER_Data_3!$B$7:$B$16,1)+2,1),HLOOKUP(C94,MASTER_Data_3!$A$6:$G$16,2,1))))))</f>
        <v>0.252</v>
      </c>
      <c r="K94" s="4">
        <f t="shared" si="2"/>
        <v>42.7896</v>
      </c>
      <c r="L94" s="112">
        <f>IF(AND(I94&gt;100,C94=60001),HLOOKUP(C94,MASTER_Data_4!$A$6:$L$16,MATCH(Datset_2!I94,MASTER_Data_4!$B$7:$B$16,1)+2,1),IF(AND(I94&gt;100,C94=60002),HLOOKUP(C94,MASTER_Data_4!$A$6:$L$16,MATCH(Datset_2!I94,MASTER_Data_4!$B$7:$B$16,1)+2,1),IF(AND(I94&gt;100,C94=60003),HLOOKUP(C94,MASTER_Data_4!$A$6:$L$16,MATCH(Datset_2!I94,MASTER_Data_4!$B$7:$B$16,1)+2,1),IF(AND(I94&gt;100,C94=60004),HLOOKUP(C94,MASTER_Data_4!$A$6:$L$16,MATCH(Datset_2!I94,MASTER_Data_4!$B$7:$B$16,1)+2,1),IF(AND(I94&gt;100,C94=60005),HLOOKUP(C94,MASTER_Data_4!$A$6:$L$16,MATCH(Datset_2!I94,MASTER_Data_4!$B$7:$B$16,1)+2,1),HLOOKUP(C94,MASTER_Data_4!$A$6:$L$16,2,1))))))</f>
        <v>0.3</v>
      </c>
      <c r="M94" s="4">
        <f t="shared" si="3"/>
        <v>50.940000000000005</v>
      </c>
      <c r="N94" s="112">
        <f>VLOOKUP(C94,MASTER_Data_7!$F$2:$H$7,3,0)</f>
        <v>2</v>
      </c>
      <c r="O94" s="112">
        <f>VLOOKUP(C94,MASTER_Data_7!$K$2:$M$12,3,0)</f>
        <v>2</v>
      </c>
      <c r="P94" s="3">
        <f>VLOOKUP(C94,MASTER_Data_8!$F$2:$H$7,3,0)</f>
        <v>882</v>
      </c>
      <c r="Q94" s="3">
        <f>Datset_2!I94*MASTER_Data_5!$B$9*P94</f>
        <v>8162.1162000000013</v>
      </c>
      <c r="R94" s="3">
        <f>VLOOKUP(C94,MASTER_Data_8!$K$2:$M$12,3,0)</f>
        <v>1735</v>
      </c>
      <c r="S94" s="3">
        <f>Datset_2!I94*MASTER_Data_5!$B$9*R94</f>
        <v>16055.863500000001</v>
      </c>
    </row>
    <row r="95" spans="1:19" x14ac:dyDescent="0.25">
      <c r="A95" s="62" t="s">
        <v>814</v>
      </c>
      <c r="B95" s="22">
        <v>39518</v>
      </c>
      <c r="C95" s="62">
        <v>60001</v>
      </c>
      <c r="D95" s="62">
        <v>9</v>
      </c>
      <c r="E95" s="62">
        <v>8</v>
      </c>
      <c r="F95" s="62">
        <v>12</v>
      </c>
      <c r="G95" s="62">
        <v>11</v>
      </c>
      <c r="H95" s="62">
        <v>9</v>
      </c>
      <c r="I95" s="112">
        <f>D95*HLOOKUP($D$3,MASTER_Data_1!$A$3:$F$5,2,0)+E95*HLOOKUP($E$3,MASTER_Data_1!$A$3:$F$5,2,0)+F95*HLOOKUP($F$3,MASTER_Data_1!$A$3:$F$5,2,0)+G95*HLOOKUP($G$3,MASTER_Data_1!$A$3:$F$5,2,0)+H95*HLOOKUP($H$3,MASTER_Data_1!$A$3:$F$5,2,0)</f>
        <v>141</v>
      </c>
      <c r="J95" s="5">
        <f>IF(AND(I95&gt;100,C95=60001),HLOOKUP(C95,MASTER_Data_3!$A$6:$G$16,MATCH(Datset_2!I95,MASTER_Data_3!$B$7:$B$16,1)+2,1),IF(AND(I95&gt;100,C95=60002),HLOOKUP(C95,MASTER_Data_3!$A$6:$G$16,MATCH(Datset_2!I95,MASTER_Data_3!$B$7:$B$16,1)+2,1),IF(AND(I95&gt;100,C95=60003),HLOOKUP(C95,MASTER_Data_3!$A$6:$G$16,MATCH(Datset_2!I95,MASTER_Data_3!$B$7:$B$16,1)+2,1),IF(AND(I95&gt;100,C95=60004),HLOOKUP(C95,MASTER_Data_3!$A$6:$G$16,MATCH(Datset_2!I95,MASTER_Data_3!$B$7:$B$16,1)+2,1),IF(AND(I95&gt;100,C95=60005),HLOOKUP(C95,MASTER_Data_3!$A$6:$G$16,MATCH(Datset_2!I95,MASTER_Data_3!$B$7:$B$16,1)+2,1),HLOOKUP(C95,MASTER_Data_3!$A$6:$G$16,2,1))))))</f>
        <v>0.25</v>
      </c>
      <c r="K95" s="4">
        <f t="shared" si="2"/>
        <v>35.25</v>
      </c>
      <c r="L95" s="112">
        <f>IF(AND(I95&gt;100,C95=60001),HLOOKUP(C95,MASTER_Data_4!$A$6:$L$16,MATCH(Datset_2!I95,MASTER_Data_4!$B$7:$B$16,1)+2,1),IF(AND(I95&gt;100,C95=60002),HLOOKUP(C95,MASTER_Data_4!$A$6:$L$16,MATCH(Datset_2!I95,MASTER_Data_4!$B$7:$B$16,1)+2,1),IF(AND(I95&gt;100,C95=60003),HLOOKUP(C95,MASTER_Data_4!$A$6:$L$16,MATCH(Datset_2!I95,MASTER_Data_4!$B$7:$B$16,1)+2,1),IF(AND(I95&gt;100,C95=60004),HLOOKUP(C95,MASTER_Data_4!$A$6:$L$16,MATCH(Datset_2!I95,MASTER_Data_4!$B$7:$B$16,1)+2,1),IF(AND(I95&gt;100,C95=60005),HLOOKUP(C95,MASTER_Data_4!$A$6:$L$16,MATCH(Datset_2!I95,MASTER_Data_4!$B$7:$B$16,1)+2,1),HLOOKUP(C95,MASTER_Data_4!$A$6:$L$16,2,1))))))</f>
        <v>0.34</v>
      </c>
      <c r="M95" s="4">
        <f t="shared" si="3"/>
        <v>47.940000000000005</v>
      </c>
      <c r="N95" s="112">
        <f>VLOOKUP(C95,MASTER_Data_7!$F$2:$H$7,3,0)</f>
        <v>1</v>
      </c>
      <c r="O95" s="112">
        <f>VLOOKUP(C95,MASTER_Data_7!$K$2:$M$12,3,0)</f>
        <v>2</v>
      </c>
      <c r="P95" s="3">
        <f>VLOOKUP(C95,MASTER_Data_8!$F$2:$H$7,3,0)</f>
        <v>25</v>
      </c>
      <c r="Q95" s="3">
        <f>Datset_2!I95*MASTER_Data_5!$B$9*P95</f>
        <v>192.11250000000001</v>
      </c>
      <c r="R95" s="3">
        <f>VLOOKUP(C95,MASTER_Data_8!$K$2:$M$12,3,0)</f>
        <v>1376</v>
      </c>
      <c r="S95" s="3">
        <f>Datset_2!I95*MASTER_Data_5!$B$9*R95</f>
        <v>10573.871999999999</v>
      </c>
    </row>
    <row r="96" spans="1:19" x14ac:dyDescent="0.25">
      <c r="A96" s="62" t="s">
        <v>815</v>
      </c>
      <c r="B96" s="22">
        <v>39518</v>
      </c>
      <c r="C96" s="62">
        <v>60002</v>
      </c>
      <c r="D96" s="62">
        <v>9</v>
      </c>
      <c r="E96" s="62">
        <v>15</v>
      </c>
      <c r="F96" s="62">
        <v>12</v>
      </c>
      <c r="G96" s="62">
        <v>11</v>
      </c>
      <c r="H96" s="62">
        <v>0</v>
      </c>
      <c r="I96" s="112">
        <f>D96*HLOOKUP($D$3,MASTER_Data_1!$A$3:$F$5,2,0)+E96*HLOOKUP($E$3,MASTER_Data_1!$A$3:$F$5,2,0)+F96*HLOOKUP($F$3,MASTER_Data_1!$A$3:$F$5,2,0)+G96*HLOOKUP($G$3,MASTER_Data_1!$A$3:$F$5,2,0)+H96*HLOOKUP($H$3,MASTER_Data_1!$A$3:$F$5,2,0)</f>
        <v>128.4</v>
      </c>
      <c r="J96" s="5">
        <f>IF(AND(I96&gt;100,C96=60001),HLOOKUP(C96,MASTER_Data_3!$A$6:$G$16,MATCH(Datset_2!I96,MASTER_Data_3!$B$7:$B$16,1)+2,1),IF(AND(I96&gt;100,C96=60002),HLOOKUP(C96,MASTER_Data_3!$A$6:$G$16,MATCH(Datset_2!I96,MASTER_Data_3!$B$7:$B$16,1)+2,1),IF(AND(I96&gt;100,C96=60003),HLOOKUP(C96,MASTER_Data_3!$A$6:$G$16,MATCH(Datset_2!I96,MASTER_Data_3!$B$7:$B$16,1)+2,1),IF(AND(I96&gt;100,C96=60004),HLOOKUP(C96,MASTER_Data_3!$A$6:$G$16,MATCH(Datset_2!I96,MASTER_Data_3!$B$7:$B$16,1)+2,1),IF(AND(I96&gt;100,C96=60005),HLOOKUP(C96,MASTER_Data_3!$A$6:$G$16,MATCH(Datset_2!I96,MASTER_Data_3!$B$7:$B$16,1)+2,1),HLOOKUP(C96,MASTER_Data_3!$A$6:$G$16,2,1))))))</f>
        <v>0.254</v>
      </c>
      <c r="K96" s="4">
        <f t="shared" si="2"/>
        <v>32.613600000000005</v>
      </c>
      <c r="L96" s="112">
        <f>IF(AND(I96&gt;100,C96=60001),HLOOKUP(C96,MASTER_Data_4!$A$6:$L$16,MATCH(Datset_2!I96,MASTER_Data_4!$B$7:$B$16,1)+2,1),IF(AND(I96&gt;100,C96=60002),HLOOKUP(C96,MASTER_Data_4!$A$6:$L$16,MATCH(Datset_2!I96,MASTER_Data_4!$B$7:$B$16,1)+2,1),IF(AND(I96&gt;100,C96=60003),HLOOKUP(C96,MASTER_Data_4!$A$6:$L$16,MATCH(Datset_2!I96,MASTER_Data_4!$B$7:$B$16,1)+2,1),IF(AND(I96&gt;100,C96=60004),HLOOKUP(C96,MASTER_Data_4!$A$6:$L$16,MATCH(Datset_2!I96,MASTER_Data_4!$B$7:$B$16,1)+2,1),IF(AND(I96&gt;100,C96=60005),HLOOKUP(C96,MASTER_Data_4!$A$6:$L$16,MATCH(Datset_2!I96,MASTER_Data_4!$B$7:$B$16,1)+2,1),HLOOKUP(C96,MASTER_Data_4!$A$6:$L$16,2,1))))))</f>
        <v>0.307</v>
      </c>
      <c r="M96" s="4">
        <f t="shared" si="3"/>
        <v>39.418800000000005</v>
      </c>
      <c r="N96" s="112">
        <f>VLOOKUP(C96,MASTER_Data_7!$F$2:$H$7,3,0)</f>
        <v>1</v>
      </c>
      <c r="O96" s="112">
        <f>VLOOKUP(C96,MASTER_Data_7!$K$2:$M$12,3,0)</f>
        <v>2</v>
      </c>
      <c r="P96" s="3">
        <f>VLOOKUP(C96,MASTER_Data_8!$F$2:$H$7,3,0)</f>
        <v>355</v>
      </c>
      <c r="Q96" s="3">
        <f>Datset_2!I96*MASTER_Data_5!$B$9*P96</f>
        <v>2484.2190000000001</v>
      </c>
      <c r="R96" s="3">
        <f>VLOOKUP(C96,MASTER_Data_8!$K$2:$M$12,3,0)</f>
        <v>1275</v>
      </c>
      <c r="S96" s="3">
        <f>Datset_2!I96*MASTER_Data_5!$B$9*R96</f>
        <v>8922.1950000000015</v>
      </c>
    </row>
    <row r="97" spans="1:19" x14ac:dyDescent="0.25">
      <c r="A97" s="62" t="s">
        <v>856</v>
      </c>
      <c r="B97" s="22">
        <v>39519</v>
      </c>
      <c r="C97" s="62">
        <v>60001</v>
      </c>
      <c r="D97" s="62">
        <v>9</v>
      </c>
      <c r="E97" s="62">
        <v>9</v>
      </c>
      <c r="F97" s="62">
        <v>12</v>
      </c>
      <c r="G97" s="62">
        <v>9</v>
      </c>
      <c r="H97" s="62">
        <v>9</v>
      </c>
      <c r="I97" s="112">
        <f>D97*HLOOKUP($D$3,MASTER_Data_1!$A$3:$F$5,2,0)+E97*HLOOKUP($E$3,MASTER_Data_1!$A$3:$F$5,2,0)+F97*HLOOKUP($F$3,MASTER_Data_1!$A$3:$F$5,2,0)+G97*HLOOKUP($G$3,MASTER_Data_1!$A$3:$F$5,2,0)+H97*HLOOKUP($H$3,MASTER_Data_1!$A$3:$F$5,2,0)</f>
        <v>131.4</v>
      </c>
      <c r="J97" s="5">
        <f>IF(AND(I97&gt;100,C97=60001),HLOOKUP(C97,MASTER_Data_3!$A$6:$G$16,MATCH(Datset_2!I97,MASTER_Data_3!$B$7:$B$16,1)+2,1),IF(AND(I97&gt;100,C97=60002),HLOOKUP(C97,MASTER_Data_3!$A$6:$G$16,MATCH(Datset_2!I97,MASTER_Data_3!$B$7:$B$16,1)+2,1),IF(AND(I97&gt;100,C97=60003),HLOOKUP(C97,MASTER_Data_3!$A$6:$G$16,MATCH(Datset_2!I97,MASTER_Data_3!$B$7:$B$16,1)+2,1),IF(AND(I97&gt;100,C97=60004),HLOOKUP(C97,MASTER_Data_3!$A$6:$G$16,MATCH(Datset_2!I97,MASTER_Data_3!$B$7:$B$16,1)+2,1),IF(AND(I97&gt;100,C97=60005),HLOOKUP(C97,MASTER_Data_3!$A$6:$G$16,MATCH(Datset_2!I97,MASTER_Data_3!$B$7:$B$16,1)+2,1),HLOOKUP(C97,MASTER_Data_3!$A$6:$G$16,2,1))))))</f>
        <v>0.25</v>
      </c>
      <c r="K97" s="4">
        <f t="shared" si="2"/>
        <v>32.85</v>
      </c>
      <c r="L97" s="112">
        <f>IF(AND(I97&gt;100,C97=60001),HLOOKUP(C97,MASTER_Data_4!$A$6:$L$16,MATCH(Datset_2!I97,MASTER_Data_4!$B$7:$B$16,1)+2,1),IF(AND(I97&gt;100,C97=60002),HLOOKUP(C97,MASTER_Data_4!$A$6:$L$16,MATCH(Datset_2!I97,MASTER_Data_4!$B$7:$B$16,1)+2,1),IF(AND(I97&gt;100,C97=60003),HLOOKUP(C97,MASTER_Data_4!$A$6:$L$16,MATCH(Datset_2!I97,MASTER_Data_4!$B$7:$B$16,1)+2,1),IF(AND(I97&gt;100,C97=60004),HLOOKUP(C97,MASTER_Data_4!$A$6:$L$16,MATCH(Datset_2!I97,MASTER_Data_4!$B$7:$B$16,1)+2,1),IF(AND(I97&gt;100,C97=60005),HLOOKUP(C97,MASTER_Data_4!$A$6:$L$16,MATCH(Datset_2!I97,MASTER_Data_4!$B$7:$B$16,1)+2,1),HLOOKUP(C97,MASTER_Data_4!$A$6:$L$16,2,1))))))</f>
        <v>0.34</v>
      </c>
      <c r="M97" s="4">
        <f t="shared" si="3"/>
        <v>44.676000000000002</v>
      </c>
      <c r="N97" s="112">
        <f>VLOOKUP(C97,MASTER_Data_7!$F$2:$H$7,3,0)</f>
        <v>1</v>
      </c>
      <c r="O97" s="112">
        <f>VLOOKUP(C97,MASTER_Data_7!$K$2:$M$12,3,0)</f>
        <v>2</v>
      </c>
      <c r="P97" s="3">
        <f>VLOOKUP(C97,MASTER_Data_8!$F$2:$H$7,3,0)</f>
        <v>25</v>
      </c>
      <c r="Q97" s="3">
        <f>Datset_2!I97*MASTER_Data_5!$B$9*P97</f>
        <v>179.03250000000003</v>
      </c>
      <c r="R97" s="3">
        <f>VLOOKUP(C97,MASTER_Data_8!$K$2:$M$12,3,0)</f>
        <v>1376</v>
      </c>
      <c r="S97" s="3">
        <f>Datset_2!I97*MASTER_Data_5!$B$9*R97</f>
        <v>9853.9488000000001</v>
      </c>
    </row>
    <row r="98" spans="1:19" x14ac:dyDescent="0.25">
      <c r="A98" s="62" t="s">
        <v>857</v>
      </c>
      <c r="B98" s="22">
        <v>39519</v>
      </c>
      <c r="C98" s="62">
        <v>60002</v>
      </c>
      <c r="D98" s="62">
        <v>9</v>
      </c>
      <c r="E98" s="62">
        <v>0</v>
      </c>
      <c r="F98" s="62">
        <v>12</v>
      </c>
      <c r="G98" s="62">
        <v>11</v>
      </c>
      <c r="H98" s="62">
        <v>9</v>
      </c>
      <c r="I98" s="112">
        <f>D98*HLOOKUP($D$3,MASTER_Data_1!$A$3:$F$5,2,0)+E98*HLOOKUP($E$3,MASTER_Data_1!$A$3:$F$5,2,0)+F98*HLOOKUP($F$3,MASTER_Data_1!$A$3:$F$5,2,0)+G98*HLOOKUP($G$3,MASTER_Data_1!$A$3:$F$5,2,0)+H98*HLOOKUP($H$3,MASTER_Data_1!$A$3:$F$5,2,0)</f>
        <v>126.60000000000001</v>
      </c>
      <c r="J98" s="5">
        <f>IF(AND(I98&gt;100,C98=60001),HLOOKUP(C98,MASTER_Data_3!$A$6:$G$16,MATCH(Datset_2!I98,MASTER_Data_3!$B$7:$B$16,1)+2,1),IF(AND(I98&gt;100,C98=60002),HLOOKUP(C98,MASTER_Data_3!$A$6:$G$16,MATCH(Datset_2!I98,MASTER_Data_3!$B$7:$B$16,1)+2,1),IF(AND(I98&gt;100,C98=60003),HLOOKUP(C98,MASTER_Data_3!$A$6:$G$16,MATCH(Datset_2!I98,MASTER_Data_3!$B$7:$B$16,1)+2,1),IF(AND(I98&gt;100,C98=60004),HLOOKUP(C98,MASTER_Data_3!$A$6:$G$16,MATCH(Datset_2!I98,MASTER_Data_3!$B$7:$B$16,1)+2,1),IF(AND(I98&gt;100,C98=60005),HLOOKUP(C98,MASTER_Data_3!$A$6:$G$16,MATCH(Datset_2!I98,MASTER_Data_3!$B$7:$B$16,1)+2,1),HLOOKUP(C98,MASTER_Data_3!$A$6:$G$16,2,1))))))</f>
        <v>0.254</v>
      </c>
      <c r="K98" s="4">
        <f t="shared" si="2"/>
        <v>32.156400000000005</v>
      </c>
      <c r="L98" s="112">
        <f>IF(AND(I98&gt;100,C98=60001),HLOOKUP(C98,MASTER_Data_4!$A$6:$L$16,MATCH(Datset_2!I98,MASTER_Data_4!$B$7:$B$16,1)+2,1),IF(AND(I98&gt;100,C98=60002),HLOOKUP(C98,MASTER_Data_4!$A$6:$L$16,MATCH(Datset_2!I98,MASTER_Data_4!$B$7:$B$16,1)+2,1),IF(AND(I98&gt;100,C98=60003),HLOOKUP(C98,MASTER_Data_4!$A$6:$L$16,MATCH(Datset_2!I98,MASTER_Data_4!$B$7:$B$16,1)+2,1),IF(AND(I98&gt;100,C98=60004),HLOOKUP(C98,MASTER_Data_4!$A$6:$L$16,MATCH(Datset_2!I98,MASTER_Data_4!$B$7:$B$16,1)+2,1),IF(AND(I98&gt;100,C98=60005),HLOOKUP(C98,MASTER_Data_4!$A$6:$L$16,MATCH(Datset_2!I98,MASTER_Data_4!$B$7:$B$16,1)+2,1),HLOOKUP(C98,MASTER_Data_4!$A$6:$L$16,2,1))))))</f>
        <v>0.307</v>
      </c>
      <c r="M98" s="4">
        <f t="shared" si="3"/>
        <v>38.866199999999999</v>
      </c>
      <c r="N98" s="112">
        <f>VLOOKUP(C98,MASTER_Data_7!$F$2:$H$7,3,0)</f>
        <v>1</v>
      </c>
      <c r="O98" s="112">
        <f>VLOOKUP(C98,MASTER_Data_7!$K$2:$M$12,3,0)</f>
        <v>2</v>
      </c>
      <c r="P98" s="3">
        <f>VLOOKUP(C98,MASTER_Data_8!$F$2:$H$7,3,0)</f>
        <v>355</v>
      </c>
      <c r="Q98" s="3">
        <f>Datset_2!I98*MASTER_Data_5!$B$9*P98</f>
        <v>2449.3935000000001</v>
      </c>
      <c r="R98" s="3">
        <f>VLOOKUP(C98,MASTER_Data_8!$K$2:$M$12,3,0)</f>
        <v>1275</v>
      </c>
      <c r="S98" s="3">
        <f>Datset_2!I98*MASTER_Data_5!$B$9*R98</f>
        <v>8797.1175000000003</v>
      </c>
    </row>
    <row r="99" spans="1:19" x14ac:dyDescent="0.25">
      <c r="A99" s="62" t="s">
        <v>600</v>
      </c>
      <c r="B99" s="22">
        <v>39520</v>
      </c>
      <c r="C99" s="62">
        <v>60005</v>
      </c>
      <c r="D99" s="62">
        <v>9</v>
      </c>
      <c r="E99" s="62">
        <v>9</v>
      </c>
      <c r="F99" s="62">
        <v>12</v>
      </c>
      <c r="G99" s="62">
        <v>11</v>
      </c>
      <c r="H99" s="62">
        <v>15</v>
      </c>
      <c r="I99" s="112">
        <f>D99*HLOOKUP($D$3,MASTER_Data_1!$A$3:$F$5,2,0)+E99*HLOOKUP($E$3,MASTER_Data_1!$A$3:$F$5,2,0)+F99*HLOOKUP($F$3,MASTER_Data_1!$A$3:$F$5,2,0)+G99*HLOOKUP($G$3,MASTER_Data_1!$A$3:$F$5,2,0)+H99*HLOOKUP($H$3,MASTER_Data_1!$A$3:$F$5,2,0)</f>
        <v>159.6</v>
      </c>
      <c r="J99" s="5">
        <f>IF(AND(I99&gt;100,C99=60001),HLOOKUP(C99,MASTER_Data_3!$A$6:$G$16,MATCH(Datset_2!I99,MASTER_Data_3!$B$7:$B$16,1)+2,1),IF(AND(I99&gt;100,C99=60002),HLOOKUP(C99,MASTER_Data_3!$A$6:$G$16,MATCH(Datset_2!I99,MASTER_Data_3!$B$7:$B$16,1)+2,1),IF(AND(I99&gt;100,C99=60003),HLOOKUP(C99,MASTER_Data_3!$A$6:$G$16,MATCH(Datset_2!I99,MASTER_Data_3!$B$7:$B$16,1)+2,1),IF(AND(I99&gt;100,C99=60004),HLOOKUP(C99,MASTER_Data_3!$A$6:$G$16,MATCH(Datset_2!I99,MASTER_Data_3!$B$7:$B$16,1)+2,1),IF(AND(I99&gt;100,C99=60005),HLOOKUP(C99,MASTER_Data_3!$A$6:$G$16,MATCH(Datset_2!I99,MASTER_Data_3!$B$7:$B$16,1)+2,1),HLOOKUP(C99,MASTER_Data_3!$A$6:$G$16,2,1))))))</f>
        <v>0.24399999999999999</v>
      </c>
      <c r="K99" s="4">
        <f t="shared" si="2"/>
        <v>38.942399999999999</v>
      </c>
      <c r="L99" s="112">
        <f>IF(AND(I99&gt;100,C99=60001),HLOOKUP(C99,MASTER_Data_4!$A$6:$L$16,MATCH(Datset_2!I99,MASTER_Data_4!$B$7:$B$16,1)+2,1),IF(AND(I99&gt;100,C99=60002),HLOOKUP(C99,MASTER_Data_4!$A$6:$L$16,MATCH(Datset_2!I99,MASTER_Data_4!$B$7:$B$16,1)+2,1),IF(AND(I99&gt;100,C99=60003),HLOOKUP(C99,MASTER_Data_4!$A$6:$L$16,MATCH(Datset_2!I99,MASTER_Data_4!$B$7:$B$16,1)+2,1),IF(AND(I99&gt;100,C99=60004),HLOOKUP(C99,MASTER_Data_4!$A$6:$L$16,MATCH(Datset_2!I99,MASTER_Data_4!$B$7:$B$16,1)+2,1),IF(AND(I99&gt;100,C99=60005),HLOOKUP(C99,MASTER_Data_4!$A$6:$L$16,MATCH(Datset_2!I99,MASTER_Data_4!$B$7:$B$16,1)+2,1),HLOOKUP(C99,MASTER_Data_4!$A$6:$L$16,2,1))))))</f>
        <v>0.38900000000000001</v>
      </c>
      <c r="M99" s="4">
        <f t="shared" si="3"/>
        <v>62.084400000000002</v>
      </c>
      <c r="N99" s="112">
        <f>VLOOKUP(C99,MASTER_Data_7!$F$2:$H$7,3,0)</f>
        <v>2</v>
      </c>
      <c r="O99" s="112">
        <f>VLOOKUP(C99,MASTER_Data_7!$K$2:$M$12,3,0)</f>
        <v>1</v>
      </c>
      <c r="P99" s="3">
        <f>VLOOKUP(C99,MASTER_Data_8!$F$2:$H$7,3,0)</f>
        <v>779</v>
      </c>
      <c r="Q99" s="3">
        <f>Datset_2!I99*MASTER_Data_5!$B$9*P99</f>
        <v>6775.8977999999997</v>
      </c>
      <c r="R99" s="3">
        <f>VLOOKUP(C99,MASTER_Data_8!$K$2:$M$12,3,0)</f>
        <v>584</v>
      </c>
      <c r="S99" s="3">
        <f>Datset_2!I99*MASTER_Data_5!$B$9*R99</f>
        <v>5079.7488000000003</v>
      </c>
    </row>
    <row r="100" spans="1:19" x14ac:dyDescent="0.25">
      <c r="A100" s="62" t="s">
        <v>601</v>
      </c>
      <c r="B100" s="22">
        <v>39522</v>
      </c>
      <c r="C100" s="62">
        <v>60003</v>
      </c>
      <c r="D100" s="62">
        <v>12</v>
      </c>
      <c r="E100" s="62">
        <v>9</v>
      </c>
      <c r="F100" s="62">
        <v>12</v>
      </c>
      <c r="G100" s="62">
        <v>9</v>
      </c>
      <c r="H100" s="62">
        <v>0</v>
      </c>
      <c r="I100" s="112">
        <f>D100*HLOOKUP($D$3,MASTER_Data_1!$A$3:$F$5,2,0)+E100*HLOOKUP($E$3,MASTER_Data_1!$A$3:$F$5,2,0)+F100*HLOOKUP($F$3,MASTER_Data_1!$A$3:$F$5,2,0)+G100*HLOOKUP($G$3,MASTER_Data_1!$A$3:$F$5,2,0)+H100*HLOOKUP($H$3,MASTER_Data_1!$A$3:$F$5,2,0)</f>
        <v>113.1</v>
      </c>
      <c r="J100" s="5">
        <f>IF(AND(I100&gt;100,C100=60001),HLOOKUP(C100,MASTER_Data_3!$A$6:$G$16,MATCH(Datset_2!I100,MASTER_Data_3!$B$7:$B$16,1)+2,1),IF(AND(I100&gt;100,C100=60002),HLOOKUP(C100,MASTER_Data_3!$A$6:$G$16,MATCH(Datset_2!I100,MASTER_Data_3!$B$7:$B$16,1)+2,1),IF(AND(I100&gt;100,C100=60003),HLOOKUP(C100,MASTER_Data_3!$A$6:$G$16,MATCH(Datset_2!I100,MASTER_Data_3!$B$7:$B$16,1)+2,1),IF(AND(I100&gt;100,C100=60004),HLOOKUP(C100,MASTER_Data_3!$A$6:$G$16,MATCH(Datset_2!I100,MASTER_Data_3!$B$7:$B$16,1)+2,1),IF(AND(I100&gt;100,C100=60005),HLOOKUP(C100,MASTER_Data_3!$A$6:$G$16,MATCH(Datset_2!I100,MASTER_Data_3!$B$7:$B$16,1)+2,1),HLOOKUP(C100,MASTER_Data_3!$A$6:$G$16,2,1))))))</f>
        <v>0.25600000000000001</v>
      </c>
      <c r="K100" s="4">
        <f t="shared" si="2"/>
        <v>28.953599999999998</v>
      </c>
      <c r="L100" s="112">
        <f>IF(AND(I100&gt;100,C100=60001),HLOOKUP(C100,MASTER_Data_4!$A$6:$L$16,MATCH(Datset_2!I100,MASTER_Data_4!$B$7:$B$16,1)+2,1),IF(AND(I100&gt;100,C100=60002),HLOOKUP(C100,MASTER_Data_4!$A$6:$L$16,MATCH(Datset_2!I100,MASTER_Data_4!$B$7:$B$16,1)+2,1),IF(AND(I100&gt;100,C100=60003),HLOOKUP(C100,MASTER_Data_4!$A$6:$L$16,MATCH(Datset_2!I100,MASTER_Data_4!$B$7:$B$16,1)+2,1),IF(AND(I100&gt;100,C100=60004),HLOOKUP(C100,MASTER_Data_4!$A$6:$L$16,MATCH(Datset_2!I100,MASTER_Data_4!$B$7:$B$16,1)+2,1),IF(AND(I100&gt;100,C100=60005),HLOOKUP(C100,MASTER_Data_4!$A$6:$L$16,MATCH(Datset_2!I100,MASTER_Data_4!$B$7:$B$16,1)+2,1),HLOOKUP(C100,MASTER_Data_4!$A$6:$L$16,2,1))))))</f>
        <v>0.28999999999999998</v>
      </c>
      <c r="M100" s="4">
        <f t="shared" si="3"/>
        <v>32.798999999999999</v>
      </c>
      <c r="N100" s="112">
        <f>VLOOKUP(C100,MASTER_Data_7!$F$2:$H$7,3,0)</f>
        <v>2</v>
      </c>
      <c r="O100" s="112">
        <f>VLOOKUP(C100,MASTER_Data_7!$K$2:$M$12,3,0)</f>
        <v>1</v>
      </c>
      <c r="P100" s="3">
        <f>VLOOKUP(C100,MASTER_Data_8!$F$2:$H$7,3,0)</f>
        <v>846</v>
      </c>
      <c r="Q100" s="3">
        <f>Datset_2!I100*MASTER_Data_5!$B$9*P100</f>
        <v>5214.7016999999996</v>
      </c>
      <c r="R100" s="3">
        <f>VLOOKUP(C100,MASTER_Data_8!$K$2:$M$12,3,0)</f>
        <v>775</v>
      </c>
      <c r="S100" s="3">
        <f>Datset_2!I100*MASTER_Data_5!$B$9*R100</f>
        <v>4777.0612499999997</v>
      </c>
    </row>
    <row r="101" spans="1:19" x14ac:dyDescent="0.25">
      <c r="A101" s="62" t="s">
        <v>602</v>
      </c>
      <c r="B101" s="22">
        <v>39522</v>
      </c>
      <c r="C101" s="62">
        <v>60002</v>
      </c>
      <c r="D101" s="62">
        <v>12</v>
      </c>
      <c r="E101" s="62">
        <v>15</v>
      </c>
      <c r="F101" s="62">
        <v>12</v>
      </c>
      <c r="G101" s="62">
        <v>11</v>
      </c>
      <c r="H101" s="62">
        <v>0</v>
      </c>
      <c r="I101" s="112">
        <f>D101*HLOOKUP($D$3,MASTER_Data_1!$A$3:$F$5,2,0)+E101*HLOOKUP($E$3,MASTER_Data_1!$A$3:$F$5,2,0)+F101*HLOOKUP($F$3,MASTER_Data_1!$A$3:$F$5,2,0)+G101*HLOOKUP($G$3,MASTER_Data_1!$A$3:$F$5,2,0)+H101*HLOOKUP($H$3,MASTER_Data_1!$A$3:$F$5,2,0)</f>
        <v>135.30000000000001</v>
      </c>
      <c r="J101" s="5">
        <f>IF(AND(I101&gt;100,C101=60001),HLOOKUP(C101,MASTER_Data_3!$A$6:$G$16,MATCH(Datset_2!I101,MASTER_Data_3!$B$7:$B$16,1)+2,1),IF(AND(I101&gt;100,C101=60002),HLOOKUP(C101,MASTER_Data_3!$A$6:$G$16,MATCH(Datset_2!I101,MASTER_Data_3!$B$7:$B$16,1)+2,1),IF(AND(I101&gt;100,C101=60003),HLOOKUP(C101,MASTER_Data_3!$A$6:$G$16,MATCH(Datset_2!I101,MASTER_Data_3!$B$7:$B$16,1)+2,1),IF(AND(I101&gt;100,C101=60004),HLOOKUP(C101,MASTER_Data_3!$A$6:$G$16,MATCH(Datset_2!I101,MASTER_Data_3!$B$7:$B$16,1)+2,1),IF(AND(I101&gt;100,C101=60005),HLOOKUP(C101,MASTER_Data_3!$A$6:$G$16,MATCH(Datset_2!I101,MASTER_Data_3!$B$7:$B$16,1)+2,1),HLOOKUP(C101,MASTER_Data_3!$A$6:$G$16,2,1))))))</f>
        <v>0.254</v>
      </c>
      <c r="K101" s="4">
        <f t="shared" si="2"/>
        <v>34.366200000000006</v>
      </c>
      <c r="L101" s="112">
        <f>IF(AND(I101&gt;100,C101=60001),HLOOKUP(C101,MASTER_Data_4!$A$6:$L$16,MATCH(Datset_2!I101,MASTER_Data_4!$B$7:$B$16,1)+2,1),IF(AND(I101&gt;100,C101=60002),HLOOKUP(C101,MASTER_Data_4!$A$6:$L$16,MATCH(Datset_2!I101,MASTER_Data_4!$B$7:$B$16,1)+2,1),IF(AND(I101&gt;100,C101=60003),HLOOKUP(C101,MASTER_Data_4!$A$6:$L$16,MATCH(Datset_2!I101,MASTER_Data_4!$B$7:$B$16,1)+2,1),IF(AND(I101&gt;100,C101=60004),HLOOKUP(C101,MASTER_Data_4!$A$6:$L$16,MATCH(Datset_2!I101,MASTER_Data_4!$B$7:$B$16,1)+2,1),IF(AND(I101&gt;100,C101=60005),HLOOKUP(C101,MASTER_Data_4!$A$6:$L$16,MATCH(Datset_2!I101,MASTER_Data_4!$B$7:$B$16,1)+2,1),HLOOKUP(C101,MASTER_Data_4!$A$6:$L$16,2,1))))))</f>
        <v>0.307</v>
      </c>
      <c r="M101" s="4">
        <f t="shared" si="3"/>
        <v>41.537100000000002</v>
      </c>
      <c r="N101" s="112">
        <f>VLOOKUP(C101,MASTER_Data_7!$F$2:$H$7,3,0)</f>
        <v>1</v>
      </c>
      <c r="O101" s="112">
        <f>VLOOKUP(C101,MASTER_Data_7!$K$2:$M$12,3,0)</f>
        <v>2</v>
      </c>
      <c r="P101" s="3">
        <f>VLOOKUP(C101,MASTER_Data_8!$F$2:$H$7,3,0)</f>
        <v>355</v>
      </c>
      <c r="Q101" s="3">
        <f>Datset_2!I101*MASTER_Data_5!$B$9*P101</f>
        <v>2617.7167500000005</v>
      </c>
      <c r="R101" s="3">
        <f>VLOOKUP(C101,MASTER_Data_8!$K$2:$M$12,3,0)</f>
        <v>1275</v>
      </c>
      <c r="S101" s="3">
        <f>Datset_2!I101*MASTER_Data_5!$B$9*R101</f>
        <v>9401.6587500000005</v>
      </c>
    </row>
    <row r="102" spans="1:19" x14ac:dyDescent="0.25">
      <c r="A102" s="62" t="s">
        <v>603</v>
      </c>
      <c r="B102" s="22">
        <v>39523</v>
      </c>
      <c r="C102" s="62">
        <v>60005</v>
      </c>
      <c r="D102" s="62">
        <v>9</v>
      </c>
      <c r="E102" s="62">
        <v>0</v>
      </c>
      <c r="F102" s="62">
        <v>12</v>
      </c>
      <c r="G102" s="62">
        <v>13</v>
      </c>
      <c r="H102" s="62">
        <v>19</v>
      </c>
      <c r="I102" s="112">
        <f>D102*HLOOKUP($D$3,MASTER_Data_1!$A$3:$F$5,2,0)+E102*HLOOKUP($E$3,MASTER_Data_1!$A$3:$F$5,2,0)+F102*HLOOKUP($F$3,MASTER_Data_1!$A$3:$F$5,2,0)+G102*HLOOKUP($G$3,MASTER_Data_1!$A$3:$F$5,2,0)+H102*HLOOKUP($H$3,MASTER_Data_1!$A$3:$F$5,2,0)</f>
        <v>166</v>
      </c>
      <c r="J102" s="5">
        <f>IF(AND(I102&gt;100,C102=60001),HLOOKUP(C102,MASTER_Data_3!$A$6:$G$16,MATCH(Datset_2!I102,MASTER_Data_3!$B$7:$B$16,1)+2,1),IF(AND(I102&gt;100,C102=60002),HLOOKUP(C102,MASTER_Data_3!$A$6:$G$16,MATCH(Datset_2!I102,MASTER_Data_3!$B$7:$B$16,1)+2,1),IF(AND(I102&gt;100,C102=60003),HLOOKUP(C102,MASTER_Data_3!$A$6:$G$16,MATCH(Datset_2!I102,MASTER_Data_3!$B$7:$B$16,1)+2,1),IF(AND(I102&gt;100,C102=60004),HLOOKUP(C102,MASTER_Data_3!$A$6:$G$16,MATCH(Datset_2!I102,MASTER_Data_3!$B$7:$B$16,1)+2,1),IF(AND(I102&gt;100,C102=60005),HLOOKUP(C102,MASTER_Data_3!$A$6:$G$16,MATCH(Datset_2!I102,MASTER_Data_3!$B$7:$B$16,1)+2,1),HLOOKUP(C102,MASTER_Data_3!$A$6:$G$16,2,1))))))</f>
        <v>0.24399999999999999</v>
      </c>
      <c r="K102" s="4">
        <f t="shared" si="2"/>
        <v>40.503999999999998</v>
      </c>
      <c r="L102" s="112">
        <f>IF(AND(I102&gt;100,C102=60001),HLOOKUP(C102,MASTER_Data_4!$A$6:$L$16,MATCH(Datset_2!I102,MASTER_Data_4!$B$7:$B$16,1)+2,1),IF(AND(I102&gt;100,C102=60002),HLOOKUP(C102,MASTER_Data_4!$A$6:$L$16,MATCH(Datset_2!I102,MASTER_Data_4!$B$7:$B$16,1)+2,1),IF(AND(I102&gt;100,C102=60003),HLOOKUP(C102,MASTER_Data_4!$A$6:$L$16,MATCH(Datset_2!I102,MASTER_Data_4!$B$7:$B$16,1)+2,1),IF(AND(I102&gt;100,C102=60004),HLOOKUP(C102,MASTER_Data_4!$A$6:$L$16,MATCH(Datset_2!I102,MASTER_Data_4!$B$7:$B$16,1)+2,1),IF(AND(I102&gt;100,C102=60005),HLOOKUP(C102,MASTER_Data_4!$A$6:$L$16,MATCH(Datset_2!I102,MASTER_Data_4!$B$7:$B$16,1)+2,1),HLOOKUP(C102,MASTER_Data_4!$A$6:$L$16,2,1))))))</f>
        <v>0.38900000000000001</v>
      </c>
      <c r="M102" s="4">
        <f t="shared" si="3"/>
        <v>64.573999999999998</v>
      </c>
      <c r="N102" s="112">
        <f>VLOOKUP(C102,MASTER_Data_7!$F$2:$H$7,3,0)</f>
        <v>2</v>
      </c>
      <c r="O102" s="112">
        <f>VLOOKUP(C102,MASTER_Data_7!$K$2:$M$12,3,0)</f>
        <v>1</v>
      </c>
      <c r="P102" s="3">
        <f>VLOOKUP(C102,MASTER_Data_8!$F$2:$H$7,3,0)</f>
        <v>779</v>
      </c>
      <c r="Q102" s="3">
        <f>Datset_2!I102*MASTER_Data_5!$B$9*P102</f>
        <v>7047.6130000000003</v>
      </c>
      <c r="R102" s="3">
        <f>VLOOKUP(C102,MASTER_Data_8!$K$2:$M$12,3,0)</f>
        <v>584</v>
      </c>
      <c r="S102" s="3">
        <f>Datset_2!I102*MASTER_Data_5!$B$9*R102</f>
        <v>5283.4480000000003</v>
      </c>
    </row>
    <row r="103" spans="1:19" x14ac:dyDescent="0.25">
      <c r="A103" s="62" t="s">
        <v>604</v>
      </c>
      <c r="B103" s="22">
        <v>39524</v>
      </c>
      <c r="C103" s="62">
        <v>60003</v>
      </c>
      <c r="D103" s="62">
        <v>12</v>
      </c>
      <c r="E103" s="62">
        <v>0</v>
      </c>
      <c r="F103" s="62">
        <v>12</v>
      </c>
      <c r="G103" s="62">
        <v>11</v>
      </c>
      <c r="H103" s="62">
        <v>9</v>
      </c>
      <c r="I103" s="112">
        <f>D103*HLOOKUP($D$3,MASTER_Data_1!$A$3:$F$5,2,0)+E103*HLOOKUP($E$3,MASTER_Data_1!$A$3:$F$5,2,0)+F103*HLOOKUP($F$3,MASTER_Data_1!$A$3:$F$5,2,0)+G103*HLOOKUP($G$3,MASTER_Data_1!$A$3:$F$5,2,0)+H103*HLOOKUP($H$3,MASTER_Data_1!$A$3:$F$5,2,0)</f>
        <v>133.5</v>
      </c>
      <c r="J103" s="5">
        <f>IF(AND(I103&gt;100,C103=60001),HLOOKUP(C103,MASTER_Data_3!$A$6:$G$16,MATCH(Datset_2!I103,MASTER_Data_3!$B$7:$B$16,1)+2,1),IF(AND(I103&gt;100,C103=60002),HLOOKUP(C103,MASTER_Data_3!$A$6:$G$16,MATCH(Datset_2!I103,MASTER_Data_3!$B$7:$B$16,1)+2,1),IF(AND(I103&gt;100,C103=60003),HLOOKUP(C103,MASTER_Data_3!$A$6:$G$16,MATCH(Datset_2!I103,MASTER_Data_3!$B$7:$B$16,1)+2,1),IF(AND(I103&gt;100,C103=60004),HLOOKUP(C103,MASTER_Data_3!$A$6:$G$16,MATCH(Datset_2!I103,MASTER_Data_3!$B$7:$B$16,1)+2,1),IF(AND(I103&gt;100,C103=60005),HLOOKUP(C103,MASTER_Data_3!$A$6:$G$16,MATCH(Datset_2!I103,MASTER_Data_3!$B$7:$B$16,1)+2,1),HLOOKUP(C103,MASTER_Data_3!$A$6:$G$16,2,1))))))</f>
        <v>0.25600000000000001</v>
      </c>
      <c r="K103" s="4">
        <f t="shared" si="2"/>
        <v>34.176000000000002</v>
      </c>
      <c r="L103" s="112">
        <f>IF(AND(I103&gt;100,C103=60001),HLOOKUP(C103,MASTER_Data_4!$A$6:$L$16,MATCH(Datset_2!I103,MASTER_Data_4!$B$7:$B$16,1)+2,1),IF(AND(I103&gt;100,C103=60002),HLOOKUP(C103,MASTER_Data_4!$A$6:$L$16,MATCH(Datset_2!I103,MASTER_Data_4!$B$7:$B$16,1)+2,1),IF(AND(I103&gt;100,C103=60003),HLOOKUP(C103,MASTER_Data_4!$A$6:$L$16,MATCH(Datset_2!I103,MASTER_Data_4!$B$7:$B$16,1)+2,1),IF(AND(I103&gt;100,C103=60004),HLOOKUP(C103,MASTER_Data_4!$A$6:$L$16,MATCH(Datset_2!I103,MASTER_Data_4!$B$7:$B$16,1)+2,1),IF(AND(I103&gt;100,C103=60005),HLOOKUP(C103,MASTER_Data_4!$A$6:$L$16,MATCH(Datset_2!I103,MASTER_Data_4!$B$7:$B$16,1)+2,1),HLOOKUP(C103,MASTER_Data_4!$A$6:$L$16,2,1))))))</f>
        <v>0.28999999999999998</v>
      </c>
      <c r="M103" s="4">
        <f t="shared" si="3"/>
        <v>38.714999999999996</v>
      </c>
      <c r="N103" s="112">
        <f>VLOOKUP(C103,MASTER_Data_7!$F$2:$H$7,3,0)</f>
        <v>2</v>
      </c>
      <c r="O103" s="112">
        <f>VLOOKUP(C103,MASTER_Data_7!$K$2:$M$12,3,0)</f>
        <v>1</v>
      </c>
      <c r="P103" s="3">
        <f>VLOOKUP(C103,MASTER_Data_8!$F$2:$H$7,3,0)</f>
        <v>846</v>
      </c>
      <c r="Q103" s="3">
        <f>Datset_2!I103*MASTER_Data_5!$B$9*P103</f>
        <v>6155.2845000000007</v>
      </c>
      <c r="R103" s="3">
        <f>VLOOKUP(C103,MASTER_Data_8!$K$2:$M$12,3,0)</f>
        <v>775</v>
      </c>
      <c r="S103" s="3">
        <f>Datset_2!I103*MASTER_Data_5!$B$9*R103</f>
        <v>5638.7062500000002</v>
      </c>
    </row>
    <row r="104" spans="1:19" x14ac:dyDescent="0.25">
      <c r="A104" s="62" t="s">
        <v>605</v>
      </c>
      <c r="B104" s="22">
        <v>39525</v>
      </c>
      <c r="C104" s="62">
        <v>60002</v>
      </c>
      <c r="D104" s="62">
        <v>9</v>
      </c>
      <c r="E104" s="62">
        <v>19</v>
      </c>
      <c r="F104" s="62">
        <v>12</v>
      </c>
      <c r="G104" s="62">
        <v>9</v>
      </c>
      <c r="H104" s="62">
        <v>9</v>
      </c>
      <c r="I104" s="112">
        <f>D104*HLOOKUP($D$3,MASTER_Data_1!$A$3:$F$5,2,0)+E104*HLOOKUP($E$3,MASTER_Data_1!$A$3:$F$5,2,0)+F104*HLOOKUP($F$3,MASTER_Data_1!$A$3:$F$5,2,0)+G104*HLOOKUP($G$3,MASTER_Data_1!$A$3:$F$5,2,0)+H104*HLOOKUP($H$3,MASTER_Data_1!$A$3:$F$5,2,0)</f>
        <v>149.4</v>
      </c>
      <c r="J104" s="5">
        <f>IF(AND(I104&gt;100,C104=60001),HLOOKUP(C104,MASTER_Data_3!$A$6:$G$16,MATCH(Datset_2!I104,MASTER_Data_3!$B$7:$B$16,1)+2,1),IF(AND(I104&gt;100,C104=60002),HLOOKUP(C104,MASTER_Data_3!$A$6:$G$16,MATCH(Datset_2!I104,MASTER_Data_3!$B$7:$B$16,1)+2,1),IF(AND(I104&gt;100,C104=60003),HLOOKUP(C104,MASTER_Data_3!$A$6:$G$16,MATCH(Datset_2!I104,MASTER_Data_3!$B$7:$B$16,1)+2,1),IF(AND(I104&gt;100,C104=60004),HLOOKUP(C104,MASTER_Data_3!$A$6:$G$16,MATCH(Datset_2!I104,MASTER_Data_3!$B$7:$B$16,1)+2,1),IF(AND(I104&gt;100,C104=60005),HLOOKUP(C104,MASTER_Data_3!$A$6:$G$16,MATCH(Datset_2!I104,MASTER_Data_3!$B$7:$B$16,1)+2,1),HLOOKUP(C104,MASTER_Data_3!$A$6:$G$16,2,1))))))</f>
        <v>0.254</v>
      </c>
      <c r="K104" s="4">
        <f t="shared" si="2"/>
        <v>37.947600000000001</v>
      </c>
      <c r="L104" s="112">
        <f>IF(AND(I104&gt;100,C104=60001),HLOOKUP(C104,MASTER_Data_4!$A$6:$L$16,MATCH(Datset_2!I104,MASTER_Data_4!$B$7:$B$16,1)+2,1),IF(AND(I104&gt;100,C104=60002),HLOOKUP(C104,MASTER_Data_4!$A$6:$L$16,MATCH(Datset_2!I104,MASTER_Data_4!$B$7:$B$16,1)+2,1),IF(AND(I104&gt;100,C104=60003),HLOOKUP(C104,MASTER_Data_4!$A$6:$L$16,MATCH(Datset_2!I104,MASTER_Data_4!$B$7:$B$16,1)+2,1),IF(AND(I104&gt;100,C104=60004),HLOOKUP(C104,MASTER_Data_4!$A$6:$L$16,MATCH(Datset_2!I104,MASTER_Data_4!$B$7:$B$16,1)+2,1),IF(AND(I104&gt;100,C104=60005),HLOOKUP(C104,MASTER_Data_4!$A$6:$L$16,MATCH(Datset_2!I104,MASTER_Data_4!$B$7:$B$16,1)+2,1),HLOOKUP(C104,MASTER_Data_4!$A$6:$L$16,2,1))))))</f>
        <v>0.307</v>
      </c>
      <c r="M104" s="4">
        <f t="shared" si="3"/>
        <v>45.8658</v>
      </c>
      <c r="N104" s="112">
        <f>VLOOKUP(C104,MASTER_Data_7!$F$2:$H$7,3,0)</f>
        <v>1</v>
      </c>
      <c r="O104" s="112">
        <f>VLOOKUP(C104,MASTER_Data_7!$K$2:$M$12,3,0)</f>
        <v>2</v>
      </c>
      <c r="P104" s="3">
        <f>VLOOKUP(C104,MASTER_Data_8!$F$2:$H$7,3,0)</f>
        <v>355</v>
      </c>
      <c r="Q104" s="3">
        <f>Datset_2!I104*MASTER_Data_5!$B$9*P104</f>
        <v>2890.5165000000002</v>
      </c>
      <c r="R104" s="3">
        <f>VLOOKUP(C104,MASTER_Data_8!$K$2:$M$12,3,0)</f>
        <v>1275</v>
      </c>
      <c r="S104" s="3">
        <f>Datset_2!I104*MASTER_Data_5!$B$9*R104</f>
        <v>10381.432500000001</v>
      </c>
    </row>
    <row r="105" spans="1:19" x14ac:dyDescent="0.25">
      <c r="A105" s="62" t="s">
        <v>606</v>
      </c>
      <c r="B105" s="22">
        <v>39526</v>
      </c>
      <c r="C105" s="62">
        <v>60003</v>
      </c>
      <c r="D105" s="62">
        <v>6</v>
      </c>
      <c r="E105" s="62">
        <v>10</v>
      </c>
      <c r="F105" s="62">
        <v>12</v>
      </c>
      <c r="G105" s="62">
        <v>11</v>
      </c>
      <c r="H105" s="62">
        <v>9</v>
      </c>
      <c r="I105" s="112">
        <f>D105*HLOOKUP($D$3,MASTER_Data_1!$A$3:$F$5,2,0)+E105*HLOOKUP($E$3,MASTER_Data_1!$A$3:$F$5,2,0)+F105*HLOOKUP($F$3,MASTER_Data_1!$A$3:$F$5,2,0)+G105*HLOOKUP($G$3,MASTER_Data_1!$A$3:$F$5,2,0)+H105*HLOOKUP($H$3,MASTER_Data_1!$A$3:$F$5,2,0)</f>
        <v>137.69999999999999</v>
      </c>
      <c r="J105" s="5">
        <f>IF(AND(I105&gt;100,C105=60001),HLOOKUP(C105,MASTER_Data_3!$A$6:$G$16,MATCH(Datset_2!I105,MASTER_Data_3!$B$7:$B$16,1)+2,1),IF(AND(I105&gt;100,C105=60002),HLOOKUP(C105,MASTER_Data_3!$A$6:$G$16,MATCH(Datset_2!I105,MASTER_Data_3!$B$7:$B$16,1)+2,1),IF(AND(I105&gt;100,C105=60003),HLOOKUP(C105,MASTER_Data_3!$A$6:$G$16,MATCH(Datset_2!I105,MASTER_Data_3!$B$7:$B$16,1)+2,1),IF(AND(I105&gt;100,C105=60004),HLOOKUP(C105,MASTER_Data_3!$A$6:$G$16,MATCH(Datset_2!I105,MASTER_Data_3!$B$7:$B$16,1)+2,1),IF(AND(I105&gt;100,C105=60005),HLOOKUP(C105,MASTER_Data_3!$A$6:$G$16,MATCH(Datset_2!I105,MASTER_Data_3!$B$7:$B$16,1)+2,1),HLOOKUP(C105,MASTER_Data_3!$A$6:$G$16,2,1))))))</f>
        <v>0.25600000000000001</v>
      </c>
      <c r="K105" s="4">
        <f t="shared" si="2"/>
        <v>35.251199999999997</v>
      </c>
      <c r="L105" s="112">
        <f>IF(AND(I105&gt;100,C105=60001),HLOOKUP(C105,MASTER_Data_4!$A$6:$L$16,MATCH(Datset_2!I105,MASTER_Data_4!$B$7:$B$16,1)+2,1),IF(AND(I105&gt;100,C105=60002),HLOOKUP(C105,MASTER_Data_4!$A$6:$L$16,MATCH(Datset_2!I105,MASTER_Data_4!$B$7:$B$16,1)+2,1),IF(AND(I105&gt;100,C105=60003),HLOOKUP(C105,MASTER_Data_4!$A$6:$L$16,MATCH(Datset_2!I105,MASTER_Data_4!$B$7:$B$16,1)+2,1),IF(AND(I105&gt;100,C105=60004),HLOOKUP(C105,MASTER_Data_4!$A$6:$L$16,MATCH(Datset_2!I105,MASTER_Data_4!$B$7:$B$16,1)+2,1),IF(AND(I105&gt;100,C105=60005),HLOOKUP(C105,MASTER_Data_4!$A$6:$L$16,MATCH(Datset_2!I105,MASTER_Data_4!$B$7:$B$16,1)+2,1),HLOOKUP(C105,MASTER_Data_4!$A$6:$L$16,2,1))))))</f>
        <v>0.28999999999999998</v>
      </c>
      <c r="M105" s="4">
        <f t="shared" si="3"/>
        <v>39.932999999999993</v>
      </c>
      <c r="N105" s="112">
        <f>VLOOKUP(C105,MASTER_Data_7!$F$2:$H$7,3,0)</f>
        <v>2</v>
      </c>
      <c r="O105" s="112">
        <f>VLOOKUP(C105,MASTER_Data_7!$K$2:$M$12,3,0)</f>
        <v>1</v>
      </c>
      <c r="P105" s="3">
        <f>VLOOKUP(C105,MASTER_Data_8!$F$2:$H$7,3,0)</f>
        <v>846</v>
      </c>
      <c r="Q105" s="3">
        <f>Datset_2!I105*MASTER_Data_5!$B$9*P105</f>
        <v>6348.9338999999991</v>
      </c>
      <c r="R105" s="3">
        <f>VLOOKUP(C105,MASTER_Data_8!$K$2:$M$12,3,0)</f>
        <v>775</v>
      </c>
      <c r="S105" s="3">
        <f>Datset_2!I105*MASTER_Data_5!$B$9*R105</f>
        <v>5816.1037499999993</v>
      </c>
    </row>
    <row r="106" spans="1:19" x14ac:dyDescent="0.25">
      <c r="A106" s="62" t="s">
        <v>605</v>
      </c>
      <c r="B106" s="22">
        <v>39526</v>
      </c>
      <c r="C106" s="62">
        <v>60004</v>
      </c>
      <c r="D106" s="62">
        <v>9</v>
      </c>
      <c r="E106" s="62">
        <v>8</v>
      </c>
      <c r="F106" s="62">
        <v>12</v>
      </c>
      <c r="G106" s="62">
        <v>9</v>
      </c>
      <c r="H106" s="62">
        <v>8</v>
      </c>
      <c r="I106" s="112">
        <f>D106*HLOOKUP($D$3,MASTER_Data_1!$A$3:$F$5,2,0)+E106*HLOOKUP($E$3,MASTER_Data_1!$A$3:$F$5,2,0)+F106*HLOOKUP($F$3,MASTER_Data_1!$A$3:$F$5,2,0)+G106*HLOOKUP($G$3,MASTER_Data_1!$A$3:$F$5,2,0)+H106*HLOOKUP($H$3,MASTER_Data_1!$A$3:$F$5,2,0)</f>
        <v>126.80000000000001</v>
      </c>
      <c r="J106" s="5">
        <f>IF(AND(I106&gt;100,C106=60001),HLOOKUP(C106,MASTER_Data_3!$A$6:$G$16,MATCH(Datset_2!I106,MASTER_Data_3!$B$7:$B$16,1)+2,1),IF(AND(I106&gt;100,C106=60002),HLOOKUP(C106,MASTER_Data_3!$A$6:$G$16,MATCH(Datset_2!I106,MASTER_Data_3!$B$7:$B$16,1)+2,1),IF(AND(I106&gt;100,C106=60003),HLOOKUP(C106,MASTER_Data_3!$A$6:$G$16,MATCH(Datset_2!I106,MASTER_Data_3!$B$7:$B$16,1)+2,1),IF(AND(I106&gt;100,C106=60004),HLOOKUP(C106,MASTER_Data_3!$A$6:$G$16,MATCH(Datset_2!I106,MASTER_Data_3!$B$7:$B$16,1)+2,1),IF(AND(I106&gt;100,C106=60005),HLOOKUP(C106,MASTER_Data_3!$A$6:$G$16,MATCH(Datset_2!I106,MASTER_Data_3!$B$7:$B$16,1)+2,1),HLOOKUP(C106,MASTER_Data_3!$A$6:$G$16,2,1))))))</f>
        <v>0.252</v>
      </c>
      <c r="K106" s="4">
        <f t="shared" si="2"/>
        <v>31.953600000000002</v>
      </c>
      <c r="L106" s="112">
        <f>IF(AND(I106&gt;100,C106=60001),HLOOKUP(C106,MASTER_Data_4!$A$6:$L$16,MATCH(Datset_2!I106,MASTER_Data_4!$B$7:$B$16,1)+2,1),IF(AND(I106&gt;100,C106=60002),HLOOKUP(C106,MASTER_Data_4!$A$6:$L$16,MATCH(Datset_2!I106,MASTER_Data_4!$B$7:$B$16,1)+2,1),IF(AND(I106&gt;100,C106=60003),HLOOKUP(C106,MASTER_Data_4!$A$6:$L$16,MATCH(Datset_2!I106,MASTER_Data_4!$B$7:$B$16,1)+2,1),IF(AND(I106&gt;100,C106=60004),HLOOKUP(C106,MASTER_Data_4!$A$6:$L$16,MATCH(Datset_2!I106,MASTER_Data_4!$B$7:$B$16,1)+2,1),IF(AND(I106&gt;100,C106=60005),HLOOKUP(C106,MASTER_Data_4!$A$6:$L$16,MATCH(Datset_2!I106,MASTER_Data_4!$B$7:$B$16,1)+2,1),HLOOKUP(C106,MASTER_Data_4!$A$6:$L$16,2,1))))))</f>
        <v>0.3</v>
      </c>
      <c r="M106" s="4">
        <f t="shared" si="3"/>
        <v>38.04</v>
      </c>
      <c r="N106" s="112">
        <f>VLOOKUP(C106,MASTER_Data_7!$F$2:$H$7,3,0)</f>
        <v>2</v>
      </c>
      <c r="O106" s="112">
        <f>VLOOKUP(C106,MASTER_Data_7!$K$2:$M$12,3,0)</f>
        <v>2</v>
      </c>
      <c r="P106" s="3">
        <f>VLOOKUP(C106,MASTER_Data_8!$F$2:$H$7,3,0)</f>
        <v>882</v>
      </c>
      <c r="Q106" s="3">
        <f>Datset_2!I106*MASTER_Data_5!$B$9*P106</f>
        <v>6095.1492000000007</v>
      </c>
      <c r="R106" s="3">
        <f>VLOOKUP(C106,MASTER_Data_8!$K$2:$M$12,3,0)</f>
        <v>1735</v>
      </c>
      <c r="S106" s="3">
        <f>Datset_2!I106*MASTER_Data_5!$B$9*R106</f>
        <v>11989.891000000001</v>
      </c>
    </row>
    <row r="107" spans="1:19" x14ac:dyDescent="0.25">
      <c r="A107" s="62" t="s">
        <v>607</v>
      </c>
      <c r="B107" s="22">
        <v>39527</v>
      </c>
      <c r="C107" s="62">
        <v>60001</v>
      </c>
      <c r="D107" s="62">
        <v>6</v>
      </c>
      <c r="E107" s="62">
        <v>8</v>
      </c>
      <c r="F107" s="62">
        <v>12</v>
      </c>
      <c r="G107" s="62">
        <v>11</v>
      </c>
      <c r="H107" s="62">
        <v>10</v>
      </c>
      <c r="I107" s="112">
        <f>D107*HLOOKUP($D$3,MASTER_Data_1!$A$3:$F$5,2,0)+E107*HLOOKUP($E$3,MASTER_Data_1!$A$3:$F$5,2,0)+F107*HLOOKUP($F$3,MASTER_Data_1!$A$3:$F$5,2,0)+G107*HLOOKUP($G$3,MASTER_Data_1!$A$3:$F$5,2,0)+H107*HLOOKUP($H$3,MASTER_Data_1!$A$3:$F$5,2,0)</f>
        <v>136.9</v>
      </c>
      <c r="J107" s="5">
        <f>IF(AND(I107&gt;100,C107=60001),HLOOKUP(C107,MASTER_Data_3!$A$6:$G$16,MATCH(Datset_2!I107,MASTER_Data_3!$B$7:$B$16,1)+2,1),IF(AND(I107&gt;100,C107=60002),HLOOKUP(C107,MASTER_Data_3!$A$6:$G$16,MATCH(Datset_2!I107,MASTER_Data_3!$B$7:$B$16,1)+2,1),IF(AND(I107&gt;100,C107=60003),HLOOKUP(C107,MASTER_Data_3!$A$6:$G$16,MATCH(Datset_2!I107,MASTER_Data_3!$B$7:$B$16,1)+2,1),IF(AND(I107&gt;100,C107=60004),HLOOKUP(C107,MASTER_Data_3!$A$6:$G$16,MATCH(Datset_2!I107,MASTER_Data_3!$B$7:$B$16,1)+2,1),IF(AND(I107&gt;100,C107=60005),HLOOKUP(C107,MASTER_Data_3!$A$6:$G$16,MATCH(Datset_2!I107,MASTER_Data_3!$B$7:$B$16,1)+2,1),HLOOKUP(C107,MASTER_Data_3!$A$6:$G$16,2,1))))))</f>
        <v>0.25</v>
      </c>
      <c r="K107" s="4">
        <f t="shared" si="2"/>
        <v>34.225000000000001</v>
      </c>
      <c r="L107" s="112">
        <f>IF(AND(I107&gt;100,C107=60001),HLOOKUP(C107,MASTER_Data_4!$A$6:$L$16,MATCH(Datset_2!I107,MASTER_Data_4!$B$7:$B$16,1)+2,1),IF(AND(I107&gt;100,C107=60002),HLOOKUP(C107,MASTER_Data_4!$A$6:$L$16,MATCH(Datset_2!I107,MASTER_Data_4!$B$7:$B$16,1)+2,1),IF(AND(I107&gt;100,C107=60003),HLOOKUP(C107,MASTER_Data_4!$A$6:$L$16,MATCH(Datset_2!I107,MASTER_Data_4!$B$7:$B$16,1)+2,1),IF(AND(I107&gt;100,C107=60004),HLOOKUP(C107,MASTER_Data_4!$A$6:$L$16,MATCH(Datset_2!I107,MASTER_Data_4!$B$7:$B$16,1)+2,1),IF(AND(I107&gt;100,C107=60005),HLOOKUP(C107,MASTER_Data_4!$A$6:$L$16,MATCH(Datset_2!I107,MASTER_Data_4!$B$7:$B$16,1)+2,1),HLOOKUP(C107,MASTER_Data_4!$A$6:$L$16,2,1))))))</f>
        <v>0.34</v>
      </c>
      <c r="M107" s="4">
        <f t="shared" si="3"/>
        <v>46.546000000000006</v>
      </c>
      <c r="N107" s="112">
        <f>VLOOKUP(C107,MASTER_Data_7!$F$2:$H$7,3,0)</f>
        <v>1</v>
      </c>
      <c r="O107" s="112">
        <f>VLOOKUP(C107,MASTER_Data_7!$K$2:$M$12,3,0)</f>
        <v>2</v>
      </c>
      <c r="P107" s="3">
        <f>VLOOKUP(C107,MASTER_Data_8!$F$2:$H$7,3,0)</f>
        <v>25</v>
      </c>
      <c r="Q107" s="3">
        <f>Datset_2!I107*MASTER_Data_5!$B$9*P107</f>
        <v>186.52625</v>
      </c>
      <c r="R107" s="3">
        <f>VLOOKUP(C107,MASTER_Data_8!$K$2:$M$12,3,0)</f>
        <v>1376</v>
      </c>
      <c r="S107" s="3">
        <f>Datset_2!I107*MASTER_Data_5!$B$9*R107</f>
        <v>10266.4048</v>
      </c>
    </row>
    <row r="108" spans="1:19" x14ac:dyDescent="0.25">
      <c r="A108" s="62" t="s">
        <v>608</v>
      </c>
      <c r="B108" s="22">
        <v>39528</v>
      </c>
      <c r="C108" s="62">
        <v>60005</v>
      </c>
      <c r="D108" s="62">
        <v>9</v>
      </c>
      <c r="E108" s="62">
        <v>8</v>
      </c>
      <c r="F108" s="62">
        <v>12</v>
      </c>
      <c r="G108" s="62">
        <v>11</v>
      </c>
      <c r="H108" s="62">
        <v>9</v>
      </c>
      <c r="I108" s="112">
        <f>D108*HLOOKUP($D$3,MASTER_Data_1!$A$3:$F$5,2,0)+E108*HLOOKUP($E$3,MASTER_Data_1!$A$3:$F$5,2,0)+F108*HLOOKUP($F$3,MASTER_Data_1!$A$3:$F$5,2,0)+G108*HLOOKUP($G$3,MASTER_Data_1!$A$3:$F$5,2,0)+H108*HLOOKUP($H$3,MASTER_Data_1!$A$3:$F$5,2,0)</f>
        <v>141</v>
      </c>
      <c r="J108" s="5">
        <f>IF(AND(I108&gt;100,C108=60001),HLOOKUP(C108,MASTER_Data_3!$A$6:$G$16,MATCH(Datset_2!I108,MASTER_Data_3!$B$7:$B$16,1)+2,1),IF(AND(I108&gt;100,C108=60002),HLOOKUP(C108,MASTER_Data_3!$A$6:$G$16,MATCH(Datset_2!I108,MASTER_Data_3!$B$7:$B$16,1)+2,1),IF(AND(I108&gt;100,C108=60003),HLOOKUP(C108,MASTER_Data_3!$A$6:$G$16,MATCH(Datset_2!I108,MASTER_Data_3!$B$7:$B$16,1)+2,1),IF(AND(I108&gt;100,C108=60004),HLOOKUP(C108,MASTER_Data_3!$A$6:$G$16,MATCH(Datset_2!I108,MASTER_Data_3!$B$7:$B$16,1)+2,1),IF(AND(I108&gt;100,C108=60005),HLOOKUP(C108,MASTER_Data_3!$A$6:$G$16,MATCH(Datset_2!I108,MASTER_Data_3!$B$7:$B$16,1)+2,1),HLOOKUP(C108,MASTER_Data_3!$A$6:$G$16,2,1))))))</f>
        <v>0.24399999999999999</v>
      </c>
      <c r="K108" s="4">
        <f t="shared" si="2"/>
        <v>34.403999999999996</v>
      </c>
      <c r="L108" s="112">
        <f>IF(AND(I108&gt;100,C108=60001),HLOOKUP(C108,MASTER_Data_4!$A$6:$L$16,MATCH(Datset_2!I108,MASTER_Data_4!$B$7:$B$16,1)+2,1),IF(AND(I108&gt;100,C108=60002),HLOOKUP(C108,MASTER_Data_4!$A$6:$L$16,MATCH(Datset_2!I108,MASTER_Data_4!$B$7:$B$16,1)+2,1),IF(AND(I108&gt;100,C108=60003),HLOOKUP(C108,MASTER_Data_4!$A$6:$L$16,MATCH(Datset_2!I108,MASTER_Data_4!$B$7:$B$16,1)+2,1),IF(AND(I108&gt;100,C108=60004),HLOOKUP(C108,MASTER_Data_4!$A$6:$L$16,MATCH(Datset_2!I108,MASTER_Data_4!$B$7:$B$16,1)+2,1),IF(AND(I108&gt;100,C108=60005),HLOOKUP(C108,MASTER_Data_4!$A$6:$L$16,MATCH(Datset_2!I108,MASTER_Data_4!$B$7:$B$16,1)+2,1),HLOOKUP(C108,MASTER_Data_4!$A$6:$L$16,2,1))))))</f>
        <v>0.38900000000000001</v>
      </c>
      <c r="M108" s="4">
        <f t="shared" si="3"/>
        <v>54.849000000000004</v>
      </c>
      <c r="N108" s="112">
        <f>VLOOKUP(C108,MASTER_Data_7!$F$2:$H$7,3,0)</f>
        <v>2</v>
      </c>
      <c r="O108" s="112">
        <f>VLOOKUP(C108,MASTER_Data_7!$K$2:$M$12,3,0)</f>
        <v>1</v>
      </c>
      <c r="P108" s="3">
        <f>VLOOKUP(C108,MASTER_Data_8!$F$2:$H$7,3,0)</f>
        <v>779</v>
      </c>
      <c r="Q108" s="3">
        <f>Datset_2!I108*MASTER_Data_5!$B$9*P108</f>
        <v>5986.2254999999996</v>
      </c>
      <c r="R108" s="3">
        <f>VLOOKUP(C108,MASTER_Data_8!$K$2:$M$12,3,0)</f>
        <v>584</v>
      </c>
      <c r="S108" s="3">
        <f>Datset_2!I108*MASTER_Data_5!$B$9*R108</f>
        <v>4487.7479999999996</v>
      </c>
    </row>
    <row r="109" spans="1:19" x14ac:dyDescent="0.25">
      <c r="A109" s="62" t="s">
        <v>612</v>
      </c>
      <c r="B109" s="22">
        <v>39530</v>
      </c>
      <c r="C109" s="62">
        <v>60001</v>
      </c>
      <c r="D109" s="62">
        <v>9</v>
      </c>
      <c r="E109" s="62">
        <v>8</v>
      </c>
      <c r="F109" s="62">
        <v>12</v>
      </c>
      <c r="G109" s="62">
        <v>11</v>
      </c>
      <c r="H109" s="62">
        <v>9</v>
      </c>
      <c r="I109" s="112">
        <f>D109*HLOOKUP($D$3,MASTER_Data_1!$A$3:$F$5,2,0)+E109*HLOOKUP($E$3,MASTER_Data_1!$A$3:$F$5,2,0)+F109*HLOOKUP($F$3,MASTER_Data_1!$A$3:$F$5,2,0)+G109*HLOOKUP($G$3,MASTER_Data_1!$A$3:$F$5,2,0)+H109*HLOOKUP($H$3,MASTER_Data_1!$A$3:$F$5,2,0)</f>
        <v>141</v>
      </c>
      <c r="J109" s="5">
        <f>IF(AND(I109&gt;100,C109=60001),HLOOKUP(C109,MASTER_Data_3!$A$6:$G$16,MATCH(Datset_2!I109,MASTER_Data_3!$B$7:$B$16,1)+2,1),IF(AND(I109&gt;100,C109=60002),HLOOKUP(C109,MASTER_Data_3!$A$6:$G$16,MATCH(Datset_2!I109,MASTER_Data_3!$B$7:$B$16,1)+2,1),IF(AND(I109&gt;100,C109=60003),HLOOKUP(C109,MASTER_Data_3!$A$6:$G$16,MATCH(Datset_2!I109,MASTER_Data_3!$B$7:$B$16,1)+2,1),IF(AND(I109&gt;100,C109=60004),HLOOKUP(C109,MASTER_Data_3!$A$6:$G$16,MATCH(Datset_2!I109,MASTER_Data_3!$B$7:$B$16,1)+2,1),IF(AND(I109&gt;100,C109=60005),HLOOKUP(C109,MASTER_Data_3!$A$6:$G$16,MATCH(Datset_2!I109,MASTER_Data_3!$B$7:$B$16,1)+2,1),HLOOKUP(C109,MASTER_Data_3!$A$6:$G$16,2,1))))))</f>
        <v>0.25</v>
      </c>
      <c r="K109" s="4">
        <f t="shared" si="2"/>
        <v>35.25</v>
      </c>
      <c r="L109" s="112">
        <f>IF(AND(I109&gt;100,C109=60001),HLOOKUP(C109,MASTER_Data_4!$A$6:$L$16,MATCH(Datset_2!I109,MASTER_Data_4!$B$7:$B$16,1)+2,1),IF(AND(I109&gt;100,C109=60002),HLOOKUP(C109,MASTER_Data_4!$A$6:$L$16,MATCH(Datset_2!I109,MASTER_Data_4!$B$7:$B$16,1)+2,1),IF(AND(I109&gt;100,C109=60003),HLOOKUP(C109,MASTER_Data_4!$A$6:$L$16,MATCH(Datset_2!I109,MASTER_Data_4!$B$7:$B$16,1)+2,1),IF(AND(I109&gt;100,C109=60004),HLOOKUP(C109,MASTER_Data_4!$A$6:$L$16,MATCH(Datset_2!I109,MASTER_Data_4!$B$7:$B$16,1)+2,1),IF(AND(I109&gt;100,C109=60005),HLOOKUP(C109,MASTER_Data_4!$A$6:$L$16,MATCH(Datset_2!I109,MASTER_Data_4!$B$7:$B$16,1)+2,1),HLOOKUP(C109,MASTER_Data_4!$A$6:$L$16,2,1))))))</f>
        <v>0.34</v>
      </c>
      <c r="M109" s="4">
        <f t="shared" si="3"/>
        <v>47.940000000000005</v>
      </c>
      <c r="N109" s="112">
        <f>VLOOKUP(C109,MASTER_Data_7!$F$2:$H$7,3,0)</f>
        <v>1</v>
      </c>
      <c r="O109" s="112">
        <f>VLOOKUP(C109,MASTER_Data_7!$K$2:$M$12,3,0)</f>
        <v>2</v>
      </c>
      <c r="P109" s="3">
        <f>VLOOKUP(C109,MASTER_Data_8!$F$2:$H$7,3,0)</f>
        <v>25</v>
      </c>
      <c r="Q109" s="3">
        <f>Datset_2!I109*MASTER_Data_5!$B$9*P109</f>
        <v>192.11250000000001</v>
      </c>
      <c r="R109" s="3">
        <f>VLOOKUP(C109,MASTER_Data_8!$K$2:$M$12,3,0)</f>
        <v>1376</v>
      </c>
      <c r="S109" s="3">
        <f>Datset_2!I109*MASTER_Data_5!$B$9*R109</f>
        <v>10573.871999999999</v>
      </c>
    </row>
    <row r="110" spans="1:19" x14ac:dyDescent="0.25">
      <c r="A110" s="62" t="s">
        <v>613</v>
      </c>
      <c r="B110" s="22">
        <v>39530</v>
      </c>
      <c r="C110" s="62">
        <v>60005</v>
      </c>
      <c r="D110" s="62">
        <v>9</v>
      </c>
      <c r="E110" s="62">
        <v>8</v>
      </c>
      <c r="F110" s="62">
        <v>12</v>
      </c>
      <c r="G110" s="62">
        <v>11</v>
      </c>
      <c r="H110" s="62">
        <v>9</v>
      </c>
      <c r="I110" s="112">
        <f>D110*HLOOKUP($D$3,MASTER_Data_1!$A$3:$F$5,2,0)+E110*HLOOKUP($E$3,MASTER_Data_1!$A$3:$F$5,2,0)+F110*HLOOKUP($F$3,MASTER_Data_1!$A$3:$F$5,2,0)+G110*HLOOKUP($G$3,MASTER_Data_1!$A$3:$F$5,2,0)+H110*HLOOKUP($H$3,MASTER_Data_1!$A$3:$F$5,2,0)</f>
        <v>141</v>
      </c>
      <c r="J110" s="5">
        <f>IF(AND(I110&gt;100,C110=60001),HLOOKUP(C110,MASTER_Data_3!$A$6:$G$16,MATCH(Datset_2!I110,MASTER_Data_3!$B$7:$B$16,1)+2,1),IF(AND(I110&gt;100,C110=60002),HLOOKUP(C110,MASTER_Data_3!$A$6:$G$16,MATCH(Datset_2!I110,MASTER_Data_3!$B$7:$B$16,1)+2,1),IF(AND(I110&gt;100,C110=60003),HLOOKUP(C110,MASTER_Data_3!$A$6:$G$16,MATCH(Datset_2!I110,MASTER_Data_3!$B$7:$B$16,1)+2,1),IF(AND(I110&gt;100,C110=60004),HLOOKUP(C110,MASTER_Data_3!$A$6:$G$16,MATCH(Datset_2!I110,MASTER_Data_3!$B$7:$B$16,1)+2,1),IF(AND(I110&gt;100,C110=60005),HLOOKUP(C110,MASTER_Data_3!$A$6:$G$16,MATCH(Datset_2!I110,MASTER_Data_3!$B$7:$B$16,1)+2,1),HLOOKUP(C110,MASTER_Data_3!$A$6:$G$16,2,1))))))</f>
        <v>0.24399999999999999</v>
      </c>
      <c r="K110" s="4">
        <f t="shared" si="2"/>
        <v>34.403999999999996</v>
      </c>
      <c r="L110" s="112">
        <f>IF(AND(I110&gt;100,C110=60001),HLOOKUP(C110,MASTER_Data_4!$A$6:$L$16,MATCH(Datset_2!I110,MASTER_Data_4!$B$7:$B$16,1)+2,1),IF(AND(I110&gt;100,C110=60002),HLOOKUP(C110,MASTER_Data_4!$A$6:$L$16,MATCH(Datset_2!I110,MASTER_Data_4!$B$7:$B$16,1)+2,1),IF(AND(I110&gt;100,C110=60003),HLOOKUP(C110,MASTER_Data_4!$A$6:$L$16,MATCH(Datset_2!I110,MASTER_Data_4!$B$7:$B$16,1)+2,1),IF(AND(I110&gt;100,C110=60004),HLOOKUP(C110,MASTER_Data_4!$A$6:$L$16,MATCH(Datset_2!I110,MASTER_Data_4!$B$7:$B$16,1)+2,1),IF(AND(I110&gt;100,C110=60005),HLOOKUP(C110,MASTER_Data_4!$A$6:$L$16,MATCH(Datset_2!I110,MASTER_Data_4!$B$7:$B$16,1)+2,1),HLOOKUP(C110,MASTER_Data_4!$A$6:$L$16,2,1))))))</f>
        <v>0.38900000000000001</v>
      </c>
      <c r="M110" s="4">
        <f t="shared" si="3"/>
        <v>54.849000000000004</v>
      </c>
      <c r="N110" s="112">
        <f>VLOOKUP(C110,MASTER_Data_7!$F$2:$H$7,3,0)</f>
        <v>2</v>
      </c>
      <c r="O110" s="112">
        <f>VLOOKUP(C110,MASTER_Data_7!$K$2:$M$12,3,0)</f>
        <v>1</v>
      </c>
      <c r="P110" s="3">
        <f>VLOOKUP(C110,MASTER_Data_8!$F$2:$H$7,3,0)</f>
        <v>779</v>
      </c>
      <c r="Q110" s="3">
        <f>Datset_2!I110*MASTER_Data_5!$B$9*P110</f>
        <v>5986.2254999999996</v>
      </c>
      <c r="R110" s="3">
        <f>VLOOKUP(C110,MASTER_Data_8!$K$2:$M$12,3,0)</f>
        <v>584</v>
      </c>
      <c r="S110" s="3">
        <f>Datset_2!I110*MASTER_Data_5!$B$9*R110</f>
        <v>4487.7479999999996</v>
      </c>
    </row>
    <row r="111" spans="1:19" x14ac:dyDescent="0.25">
      <c r="A111" s="62" t="s">
        <v>609</v>
      </c>
      <c r="B111" s="22">
        <v>39531</v>
      </c>
      <c r="C111" s="62">
        <v>60002</v>
      </c>
      <c r="D111" s="62">
        <v>11</v>
      </c>
      <c r="E111" s="62">
        <v>8</v>
      </c>
      <c r="F111" s="62">
        <v>12</v>
      </c>
      <c r="G111" s="62">
        <v>12</v>
      </c>
      <c r="H111" s="62">
        <v>10</v>
      </c>
      <c r="I111" s="112">
        <f>D111*HLOOKUP($D$3,MASTER_Data_1!$A$3:$F$5,2,0)+E111*HLOOKUP($E$3,MASTER_Data_1!$A$3:$F$5,2,0)+F111*HLOOKUP($F$3,MASTER_Data_1!$A$3:$F$5,2,0)+G111*HLOOKUP($G$3,MASTER_Data_1!$A$3:$F$5,2,0)+H111*HLOOKUP($H$3,MASTER_Data_1!$A$3:$F$5,2,0)</f>
        <v>154.1</v>
      </c>
      <c r="J111" s="5">
        <f>IF(AND(I111&gt;100,C111=60001),HLOOKUP(C111,MASTER_Data_3!$A$6:$G$16,MATCH(Datset_2!I111,MASTER_Data_3!$B$7:$B$16,1)+2,1),IF(AND(I111&gt;100,C111=60002),HLOOKUP(C111,MASTER_Data_3!$A$6:$G$16,MATCH(Datset_2!I111,MASTER_Data_3!$B$7:$B$16,1)+2,1),IF(AND(I111&gt;100,C111=60003),HLOOKUP(C111,MASTER_Data_3!$A$6:$G$16,MATCH(Datset_2!I111,MASTER_Data_3!$B$7:$B$16,1)+2,1),IF(AND(I111&gt;100,C111=60004),HLOOKUP(C111,MASTER_Data_3!$A$6:$G$16,MATCH(Datset_2!I111,MASTER_Data_3!$B$7:$B$16,1)+2,1),IF(AND(I111&gt;100,C111=60005),HLOOKUP(C111,MASTER_Data_3!$A$6:$G$16,MATCH(Datset_2!I111,MASTER_Data_3!$B$7:$B$16,1)+2,1),HLOOKUP(C111,MASTER_Data_3!$A$6:$G$16,2,1))))))</f>
        <v>0.254</v>
      </c>
      <c r="K111" s="4">
        <f t="shared" si="2"/>
        <v>39.141399999999997</v>
      </c>
      <c r="L111" s="112">
        <f>IF(AND(I111&gt;100,C111=60001),HLOOKUP(C111,MASTER_Data_4!$A$6:$L$16,MATCH(Datset_2!I111,MASTER_Data_4!$B$7:$B$16,1)+2,1),IF(AND(I111&gt;100,C111=60002),HLOOKUP(C111,MASTER_Data_4!$A$6:$L$16,MATCH(Datset_2!I111,MASTER_Data_4!$B$7:$B$16,1)+2,1),IF(AND(I111&gt;100,C111=60003),HLOOKUP(C111,MASTER_Data_4!$A$6:$L$16,MATCH(Datset_2!I111,MASTER_Data_4!$B$7:$B$16,1)+2,1),IF(AND(I111&gt;100,C111=60004),HLOOKUP(C111,MASTER_Data_4!$A$6:$L$16,MATCH(Datset_2!I111,MASTER_Data_4!$B$7:$B$16,1)+2,1),IF(AND(I111&gt;100,C111=60005),HLOOKUP(C111,MASTER_Data_4!$A$6:$L$16,MATCH(Datset_2!I111,MASTER_Data_4!$B$7:$B$16,1)+2,1),HLOOKUP(C111,MASTER_Data_4!$A$6:$L$16,2,1))))))</f>
        <v>0.307</v>
      </c>
      <c r="M111" s="4">
        <f t="shared" si="3"/>
        <v>47.308699999999995</v>
      </c>
      <c r="N111" s="112">
        <f>VLOOKUP(C111,MASTER_Data_7!$F$2:$H$7,3,0)</f>
        <v>1</v>
      </c>
      <c r="O111" s="112">
        <f>VLOOKUP(C111,MASTER_Data_7!$K$2:$M$12,3,0)</f>
        <v>2</v>
      </c>
      <c r="P111" s="3">
        <f>VLOOKUP(C111,MASTER_Data_8!$F$2:$H$7,3,0)</f>
        <v>355</v>
      </c>
      <c r="Q111" s="3">
        <f>Datset_2!I111*MASTER_Data_5!$B$9*P111</f>
        <v>2981.4497500000002</v>
      </c>
      <c r="R111" s="3">
        <f>VLOOKUP(C111,MASTER_Data_8!$K$2:$M$12,3,0)</f>
        <v>1275</v>
      </c>
      <c r="S111" s="3">
        <f>Datset_2!I111*MASTER_Data_5!$B$9*R111</f>
        <v>10708.02375</v>
      </c>
    </row>
    <row r="112" spans="1:19" x14ac:dyDescent="0.25">
      <c r="A112" s="62" t="s">
        <v>610</v>
      </c>
      <c r="B112" s="22">
        <v>39531</v>
      </c>
      <c r="C112" s="62">
        <v>60001</v>
      </c>
      <c r="D112" s="62">
        <v>9</v>
      </c>
      <c r="E112" s="62">
        <v>8</v>
      </c>
      <c r="F112" s="62">
        <v>12</v>
      </c>
      <c r="G112" s="62">
        <v>11</v>
      </c>
      <c r="H112" s="62">
        <v>8</v>
      </c>
      <c r="I112" s="112">
        <f>D112*HLOOKUP($D$3,MASTER_Data_1!$A$3:$F$5,2,0)+E112*HLOOKUP($E$3,MASTER_Data_1!$A$3:$F$5,2,0)+F112*HLOOKUP($F$3,MASTER_Data_1!$A$3:$F$5,2,0)+G112*HLOOKUP($G$3,MASTER_Data_1!$A$3:$F$5,2,0)+H112*HLOOKUP($H$3,MASTER_Data_1!$A$3:$F$5,2,0)</f>
        <v>138.20000000000002</v>
      </c>
      <c r="J112" s="5">
        <f>IF(AND(I112&gt;100,C112=60001),HLOOKUP(C112,MASTER_Data_3!$A$6:$G$16,MATCH(Datset_2!I112,MASTER_Data_3!$B$7:$B$16,1)+2,1),IF(AND(I112&gt;100,C112=60002),HLOOKUP(C112,MASTER_Data_3!$A$6:$G$16,MATCH(Datset_2!I112,MASTER_Data_3!$B$7:$B$16,1)+2,1),IF(AND(I112&gt;100,C112=60003),HLOOKUP(C112,MASTER_Data_3!$A$6:$G$16,MATCH(Datset_2!I112,MASTER_Data_3!$B$7:$B$16,1)+2,1),IF(AND(I112&gt;100,C112=60004),HLOOKUP(C112,MASTER_Data_3!$A$6:$G$16,MATCH(Datset_2!I112,MASTER_Data_3!$B$7:$B$16,1)+2,1),IF(AND(I112&gt;100,C112=60005),HLOOKUP(C112,MASTER_Data_3!$A$6:$G$16,MATCH(Datset_2!I112,MASTER_Data_3!$B$7:$B$16,1)+2,1),HLOOKUP(C112,MASTER_Data_3!$A$6:$G$16,2,1))))))</f>
        <v>0.25</v>
      </c>
      <c r="K112" s="4">
        <f t="shared" si="2"/>
        <v>34.550000000000004</v>
      </c>
      <c r="L112" s="112">
        <f>IF(AND(I112&gt;100,C112=60001),HLOOKUP(C112,MASTER_Data_4!$A$6:$L$16,MATCH(Datset_2!I112,MASTER_Data_4!$B$7:$B$16,1)+2,1),IF(AND(I112&gt;100,C112=60002),HLOOKUP(C112,MASTER_Data_4!$A$6:$L$16,MATCH(Datset_2!I112,MASTER_Data_4!$B$7:$B$16,1)+2,1),IF(AND(I112&gt;100,C112=60003),HLOOKUP(C112,MASTER_Data_4!$A$6:$L$16,MATCH(Datset_2!I112,MASTER_Data_4!$B$7:$B$16,1)+2,1),IF(AND(I112&gt;100,C112=60004),HLOOKUP(C112,MASTER_Data_4!$A$6:$L$16,MATCH(Datset_2!I112,MASTER_Data_4!$B$7:$B$16,1)+2,1),IF(AND(I112&gt;100,C112=60005),HLOOKUP(C112,MASTER_Data_4!$A$6:$L$16,MATCH(Datset_2!I112,MASTER_Data_4!$B$7:$B$16,1)+2,1),HLOOKUP(C112,MASTER_Data_4!$A$6:$L$16,2,1))))))</f>
        <v>0.34</v>
      </c>
      <c r="M112" s="4">
        <f t="shared" si="3"/>
        <v>46.988000000000007</v>
      </c>
      <c r="N112" s="112">
        <f>VLOOKUP(C112,MASTER_Data_7!$F$2:$H$7,3,0)</f>
        <v>1</v>
      </c>
      <c r="O112" s="112">
        <f>VLOOKUP(C112,MASTER_Data_7!$K$2:$M$12,3,0)</f>
        <v>2</v>
      </c>
      <c r="P112" s="3">
        <f>VLOOKUP(C112,MASTER_Data_8!$F$2:$H$7,3,0)</f>
        <v>25</v>
      </c>
      <c r="Q112" s="3">
        <f>Datset_2!I112*MASTER_Data_5!$B$9*P112</f>
        <v>188.29750000000004</v>
      </c>
      <c r="R112" s="3">
        <f>VLOOKUP(C112,MASTER_Data_8!$K$2:$M$12,3,0)</f>
        <v>1376</v>
      </c>
      <c r="S112" s="3">
        <f>Datset_2!I112*MASTER_Data_5!$B$9*R112</f>
        <v>10363.894400000001</v>
      </c>
    </row>
    <row r="113" spans="1:19" x14ac:dyDescent="0.25">
      <c r="A113" s="62" t="s">
        <v>611</v>
      </c>
      <c r="B113" s="22">
        <v>39531</v>
      </c>
      <c r="C113" s="62">
        <v>60005</v>
      </c>
      <c r="D113" s="62">
        <v>9</v>
      </c>
      <c r="E113" s="62">
        <v>8</v>
      </c>
      <c r="F113" s="62">
        <v>12</v>
      </c>
      <c r="G113" s="62">
        <v>13</v>
      </c>
      <c r="H113" s="62">
        <v>9</v>
      </c>
      <c r="I113" s="112">
        <f>D113*HLOOKUP($D$3,MASTER_Data_1!$A$3:$F$5,2,0)+E113*HLOOKUP($E$3,MASTER_Data_1!$A$3:$F$5,2,0)+F113*HLOOKUP($F$3,MASTER_Data_1!$A$3:$F$5,2,0)+G113*HLOOKUP($G$3,MASTER_Data_1!$A$3:$F$5,2,0)+H113*HLOOKUP($H$3,MASTER_Data_1!$A$3:$F$5,2,0)</f>
        <v>152.4</v>
      </c>
      <c r="J113" s="5">
        <f>IF(AND(I113&gt;100,C113=60001),HLOOKUP(C113,MASTER_Data_3!$A$6:$G$16,MATCH(Datset_2!I113,MASTER_Data_3!$B$7:$B$16,1)+2,1),IF(AND(I113&gt;100,C113=60002),HLOOKUP(C113,MASTER_Data_3!$A$6:$G$16,MATCH(Datset_2!I113,MASTER_Data_3!$B$7:$B$16,1)+2,1),IF(AND(I113&gt;100,C113=60003),HLOOKUP(C113,MASTER_Data_3!$A$6:$G$16,MATCH(Datset_2!I113,MASTER_Data_3!$B$7:$B$16,1)+2,1),IF(AND(I113&gt;100,C113=60004),HLOOKUP(C113,MASTER_Data_3!$A$6:$G$16,MATCH(Datset_2!I113,MASTER_Data_3!$B$7:$B$16,1)+2,1),IF(AND(I113&gt;100,C113=60005),HLOOKUP(C113,MASTER_Data_3!$A$6:$G$16,MATCH(Datset_2!I113,MASTER_Data_3!$B$7:$B$16,1)+2,1),HLOOKUP(C113,MASTER_Data_3!$A$6:$G$16,2,1))))))</f>
        <v>0.24399999999999999</v>
      </c>
      <c r="K113" s="4">
        <f t="shared" si="2"/>
        <v>37.185600000000001</v>
      </c>
      <c r="L113" s="112">
        <f>IF(AND(I113&gt;100,C113=60001),HLOOKUP(C113,MASTER_Data_4!$A$6:$L$16,MATCH(Datset_2!I113,MASTER_Data_4!$B$7:$B$16,1)+2,1),IF(AND(I113&gt;100,C113=60002),HLOOKUP(C113,MASTER_Data_4!$A$6:$L$16,MATCH(Datset_2!I113,MASTER_Data_4!$B$7:$B$16,1)+2,1),IF(AND(I113&gt;100,C113=60003),HLOOKUP(C113,MASTER_Data_4!$A$6:$L$16,MATCH(Datset_2!I113,MASTER_Data_4!$B$7:$B$16,1)+2,1),IF(AND(I113&gt;100,C113=60004),HLOOKUP(C113,MASTER_Data_4!$A$6:$L$16,MATCH(Datset_2!I113,MASTER_Data_4!$B$7:$B$16,1)+2,1),IF(AND(I113&gt;100,C113=60005),HLOOKUP(C113,MASTER_Data_4!$A$6:$L$16,MATCH(Datset_2!I113,MASTER_Data_4!$B$7:$B$16,1)+2,1),HLOOKUP(C113,MASTER_Data_4!$A$6:$L$16,2,1))))))</f>
        <v>0.38900000000000001</v>
      </c>
      <c r="M113" s="4">
        <f t="shared" si="3"/>
        <v>59.283600000000007</v>
      </c>
      <c r="N113" s="112">
        <f>VLOOKUP(C113,MASTER_Data_7!$F$2:$H$7,3,0)</f>
        <v>2</v>
      </c>
      <c r="O113" s="112">
        <f>VLOOKUP(C113,MASTER_Data_7!$K$2:$M$12,3,0)</f>
        <v>1</v>
      </c>
      <c r="P113" s="3">
        <f>VLOOKUP(C113,MASTER_Data_8!$F$2:$H$7,3,0)</f>
        <v>779</v>
      </c>
      <c r="Q113" s="3">
        <f>Datset_2!I113*MASTER_Data_5!$B$9*P113</f>
        <v>6470.2181999999993</v>
      </c>
      <c r="R113" s="3">
        <f>VLOOKUP(C113,MASTER_Data_8!$K$2:$M$12,3,0)</f>
        <v>584</v>
      </c>
      <c r="S113" s="3">
        <f>Datset_2!I113*MASTER_Data_5!$B$9*R113</f>
        <v>4850.5871999999999</v>
      </c>
    </row>
    <row r="114" spans="1:19" x14ac:dyDescent="0.25">
      <c r="A114" s="62" t="s">
        <v>614</v>
      </c>
      <c r="B114" s="22">
        <v>39533</v>
      </c>
      <c r="C114" s="62">
        <v>60003</v>
      </c>
      <c r="D114" s="62">
        <v>9</v>
      </c>
      <c r="E114" s="62">
        <v>8</v>
      </c>
      <c r="F114" s="62">
        <v>11</v>
      </c>
      <c r="G114" s="62">
        <v>11</v>
      </c>
      <c r="H114" s="62">
        <v>19</v>
      </c>
      <c r="I114" s="112">
        <f>D114*HLOOKUP($D$3,MASTER_Data_1!$A$3:$F$5,2,0)+E114*HLOOKUP($E$3,MASTER_Data_1!$A$3:$F$5,2,0)+F114*HLOOKUP($F$3,MASTER_Data_1!$A$3:$F$5,2,0)+G114*HLOOKUP($G$3,MASTER_Data_1!$A$3:$F$5,2,0)+H114*HLOOKUP($H$3,MASTER_Data_1!$A$3:$F$5,2,0)</f>
        <v>167.5</v>
      </c>
      <c r="J114" s="5">
        <f>IF(AND(I114&gt;100,C114=60001),HLOOKUP(C114,MASTER_Data_3!$A$6:$G$16,MATCH(Datset_2!I114,MASTER_Data_3!$B$7:$B$16,1)+2,1),IF(AND(I114&gt;100,C114=60002),HLOOKUP(C114,MASTER_Data_3!$A$6:$G$16,MATCH(Datset_2!I114,MASTER_Data_3!$B$7:$B$16,1)+2,1),IF(AND(I114&gt;100,C114=60003),HLOOKUP(C114,MASTER_Data_3!$A$6:$G$16,MATCH(Datset_2!I114,MASTER_Data_3!$B$7:$B$16,1)+2,1),IF(AND(I114&gt;100,C114=60004),HLOOKUP(C114,MASTER_Data_3!$A$6:$G$16,MATCH(Datset_2!I114,MASTER_Data_3!$B$7:$B$16,1)+2,1),IF(AND(I114&gt;100,C114=60005),HLOOKUP(C114,MASTER_Data_3!$A$6:$G$16,MATCH(Datset_2!I114,MASTER_Data_3!$B$7:$B$16,1)+2,1),HLOOKUP(C114,MASTER_Data_3!$A$6:$G$16,2,1))))))</f>
        <v>0.25600000000000001</v>
      </c>
      <c r="K114" s="4">
        <f t="shared" si="2"/>
        <v>42.88</v>
      </c>
      <c r="L114" s="112">
        <f>IF(AND(I114&gt;100,C114=60001),HLOOKUP(C114,MASTER_Data_4!$A$6:$L$16,MATCH(Datset_2!I114,MASTER_Data_4!$B$7:$B$16,1)+2,1),IF(AND(I114&gt;100,C114=60002),HLOOKUP(C114,MASTER_Data_4!$A$6:$L$16,MATCH(Datset_2!I114,MASTER_Data_4!$B$7:$B$16,1)+2,1),IF(AND(I114&gt;100,C114=60003),HLOOKUP(C114,MASTER_Data_4!$A$6:$L$16,MATCH(Datset_2!I114,MASTER_Data_4!$B$7:$B$16,1)+2,1),IF(AND(I114&gt;100,C114=60004),HLOOKUP(C114,MASTER_Data_4!$A$6:$L$16,MATCH(Datset_2!I114,MASTER_Data_4!$B$7:$B$16,1)+2,1),IF(AND(I114&gt;100,C114=60005),HLOOKUP(C114,MASTER_Data_4!$A$6:$L$16,MATCH(Datset_2!I114,MASTER_Data_4!$B$7:$B$16,1)+2,1),HLOOKUP(C114,MASTER_Data_4!$A$6:$L$16,2,1))))))</f>
        <v>0.28999999999999998</v>
      </c>
      <c r="M114" s="4">
        <f t="shared" si="3"/>
        <v>48.574999999999996</v>
      </c>
      <c r="N114" s="112">
        <f>VLOOKUP(C114,MASTER_Data_7!$F$2:$H$7,3,0)</f>
        <v>2</v>
      </c>
      <c r="O114" s="112">
        <f>VLOOKUP(C114,MASTER_Data_7!$K$2:$M$12,3,0)</f>
        <v>1</v>
      </c>
      <c r="P114" s="3">
        <f>VLOOKUP(C114,MASTER_Data_8!$F$2:$H$7,3,0)</f>
        <v>846</v>
      </c>
      <c r="Q114" s="3">
        <f>Datset_2!I114*MASTER_Data_5!$B$9*P114</f>
        <v>7722.9224999999997</v>
      </c>
      <c r="R114" s="3">
        <f>VLOOKUP(C114,MASTER_Data_8!$K$2:$M$12,3,0)</f>
        <v>775</v>
      </c>
      <c r="S114" s="3">
        <f>Datset_2!I114*MASTER_Data_5!$B$9*R114</f>
        <v>7074.78125</v>
      </c>
    </row>
    <row r="115" spans="1:19" x14ac:dyDescent="0.25">
      <c r="A115" s="62" t="s">
        <v>615</v>
      </c>
      <c r="B115" s="22">
        <v>39533</v>
      </c>
      <c r="C115" s="62">
        <v>60004</v>
      </c>
      <c r="D115" s="62">
        <v>9</v>
      </c>
      <c r="E115" s="62">
        <v>8</v>
      </c>
      <c r="F115" s="62">
        <v>12</v>
      </c>
      <c r="G115" s="62">
        <v>11</v>
      </c>
      <c r="H115" s="62">
        <v>15</v>
      </c>
      <c r="I115" s="112">
        <f>D115*HLOOKUP($D$3,MASTER_Data_1!$A$3:$F$5,2,0)+E115*HLOOKUP($E$3,MASTER_Data_1!$A$3:$F$5,2,0)+F115*HLOOKUP($F$3,MASTER_Data_1!$A$3:$F$5,2,0)+G115*HLOOKUP($G$3,MASTER_Data_1!$A$3:$F$5,2,0)+H115*HLOOKUP($H$3,MASTER_Data_1!$A$3:$F$5,2,0)</f>
        <v>157.80000000000001</v>
      </c>
      <c r="J115" s="5">
        <f>IF(AND(I115&gt;100,C115=60001),HLOOKUP(C115,MASTER_Data_3!$A$6:$G$16,MATCH(Datset_2!I115,MASTER_Data_3!$B$7:$B$16,1)+2,1),IF(AND(I115&gt;100,C115=60002),HLOOKUP(C115,MASTER_Data_3!$A$6:$G$16,MATCH(Datset_2!I115,MASTER_Data_3!$B$7:$B$16,1)+2,1),IF(AND(I115&gt;100,C115=60003),HLOOKUP(C115,MASTER_Data_3!$A$6:$G$16,MATCH(Datset_2!I115,MASTER_Data_3!$B$7:$B$16,1)+2,1),IF(AND(I115&gt;100,C115=60004),HLOOKUP(C115,MASTER_Data_3!$A$6:$G$16,MATCH(Datset_2!I115,MASTER_Data_3!$B$7:$B$16,1)+2,1),IF(AND(I115&gt;100,C115=60005),HLOOKUP(C115,MASTER_Data_3!$A$6:$G$16,MATCH(Datset_2!I115,MASTER_Data_3!$B$7:$B$16,1)+2,1),HLOOKUP(C115,MASTER_Data_3!$A$6:$G$16,2,1))))))</f>
        <v>0.252</v>
      </c>
      <c r="K115" s="4">
        <f t="shared" si="2"/>
        <v>39.765600000000006</v>
      </c>
      <c r="L115" s="112">
        <f>IF(AND(I115&gt;100,C115=60001),HLOOKUP(C115,MASTER_Data_4!$A$6:$L$16,MATCH(Datset_2!I115,MASTER_Data_4!$B$7:$B$16,1)+2,1),IF(AND(I115&gt;100,C115=60002),HLOOKUP(C115,MASTER_Data_4!$A$6:$L$16,MATCH(Datset_2!I115,MASTER_Data_4!$B$7:$B$16,1)+2,1),IF(AND(I115&gt;100,C115=60003),HLOOKUP(C115,MASTER_Data_4!$A$6:$L$16,MATCH(Datset_2!I115,MASTER_Data_4!$B$7:$B$16,1)+2,1),IF(AND(I115&gt;100,C115=60004),HLOOKUP(C115,MASTER_Data_4!$A$6:$L$16,MATCH(Datset_2!I115,MASTER_Data_4!$B$7:$B$16,1)+2,1),IF(AND(I115&gt;100,C115=60005),HLOOKUP(C115,MASTER_Data_4!$A$6:$L$16,MATCH(Datset_2!I115,MASTER_Data_4!$B$7:$B$16,1)+2,1),HLOOKUP(C115,MASTER_Data_4!$A$6:$L$16,2,1))))))</f>
        <v>0.3</v>
      </c>
      <c r="M115" s="4">
        <f t="shared" si="3"/>
        <v>47.34</v>
      </c>
      <c r="N115" s="112">
        <f>VLOOKUP(C115,MASTER_Data_7!$F$2:$H$7,3,0)</f>
        <v>2</v>
      </c>
      <c r="O115" s="112">
        <f>VLOOKUP(C115,MASTER_Data_7!$K$2:$M$12,3,0)</f>
        <v>2</v>
      </c>
      <c r="P115" s="3">
        <f>VLOOKUP(C115,MASTER_Data_8!$F$2:$H$7,3,0)</f>
        <v>882</v>
      </c>
      <c r="Q115" s="3">
        <f>Datset_2!I115*MASTER_Data_5!$B$9*P115</f>
        <v>7585.2882000000009</v>
      </c>
      <c r="R115" s="3">
        <f>VLOOKUP(C115,MASTER_Data_8!$K$2:$M$12,3,0)</f>
        <v>1735</v>
      </c>
      <c r="S115" s="3">
        <f>Datset_2!I115*MASTER_Data_5!$B$9*R115</f>
        <v>14921.173500000003</v>
      </c>
    </row>
    <row r="116" spans="1:19" x14ac:dyDescent="0.25">
      <c r="A116" s="62" t="s">
        <v>616</v>
      </c>
      <c r="B116" s="22">
        <v>39534</v>
      </c>
      <c r="C116" s="62">
        <v>60001</v>
      </c>
      <c r="D116" s="62">
        <v>2</v>
      </c>
      <c r="E116" s="62">
        <v>8</v>
      </c>
      <c r="F116" s="62">
        <v>11</v>
      </c>
      <c r="G116" s="62">
        <v>11</v>
      </c>
      <c r="H116" s="62">
        <v>9</v>
      </c>
      <c r="I116" s="112">
        <f>D116*HLOOKUP($D$3,MASTER_Data_1!$A$3:$F$5,2,0)+E116*HLOOKUP($E$3,MASTER_Data_1!$A$3:$F$5,2,0)+F116*HLOOKUP($F$3,MASTER_Data_1!$A$3:$F$5,2,0)+G116*HLOOKUP($G$3,MASTER_Data_1!$A$3:$F$5,2,0)+H116*HLOOKUP($H$3,MASTER_Data_1!$A$3:$F$5,2,0)</f>
        <v>123.4</v>
      </c>
      <c r="J116" s="5">
        <f>IF(AND(I116&gt;100,C116=60001),HLOOKUP(C116,MASTER_Data_3!$A$6:$G$16,MATCH(Datset_2!I116,MASTER_Data_3!$B$7:$B$16,1)+2,1),IF(AND(I116&gt;100,C116=60002),HLOOKUP(C116,MASTER_Data_3!$A$6:$G$16,MATCH(Datset_2!I116,MASTER_Data_3!$B$7:$B$16,1)+2,1),IF(AND(I116&gt;100,C116=60003),HLOOKUP(C116,MASTER_Data_3!$A$6:$G$16,MATCH(Datset_2!I116,MASTER_Data_3!$B$7:$B$16,1)+2,1),IF(AND(I116&gt;100,C116=60004),HLOOKUP(C116,MASTER_Data_3!$A$6:$G$16,MATCH(Datset_2!I116,MASTER_Data_3!$B$7:$B$16,1)+2,1),IF(AND(I116&gt;100,C116=60005),HLOOKUP(C116,MASTER_Data_3!$A$6:$G$16,MATCH(Datset_2!I116,MASTER_Data_3!$B$7:$B$16,1)+2,1),HLOOKUP(C116,MASTER_Data_3!$A$6:$G$16,2,1))))))</f>
        <v>0.25</v>
      </c>
      <c r="K116" s="4">
        <f t="shared" si="2"/>
        <v>30.85</v>
      </c>
      <c r="L116" s="112">
        <f>IF(AND(I116&gt;100,C116=60001),HLOOKUP(C116,MASTER_Data_4!$A$6:$L$16,MATCH(Datset_2!I116,MASTER_Data_4!$B$7:$B$16,1)+2,1),IF(AND(I116&gt;100,C116=60002),HLOOKUP(C116,MASTER_Data_4!$A$6:$L$16,MATCH(Datset_2!I116,MASTER_Data_4!$B$7:$B$16,1)+2,1),IF(AND(I116&gt;100,C116=60003),HLOOKUP(C116,MASTER_Data_4!$A$6:$L$16,MATCH(Datset_2!I116,MASTER_Data_4!$B$7:$B$16,1)+2,1),IF(AND(I116&gt;100,C116=60004),HLOOKUP(C116,MASTER_Data_4!$A$6:$L$16,MATCH(Datset_2!I116,MASTER_Data_4!$B$7:$B$16,1)+2,1),IF(AND(I116&gt;100,C116=60005),HLOOKUP(C116,MASTER_Data_4!$A$6:$L$16,MATCH(Datset_2!I116,MASTER_Data_4!$B$7:$B$16,1)+2,1),HLOOKUP(C116,MASTER_Data_4!$A$6:$L$16,2,1))))))</f>
        <v>0.34</v>
      </c>
      <c r="M116" s="4">
        <f t="shared" si="3"/>
        <v>41.956000000000003</v>
      </c>
      <c r="N116" s="112">
        <f>VLOOKUP(C116,MASTER_Data_7!$F$2:$H$7,3,0)</f>
        <v>1</v>
      </c>
      <c r="O116" s="112">
        <f>VLOOKUP(C116,MASTER_Data_7!$K$2:$M$12,3,0)</f>
        <v>2</v>
      </c>
      <c r="P116" s="3">
        <f>VLOOKUP(C116,MASTER_Data_8!$F$2:$H$7,3,0)</f>
        <v>25</v>
      </c>
      <c r="Q116" s="3">
        <f>Datset_2!I116*MASTER_Data_5!$B$9*P116</f>
        <v>168.13250000000002</v>
      </c>
      <c r="R116" s="3">
        <f>VLOOKUP(C116,MASTER_Data_8!$K$2:$M$12,3,0)</f>
        <v>1376</v>
      </c>
      <c r="S116" s="3">
        <f>Datset_2!I116*MASTER_Data_5!$B$9*R116</f>
        <v>9254.0128000000004</v>
      </c>
    </row>
    <row r="117" spans="1:19" x14ac:dyDescent="0.25">
      <c r="A117" s="62" t="s">
        <v>617</v>
      </c>
      <c r="B117" s="22">
        <v>39534</v>
      </c>
      <c r="C117" s="62">
        <v>60005</v>
      </c>
      <c r="D117" s="62">
        <v>2</v>
      </c>
      <c r="E117" s="62">
        <v>8</v>
      </c>
      <c r="F117" s="62">
        <v>12</v>
      </c>
      <c r="G117" s="62">
        <v>11</v>
      </c>
      <c r="H117" s="62">
        <v>21</v>
      </c>
      <c r="I117" s="112">
        <f>D117*HLOOKUP($D$3,MASTER_Data_1!$A$3:$F$5,2,0)+E117*HLOOKUP($E$3,MASTER_Data_1!$A$3:$F$5,2,0)+F117*HLOOKUP($F$3,MASTER_Data_1!$A$3:$F$5,2,0)+G117*HLOOKUP($G$3,MASTER_Data_1!$A$3:$F$5,2,0)+H117*HLOOKUP($H$3,MASTER_Data_1!$A$3:$F$5,2,0)</f>
        <v>158.5</v>
      </c>
      <c r="J117" s="5">
        <f>IF(AND(I117&gt;100,C117=60001),HLOOKUP(C117,MASTER_Data_3!$A$6:$G$16,MATCH(Datset_2!I117,MASTER_Data_3!$B$7:$B$16,1)+2,1),IF(AND(I117&gt;100,C117=60002),HLOOKUP(C117,MASTER_Data_3!$A$6:$G$16,MATCH(Datset_2!I117,MASTER_Data_3!$B$7:$B$16,1)+2,1),IF(AND(I117&gt;100,C117=60003),HLOOKUP(C117,MASTER_Data_3!$A$6:$G$16,MATCH(Datset_2!I117,MASTER_Data_3!$B$7:$B$16,1)+2,1),IF(AND(I117&gt;100,C117=60004),HLOOKUP(C117,MASTER_Data_3!$A$6:$G$16,MATCH(Datset_2!I117,MASTER_Data_3!$B$7:$B$16,1)+2,1),IF(AND(I117&gt;100,C117=60005),HLOOKUP(C117,MASTER_Data_3!$A$6:$G$16,MATCH(Datset_2!I117,MASTER_Data_3!$B$7:$B$16,1)+2,1),HLOOKUP(C117,MASTER_Data_3!$A$6:$G$16,2,1))))))</f>
        <v>0.24399999999999999</v>
      </c>
      <c r="K117" s="4">
        <f t="shared" si="2"/>
        <v>38.673999999999999</v>
      </c>
      <c r="L117" s="112">
        <f>IF(AND(I117&gt;100,C117=60001),HLOOKUP(C117,MASTER_Data_4!$A$6:$L$16,MATCH(Datset_2!I117,MASTER_Data_4!$B$7:$B$16,1)+2,1),IF(AND(I117&gt;100,C117=60002),HLOOKUP(C117,MASTER_Data_4!$A$6:$L$16,MATCH(Datset_2!I117,MASTER_Data_4!$B$7:$B$16,1)+2,1),IF(AND(I117&gt;100,C117=60003),HLOOKUP(C117,MASTER_Data_4!$A$6:$L$16,MATCH(Datset_2!I117,MASTER_Data_4!$B$7:$B$16,1)+2,1),IF(AND(I117&gt;100,C117=60004),HLOOKUP(C117,MASTER_Data_4!$A$6:$L$16,MATCH(Datset_2!I117,MASTER_Data_4!$B$7:$B$16,1)+2,1),IF(AND(I117&gt;100,C117=60005),HLOOKUP(C117,MASTER_Data_4!$A$6:$L$16,MATCH(Datset_2!I117,MASTER_Data_4!$B$7:$B$16,1)+2,1),HLOOKUP(C117,MASTER_Data_4!$A$6:$L$16,2,1))))))</f>
        <v>0.38900000000000001</v>
      </c>
      <c r="M117" s="4">
        <f t="shared" si="3"/>
        <v>61.656500000000001</v>
      </c>
      <c r="N117" s="112">
        <f>VLOOKUP(C117,MASTER_Data_7!$F$2:$H$7,3,0)</f>
        <v>2</v>
      </c>
      <c r="O117" s="112">
        <f>VLOOKUP(C117,MASTER_Data_7!$K$2:$M$12,3,0)</f>
        <v>1</v>
      </c>
      <c r="P117" s="3">
        <f>VLOOKUP(C117,MASTER_Data_8!$F$2:$H$7,3,0)</f>
        <v>779</v>
      </c>
      <c r="Q117" s="3">
        <f>Datset_2!I117*MASTER_Data_5!$B$9*P117</f>
        <v>6729.1967499999992</v>
      </c>
      <c r="R117" s="3">
        <f>VLOOKUP(C117,MASTER_Data_8!$K$2:$M$12,3,0)</f>
        <v>584</v>
      </c>
      <c r="S117" s="3">
        <f>Datset_2!I117*MASTER_Data_5!$B$9*R117</f>
        <v>5044.7379999999994</v>
      </c>
    </row>
    <row r="118" spans="1:19" x14ac:dyDescent="0.25">
      <c r="A118" s="62" t="s">
        <v>618</v>
      </c>
      <c r="B118" s="22">
        <v>39535</v>
      </c>
      <c r="C118" s="62">
        <v>60003</v>
      </c>
      <c r="D118" s="62">
        <v>0</v>
      </c>
      <c r="E118" s="62">
        <v>8</v>
      </c>
      <c r="F118" s="62">
        <v>12</v>
      </c>
      <c r="G118" s="62">
        <v>11</v>
      </c>
      <c r="H118" s="62">
        <v>9</v>
      </c>
      <c r="I118" s="112">
        <f>D118*HLOOKUP($D$3,MASTER_Data_1!$A$3:$F$5,2,0)+E118*HLOOKUP($E$3,MASTER_Data_1!$A$3:$F$5,2,0)+F118*HLOOKUP($F$3,MASTER_Data_1!$A$3:$F$5,2,0)+G118*HLOOKUP($G$3,MASTER_Data_1!$A$3:$F$5,2,0)+H118*HLOOKUP($H$3,MASTER_Data_1!$A$3:$F$5,2,0)</f>
        <v>120.3</v>
      </c>
      <c r="J118" s="5">
        <f>IF(AND(I118&gt;100,C118=60001),HLOOKUP(C118,MASTER_Data_3!$A$6:$G$16,MATCH(Datset_2!I118,MASTER_Data_3!$B$7:$B$16,1)+2,1),IF(AND(I118&gt;100,C118=60002),HLOOKUP(C118,MASTER_Data_3!$A$6:$G$16,MATCH(Datset_2!I118,MASTER_Data_3!$B$7:$B$16,1)+2,1),IF(AND(I118&gt;100,C118=60003),HLOOKUP(C118,MASTER_Data_3!$A$6:$G$16,MATCH(Datset_2!I118,MASTER_Data_3!$B$7:$B$16,1)+2,1),IF(AND(I118&gt;100,C118=60004),HLOOKUP(C118,MASTER_Data_3!$A$6:$G$16,MATCH(Datset_2!I118,MASTER_Data_3!$B$7:$B$16,1)+2,1),IF(AND(I118&gt;100,C118=60005),HLOOKUP(C118,MASTER_Data_3!$A$6:$G$16,MATCH(Datset_2!I118,MASTER_Data_3!$B$7:$B$16,1)+2,1),HLOOKUP(C118,MASTER_Data_3!$A$6:$G$16,2,1))))))</f>
        <v>0.25600000000000001</v>
      </c>
      <c r="K118" s="4">
        <f t="shared" si="2"/>
        <v>30.796800000000001</v>
      </c>
      <c r="L118" s="112">
        <f>IF(AND(I118&gt;100,C118=60001),HLOOKUP(C118,MASTER_Data_4!$A$6:$L$16,MATCH(Datset_2!I118,MASTER_Data_4!$B$7:$B$16,1)+2,1),IF(AND(I118&gt;100,C118=60002),HLOOKUP(C118,MASTER_Data_4!$A$6:$L$16,MATCH(Datset_2!I118,MASTER_Data_4!$B$7:$B$16,1)+2,1),IF(AND(I118&gt;100,C118=60003),HLOOKUP(C118,MASTER_Data_4!$A$6:$L$16,MATCH(Datset_2!I118,MASTER_Data_4!$B$7:$B$16,1)+2,1),IF(AND(I118&gt;100,C118=60004),HLOOKUP(C118,MASTER_Data_4!$A$6:$L$16,MATCH(Datset_2!I118,MASTER_Data_4!$B$7:$B$16,1)+2,1),IF(AND(I118&gt;100,C118=60005),HLOOKUP(C118,MASTER_Data_4!$A$6:$L$16,MATCH(Datset_2!I118,MASTER_Data_4!$B$7:$B$16,1)+2,1),HLOOKUP(C118,MASTER_Data_4!$A$6:$L$16,2,1))))))</f>
        <v>0.28999999999999998</v>
      </c>
      <c r="M118" s="4">
        <f t="shared" si="3"/>
        <v>34.886999999999993</v>
      </c>
      <c r="N118" s="112">
        <f>VLOOKUP(C118,MASTER_Data_7!$F$2:$H$7,3,0)</f>
        <v>2</v>
      </c>
      <c r="O118" s="112">
        <f>VLOOKUP(C118,MASTER_Data_7!$K$2:$M$12,3,0)</f>
        <v>1</v>
      </c>
      <c r="P118" s="3">
        <f>VLOOKUP(C118,MASTER_Data_8!$F$2:$H$7,3,0)</f>
        <v>846</v>
      </c>
      <c r="Q118" s="3">
        <f>Datset_2!I118*MASTER_Data_5!$B$9*P118</f>
        <v>5546.6720999999998</v>
      </c>
      <c r="R118" s="3">
        <f>VLOOKUP(C118,MASTER_Data_8!$K$2:$M$12,3,0)</f>
        <v>775</v>
      </c>
      <c r="S118" s="3">
        <f>Datset_2!I118*MASTER_Data_5!$B$9*R118</f>
        <v>5081.1712500000003</v>
      </c>
    </row>
    <row r="119" spans="1:19" x14ac:dyDescent="0.25">
      <c r="A119" s="62" t="s">
        <v>619</v>
      </c>
      <c r="B119" s="22">
        <v>39535</v>
      </c>
      <c r="C119" s="62">
        <v>60002</v>
      </c>
      <c r="D119" s="63">
        <v>3</v>
      </c>
      <c r="E119" s="63">
        <v>0</v>
      </c>
      <c r="F119" s="63">
        <v>4</v>
      </c>
      <c r="G119" s="63">
        <v>5</v>
      </c>
      <c r="H119" s="63">
        <v>7</v>
      </c>
      <c r="I119" s="112">
        <f>D119*HLOOKUP($D$3,MASTER_Data_1!$A$3:$F$5,2,0)+E119*HLOOKUP($E$3,MASTER_Data_1!$A$3:$F$5,2,0)+F119*HLOOKUP($F$3,MASTER_Data_1!$A$3:$F$5,2,0)+G119*HLOOKUP($G$3,MASTER_Data_1!$A$3:$F$5,2,0)+H119*HLOOKUP($H$3,MASTER_Data_1!$A$3:$F$5,2,0)</f>
        <v>61</v>
      </c>
      <c r="J119" s="5">
        <f>IF(AND(I119&gt;100,C119=60001),HLOOKUP(C119,MASTER_Data_3!$A$6:$G$16,MATCH(Datset_2!I119,MASTER_Data_3!$B$7:$B$16,1)+2,1),IF(AND(I119&gt;100,C119=60002),HLOOKUP(C119,MASTER_Data_3!$A$6:$G$16,MATCH(Datset_2!I119,MASTER_Data_3!$B$7:$B$16,1)+2,1),IF(AND(I119&gt;100,C119=60003),HLOOKUP(C119,MASTER_Data_3!$A$6:$G$16,MATCH(Datset_2!I119,MASTER_Data_3!$B$7:$B$16,1)+2,1),IF(AND(I119&gt;100,C119=60004),HLOOKUP(C119,MASTER_Data_3!$A$6:$G$16,MATCH(Datset_2!I119,MASTER_Data_3!$B$7:$B$16,1)+2,1),IF(AND(I119&gt;100,C119=60005),HLOOKUP(C119,MASTER_Data_3!$A$6:$G$16,MATCH(Datset_2!I119,MASTER_Data_3!$B$7:$B$16,1)+2,1),HLOOKUP(C119,MASTER_Data_3!$A$6:$G$16,2,1))))))</f>
        <v>17.3</v>
      </c>
      <c r="K119" s="4">
        <f t="shared" si="2"/>
        <v>17.3</v>
      </c>
      <c r="L119" s="112">
        <f>IF(AND(I119&gt;100,C119=60001),HLOOKUP(C119,MASTER_Data_4!$A$6:$L$16,MATCH(Datset_2!I119,MASTER_Data_4!$B$7:$B$16,1)+2,1),IF(AND(I119&gt;100,C119=60002),HLOOKUP(C119,MASTER_Data_4!$A$6:$L$16,MATCH(Datset_2!I119,MASTER_Data_4!$B$7:$B$16,1)+2,1),IF(AND(I119&gt;100,C119=60003),HLOOKUP(C119,MASTER_Data_4!$A$6:$L$16,MATCH(Datset_2!I119,MASTER_Data_4!$B$7:$B$16,1)+2,1),IF(AND(I119&gt;100,C119=60004),HLOOKUP(C119,MASTER_Data_4!$A$6:$L$16,MATCH(Datset_2!I119,MASTER_Data_4!$B$7:$B$16,1)+2,1),IF(AND(I119&gt;100,C119=60005),HLOOKUP(C119,MASTER_Data_4!$A$6:$L$16,MATCH(Datset_2!I119,MASTER_Data_4!$B$7:$B$16,1)+2,1),HLOOKUP(C119,MASTER_Data_4!$A$6:$L$16,2,1))))))</f>
        <v>16.920000000000002</v>
      </c>
      <c r="M119" s="4">
        <f t="shared" si="3"/>
        <v>16.920000000000002</v>
      </c>
      <c r="N119" s="112">
        <f>VLOOKUP(C119,MASTER_Data_7!$F$2:$H$7,3,0)</f>
        <v>1</v>
      </c>
      <c r="O119" s="112">
        <f>VLOOKUP(C119,MASTER_Data_7!$K$2:$M$12,3,0)</f>
        <v>2</v>
      </c>
      <c r="P119" s="3">
        <f>VLOOKUP(C119,MASTER_Data_8!$F$2:$H$7,3,0)</f>
        <v>355</v>
      </c>
      <c r="Q119" s="3">
        <f>Datset_2!I119*MASTER_Data_5!$B$9*P119</f>
        <v>1180.1975</v>
      </c>
      <c r="R119" s="3">
        <f>VLOOKUP(C119,MASTER_Data_8!$K$2:$M$12,3,0)</f>
        <v>1275</v>
      </c>
      <c r="S119" s="3">
        <f>Datset_2!I119*MASTER_Data_5!$B$9*R119</f>
        <v>4238.7375000000002</v>
      </c>
    </row>
    <row r="120" spans="1:19" x14ac:dyDescent="0.25">
      <c r="A120" s="62" t="s">
        <v>620</v>
      </c>
      <c r="B120" s="22">
        <v>39536</v>
      </c>
      <c r="C120" s="62">
        <v>60003</v>
      </c>
      <c r="D120" s="62">
        <v>10</v>
      </c>
      <c r="E120" s="62">
        <v>8</v>
      </c>
      <c r="F120" s="62">
        <v>11</v>
      </c>
      <c r="G120" s="62">
        <v>11</v>
      </c>
      <c r="H120" s="62">
        <v>15</v>
      </c>
      <c r="I120" s="112">
        <f>D120*HLOOKUP($D$3,MASTER_Data_1!$A$3:$F$5,2,0)+E120*HLOOKUP($E$3,MASTER_Data_1!$A$3:$F$5,2,0)+F120*HLOOKUP($F$3,MASTER_Data_1!$A$3:$F$5,2,0)+G120*HLOOKUP($G$3,MASTER_Data_1!$A$3:$F$5,2,0)+H120*HLOOKUP($H$3,MASTER_Data_1!$A$3:$F$5,2,0)</f>
        <v>158.6</v>
      </c>
      <c r="J120" s="5">
        <f>IF(AND(I120&gt;100,C120=60001),HLOOKUP(C120,MASTER_Data_3!$A$6:$G$16,MATCH(Datset_2!I120,MASTER_Data_3!$B$7:$B$16,1)+2,1),IF(AND(I120&gt;100,C120=60002),HLOOKUP(C120,MASTER_Data_3!$A$6:$G$16,MATCH(Datset_2!I120,MASTER_Data_3!$B$7:$B$16,1)+2,1),IF(AND(I120&gt;100,C120=60003),HLOOKUP(C120,MASTER_Data_3!$A$6:$G$16,MATCH(Datset_2!I120,MASTER_Data_3!$B$7:$B$16,1)+2,1),IF(AND(I120&gt;100,C120=60004),HLOOKUP(C120,MASTER_Data_3!$A$6:$G$16,MATCH(Datset_2!I120,MASTER_Data_3!$B$7:$B$16,1)+2,1),IF(AND(I120&gt;100,C120=60005),HLOOKUP(C120,MASTER_Data_3!$A$6:$G$16,MATCH(Datset_2!I120,MASTER_Data_3!$B$7:$B$16,1)+2,1),HLOOKUP(C120,MASTER_Data_3!$A$6:$G$16,2,1))))))</f>
        <v>0.25600000000000001</v>
      </c>
      <c r="K120" s="4">
        <f t="shared" si="2"/>
        <v>40.601599999999998</v>
      </c>
      <c r="L120" s="112">
        <f>IF(AND(I120&gt;100,C120=60001),HLOOKUP(C120,MASTER_Data_4!$A$6:$L$16,MATCH(Datset_2!I120,MASTER_Data_4!$B$7:$B$16,1)+2,1),IF(AND(I120&gt;100,C120=60002),HLOOKUP(C120,MASTER_Data_4!$A$6:$L$16,MATCH(Datset_2!I120,MASTER_Data_4!$B$7:$B$16,1)+2,1),IF(AND(I120&gt;100,C120=60003),HLOOKUP(C120,MASTER_Data_4!$A$6:$L$16,MATCH(Datset_2!I120,MASTER_Data_4!$B$7:$B$16,1)+2,1),IF(AND(I120&gt;100,C120=60004),HLOOKUP(C120,MASTER_Data_4!$A$6:$L$16,MATCH(Datset_2!I120,MASTER_Data_4!$B$7:$B$16,1)+2,1),IF(AND(I120&gt;100,C120=60005),HLOOKUP(C120,MASTER_Data_4!$A$6:$L$16,MATCH(Datset_2!I120,MASTER_Data_4!$B$7:$B$16,1)+2,1),HLOOKUP(C120,MASTER_Data_4!$A$6:$L$16,2,1))))))</f>
        <v>0.28999999999999998</v>
      </c>
      <c r="M120" s="4">
        <f t="shared" si="3"/>
        <v>45.993999999999993</v>
      </c>
      <c r="N120" s="112">
        <f>VLOOKUP(C120,MASTER_Data_7!$F$2:$H$7,3,0)</f>
        <v>2</v>
      </c>
      <c r="O120" s="112">
        <f>VLOOKUP(C120,MASTER_Data_7!$K$2:$M$12,3,0)</f>
        <v>1</v>
      </c>
      <c r="P120" s="3">
        <f>VLOOKUP(C120,MASTER_Data_8!$F$2:$H$7,3,0)</f>
        <v>846</v>
      </c>
      <c r="Q120" s="3">
        <f>Datset_2!I120*MASTER_Data_5!$B$9*P120</f>
        <v>7312.5701999999992</v>
      </c>
      <c r="R120" s="3">
        <f>VLOOKUP(C120,MASTER_Data_8!$K$2:$M$12,3,0)</f>
        <v>775</v>
      </c>
      <c r="S120" s="3">
        <f>Datset_2!I120*MASTER_Data_5!$B$9*R120</f>
        <v>6698.8674999999994</v>
      </c>
    </row>
    <row r="121" spans="1:19" x14ac:dyDescent="0.25">
      <c r="A121" s="62" t="s">
        <v>519</v>
      </c>
      <c r="B121" s="22">
        <v>39539</v>
      </c>
      <c r="C121" s="62">
        <v>60005</v>
      </c>
      <c r="D121" s="62">
        <v>30</v>
      </c>
      <c r="E121" s="62">
        <v>8</v>
      </c>
      <c r="F121" s="62">
        <v>12</v>
      </c>
      <c r="G121" s="62">
        <v>11</v>
      </c>
      <c r="H121" s="62">
        <v>0</v>
      </c>
      <c r="I121" s="112">
        <f>D121*HLOOKUP($D$3,MASTER_Data_1!$A$3:$F$5,2,0)+E121*HLOOKUP($E$3,MASTER_Data_1!$A$3:$F$5,2,0)+F121*HLOOKUP($F$3,MASTER_Data_1!$A$3:$F$5,2,0)+G121*HLOOKUP($G$3,MASTER_Data_1!$A$3:$F$5,2,0)+H121*HLOOKUP($H$3,MASTER_Data_1!$A$3:$F$5,2,0)</f>
        <v>164.10000000000002</v>
      </c>
      <c r="J121" s="5">
        <f>IF(AND(I121&gt;100,C121=60001),HLOOKUP(C121,MASTER_Data_3!$A$6:$G$16,MATCH(Datset_2!I121,MASTER_Data_3!$B$7:$B$16,1)+2,1),IF(AND(I121&gt;100,C121=60002),HLOOKUP(C121,MASTER_Data_3!$A$6:$G$16,MATCH(Datset_2!I121,MASTER_Data_3!$B$7:$B$16,1)+2,1),IF(AND(I121&gt;100,C121=60003),HLOOKUP(C121,MASTER_Data_3!$A$6:$G$16,MATCH(Datset_2!I121,MASTER_Data_3!$B$7:$B$16,1)+2,1),IF(AND(I121&gt;100,C121=60004),HLOOKUP(C121,MASTER_Data_3!$A$6:$G$16,MATCH(Datset_2!I121,MASTER_Data_3!$B$7:$B$16,1)+2,1),IF(AND(I121&gt;100,C121=60005),HLOOKUP(C121,MASTER_Data_3!$A$6:$G$16,MATCH(Datset_2!I121,MASTER_Data_3!$B$7:$B$16,1)+2,1),HLOOKUP(C121,MASTER_Data_3!$A$6:$G$16,2,1))))))</f>
        <v>0.24399999999999999</v>
      </c>
      <c r="K121" s="4">
        <f t="shared" si="2"/>
        <v>40.040400000000005</v>
      </c>
      <c r="L121" s="112">
        <f>IF(AND(I121&gt;100,C121=60001),HLOOKUP(C121,MASTER_Data_4!$A$6:$L$16,MATCH(Datset_2!I121,MASTER_Data_4!$B$7:$B$16,1)+2,1),IF(AND(I121&gt;100,C121=60002),HLOOKUP(C121,MASTER_Data_4!$A$6:$L$16,MATCH(Datset_2!I121,MASTER_Data_4!$B$7:$B$16,1)+2,1),IF(AND(I121&gt;100,C121=60003),HLOOKUP(C121,MASTER_Data_4!$A$6:$L$16,MATCH(Datset_2!I121,MASTER_Data_4!$B$7:$B$16,1)+2,1),IF(AND(I121&gt;100,C121=60004),HLOOKUP(C121,MASTER_Data_4!$A$6:$L$16,MATCH(Datset_2!I121,MASTER_Data_4!$B$7:$B$16,1)+2,1),IF(AND(I121&gt;100,C121=60005),HLOOKUP(C121,MASTER_Data_4!$A$6:$L$16,MATCH(Datset_2!I121,MASTER_Data_4!$B$7:$B$16,1)+2,1),HLOOKUP(C121,MASTER_Data_4!$A$6:$L$16,2,1))))))</f>
        <v>0.38900000000000001</v>
      </c>
      <c r="M121" s="4">
        <f t="shared" si="3"/>
        <v>63.834900000000012</v>
      </c>
      <c r="N121" s="112">
        <f>VLOOKUP(C121,MASTER_Data_7!$F$2:$H$7,3,0)</f>
        <v>2</v>
      </c>
      <c r="O121" s="112">
        <f>VLOOKUP(C121,MASTER_Data_7!$K$2:$M$12,3,0)</f>
        <v>1</v>
      </c>
      <c r="P121" s="3">
        <f>VLOOKUP(C121,MASTER_Data_8!$F$2:$H$7,3,0)</f>
        <v>779</v>
      </c>
      <c r="Q121" s="3">
        <f>Datset_2!I121*MASTER_Data_5!$B$9*P121</f>
        <v>6966.9475499999999</v>
      </c>
      <c r="R121" s="3">
        <f>VLOOKUP(C121,MASTER_Data_8!$K$2:$M$12,3,0)</f>
        <v>584</v>
      </c>
      <c r="S121" s="3">
        <f>Datset_2!I121*MASTER_Data_5!$B$9*R121</f>
        <v>5222.9748</v>
      </c>
    </row>
    <row r="122" spans="1:19" x14ac:dyDescent="0.25">
      <c r="A122" s="62" t="s">
        <v>520</v>
      </c>
      <c r="B122" s="22">
        <v>39539</v>
      </c>
      <c r="C122" s="73">
        <v>60005</v>
      </c>
      <c r="D122" s="62">
        <v>9</v>
      </c>
      <c r="E122" s="62">
        <v>8</v>
      </c>
      <c r="F122" s="62">
        <v>12</v>
      </c>
      <c r="G122" s="62">
        <v>12</v>
      </c>
      <c r="H122" s="62">
        <v>0</v>
      </c>
      <c r="I122" s="112">
        <f>D122*HLOOKUP($D$3,MASTER_Data_1!$A$3:$F$5,2,0)+E122*HLOOKUP($E$3,MASTER_Data_1!$A$3:$F$5,2,0)+F122*HLOOKUP($F$3,MASTER_Data_1!$A$3:$F$5,2,0)+G122*HLOOKUP($G$3,MASTER_Data_1!$A$3:$F$5,2,0)+H122*HLOOKUP($H$3,MASTER_Data_1!$A$3:$F$5,2,0)</f>
        <v>121.5</v>
      </c>
      <c r="J122" s="5">
        <f>IF(AND(I122&gt;100,C122=60001),HLOOKUP(C122,MASTER_Data_3!$A$6:$G$16,MATCH(Datset_2!I122,MASTER_Data_3!$B$7:$B$16,1)+2,1),IF(AND(I122&gt;100,C122=60002),HLOOKUP(C122,MASTER_Data_3!$A$6:$G$16,MATCH(Datset_2!I122,MASTER_Data_3!$B$7:$B$16,1)+2,1),IF(AND(I122&gt;100,C122=60003),HLOOKUP(C122,MASTER_Data_3!$A$6:$G$16,MATCH(Datset_2!I122,MASTER_Data_3!$B$7:$B$16,1)+2,1),IF(AND(I122&gt;100,C122=60004),HLOOKUP(C122,MASTER_Data_3!$A$6:$G$16,MATCH(Datset_2!I122,MASTER_Data_3!$B$7:$B$16,1)+2,1),IF(AND(I122&gt;100,C122=60005),HLOOKUP(C122,MASTER_Data_3!$A$6:$G$16,MATCH(Datset_2!I122,MASTER_Data_3!$B$7:$B$16,1)+2,1),HLOOKUP(C122,MASTER_Data_3!$A$6:$G$16,2,1))))))</f>
        <v>0.24399999999999999</v>
      </c>
      <c r="K122" s="4">
        <f t="shared" si="2"/>
        <v>29.646000000000001</v>
      </c>
      <c r="L122" s="112">
        <f>IF(AND(I122&gt;100,C122=60001),HLOOKUP(C122,MASTER_Data_4!$A$6:$L$16,MATCH(Datset_2!I122,MASTER_Data_4!$B$7:$B$16,1)+2,1),IF(AND(I122&gt;100,C122=60002),HLOOKUP(C122,MASTER_Data_4!$A$6:$L$16,MATCH(Datset_2!I122,MASTER_Data_4!$B$7:$B$16,1)+2,1),IF(AND(I122&gt;100,C122=60003),HLOOKUP(C122,MASTER_Data_4!$A$6:$L$16,MATCH(Datset_2!I122,MASTER_Data_4!$B$7:$B$16,1)+2,1),IF(AND(I122&gt;100,C122=60004),HLOOKUP(C122,MASTER_Data_4!$A$6:$L$16,MATCH(Datset_2!I122,MASTER_Data_4!$B$7:$B$16,1)+2,1),IF(AND(I122&gt;100,C122=60005),HLOOKUP(C122,MASTER_Data_4!$A$6:$L$16,MATCH(Datset_2!I122,MASTER_Data_4!$B$7:$B$16,1)+2,1),HLOOKUP(C122,MASTER_Data_4!$A$6:$L$16,2,1))))))</f>
        <v>0.38900000000000001</v>
      </c>
      <c r="M122" s="4">
        <f t="shared" si="3"/>
        <v>47.263500000000001</v>
      </c>
      <c r="N122" s="112">
        <f>VLOOKUP(C122,MASTER_Data_7!$F$2:$H$7,3,0)</f>
        <v>2</v>
      </c>
      <c r="O122" s="112">
        <f>VLOOKUP(C122,MASTER_Data_7!$K$2:$M$12,3,0)</f>
        <v>1</v>
      </c>
      <c r="P122" s="3">
        <f>VLOOKUP(C122,MASTER_Data_8!$F$2:$H$7,3,0)</f>
        <v>779</v>
      </c>
      <c r="Q122" s="3">
        <f>Datset_2!I122*MASTER_Data_5!$B$9*P122</f>
        <v>5158.3432499999999</v>
      </c>
      <c r="R122" s="3">
        <f>VLOOKUP(C122,MASTER_Data_8!$K$2:$M$12,3,0)</f>
        <v>584</v>
      </c>
      <c r="S122" s="3">
        <f>Datset_2!I122*MASTER_Data_5!$B$9*R122</f>
        <v>3867.1019999999999</v>
      </c>
    </row>
    <row r="123" spans="1:19" x14ac:dyDescent="0.25">
      <c r="A123" s="62" t="s">
        <v>521</v>
      </c>
      <c r="B123" s="22">
        <v>39539</v>
      </c>
      <c r="C123" s="73">
        <v>60005</v>
      </c>
      <c r="D123" s="62">
        <v>9</v>
      </c>
      <c r="E123" s="62">
        <v>8</v>
      </c>
      <c r="F123" s="62">
        <v>12</v>
      </c>
      <c r="G123" s="62">
        <v>11</v>
      </c>
      <c r="H123" s="62">
        <v>9</v>
      </c>
      <c r="I123" s="112">
        <f>D123*HLOOKUP($D$3,MASTER_Data_1!$A$3:$F$5,2,0)+E123*HLOOKUP($E$3,MASTER_Data_1!$A$3:$F$5,2,0)+F123*HLOOKUP($F$3,MASTER_Data_1!$A$3:$F$5,2,0)+G123*HLOOKUP($G$3,MASTER_Data_1!$A$3:$F$5,2,0)+H123*HLOOKUP($H$3,MASTER_Data_1!$A$3:$F$5,2,0)</f>
        <v>141</v>
      </c>
      <c r="J123" s="5">
        <f>IF(AND(I123&gt;100,C123=60001),HLOOKUP(C123,MASTER_Data_3!$A$6:$G$16,MATCH(Datset_2!I123,MASTER_Data_3!$B$7:$B$16,1)+2,1),IF(AND(I123&gt;100,C123=60002),HLOOKUP(C123,MASTER_Data_3!$A$6:$G$16,MATCH(Datset_2!I123,MASTER_Data_3!$B$7:$B$16,1)+2,1),IF(AND(I123&gt;100,C123=60003),HLOOKUP(C123,MASTER_Data_3!$A$6:$G$16,MATCH(Datset_2!I123,MASTER_Data_3!$B$7:$B$16,1)+2,1),IF(AND(I123&gt;100,C123=60004),HLOOKUP(C123,MASTER_Data_3!$A$6:$G$16,MATCH(Datset_2!I123,MASTER_Data_3!$B$7:$B$16,1)+2,1),IF(AND(I123&gt;100,C123=60005),HLOOKUP(C123,MASTER_Data_3!$A$6:$G$16,MATCH(Datset_2!I123,MASTER_Data_3!$B$7:$B$16,1)+2,1),HLOOKUP(C123,MASTER_Data_3!$A$6:$G$16,2,1))))))</f>
        <v>0.24399999999999999</v>
      </c>
      <c r="K123" s="4">
        <f t="shared" si="2"/>
        <v>34.403999999999996</v>
      </c>
      <c r="L123" s="112">
        <f>IF(AND(I123&gt;100,C123=60001),HLOOKUP(C123,MASTER_Data_4!$A$6:$L$16,MATCH(Datset_2!I123,MASTER_Data_4!$B$7:$B$16,1)+2,1),IF(AND(I123&gt;100,C123=60002),HLOOKUP(C123,MASTER_Data_4!$A$6:$L$16,MATCH(Datset_2!I123,MASTER_Data_4!$B$7:$B$16,1)+2,1),IF(AND(I123&gt;100,C123=60003),HLOOKUP(C123,MASTER_Data_4!$A$6:$L$16,MATCH(Datset_2!I123,MASTER_Data_4!$B$7:$B$16,1)+2,1),IF(AND(I123&gt;100,C123=60004),HLOOKUP(C123,MASTER_Data_4!$A$6:$L$16,MATCH(Datset_2!I123,MASTER_Data_4!$B$7:$B$16,1)+2,1),IF(AND(I123&gt;100,C123=60005),HLOOKUP(C123,MASTER_Data_4!$A$6:$L$16,MATCH(Datset_2!I123,MASTER_Data_4!$B$7:$B$16,1)+2,1),HLOOKUP(C123,MASTER_Data_4!$A$6:$L$16,2,1))))))</f>
        <v>0.38900000000000001</v>
      </c>
      <c r="M123" s="4">
        <f t="shared" si="3"/>
        <v>54.849000000000004</v>
      </c>
      <c r="N123" s="112">
        <f>VLOOKUP(C123,MASTER_Data_7!$F$2:$H$7,3,0)</f>
        <v>2</v>
      </c>
      <c r="O123" s="112">
        <f>VLOOKUP(C123,MASTER_Data_7!$K$2:$M$12,3,0)</f>
        <v>1</v>
      </c>
      <c r="P123" s="3">
        <f>VLOOKUP(C123,MASTER_Data_8!$F$2:$H$7,3,0)</f>
        <v>779</v>
      </c>
      <c r="Q123" s="3">
        <f>Datset_2!I123*MASTER_Data_5!$B$9*P123</f>
        <v>5986.2254999999996</v>
      </c>
      <c r="R123" s="3">
        <f>VLOOKUP(C123,MASTER_Data_8!$K$2:$M$12,3,0)</f>
        <v>584</v>
      </c>
      <c r="S123" s="3">
        <f>Datset_2!I123*MASTER_Data_5!$B$9*R123</f>
        <v>4487.7479999999996</v>
      </c>
    </row>
    <row r="124" spans="1:19" x14ac:dyDescent="0.25">
      <c r="A124" s="62" t="s">
        <v>522</v>
      </c>
      <c r="B124" s="22">
        <v>39539</v>
      </c>
      <c r="C124" s="73">
        <v>60005</v>
      </c>
      <c r="D124" s="62">
        <v>12</v>
      </c>
      <c r="E124" s="62">
        <v>8</v>
      </c>
      <c r="F124" s="62">
        <v>12</v>
      </c>
      <c r="G124" s="62">
        <v>10</v>
      </c>
      <c r="H124" s="62">
        <v>9</v>
      </c>
      <c r="I124" s="112">
        <f>D124*HLOOKUP($D$3,MASTER_Data_1!$A$3:$F$5,2,0)+E124*HLOOKUP($E$3,MASTER_Data_1!$A$3:$F$5,2,0)+F124*HLOOKUP($F$3,MASTER_Data_1!$A$3:$F$5,2,0)+G124*HLOOKUP($G$3,MASTER_Data_1!$A$3:$F$5,2,0)+H124*HLOOKUP($H$3,MASTER_Data_1!$A$3:$F$5,2,0)</f>
        <v>142.19999999999999</v>
      </c>
      <c r="J124" s="5">
        <f>IF(AND(I124&gt;100,C124=60001),HLOOKUP(C124,MASTER_Data_3!$A$6:$G$16,MATCH(Datset_2!I124,MASTER_Data_3!$B$7:$B$16,1)+2,1),IF(AND(I124&gt;100,C124=60002),HLOOKUP(C124,MASTER_Data_3!$A$6:$G$16,MATCH(Datset_2!I124,MASTER_Data_3!$B$7:$B$16,1)+2,1),IF(AND(I124&gt;100,C124=60003),HLOOKUP(C124,MASTER_Data_3!$A$6:$G$16,MATCH(Datset_2!I124,MASTER_Data_3!$B$7:$B$16,1)+2,1),IF(AND(I124&gt;100,C124=60004),HLOOKUP(C124,MASTER_Data_3!$A$6:$G$16,MATCH(Datset_2!I124,MASTER_Data_3!$B$7:$B$16,1)+2,1),IF(AND(I124&gt;100,C124=60005),HLOOKUP(C124,MASTER_Data_3!$A$6:$G$16,MATCH(Datset_2!I124,MASTER_Data_3!$B$7:$B$16,1)+2,1),HLOOKUP(C124,MASTER_Data_3!$A$6:$G$16,2,1))))))</f>
        <v>0.24399999999999999</v>
      </c>
      <c r="K124" s="4">
        <f t="shared" si="2"/>
        <v>34.696799999999996</v>
      </c>
      <c r="L124" s="112">
        <f>IF(AND(I124&gt;100,C124=60001),HLOOKUP(C124,MASTER_Data_4!$A$6:$L$16,MATCH(Datset_2!I124,MASTER_Data_4!$B$7:$B$16,1)+2,1),IF(AND(I124&gt;100,C124=60002),HLOOKUP(C124,MASTER_Data_4!$A$6:$L$16,MATCH(Datset_2!I124,MASTER_Data_4!$B$7:$B$16,1)+2,1),IF(AND(I124&gt;100,C124=60003),HLOOKUP(C124,MASTER_Data_4!$A$6:$L$16,MATCH(Datset_2!I124,MASTER_Data_4!$B$7:$B$16,1)+2,1),IF(AND(I124&gt;100,C124=60004),HLOOKUP(C124,MASTER_Data_4!$A$6:$L$16,MATCH(Datset_2!I124,MASTER_Data_4!$B$7:$B$16,1)+2,1),IF(AND(I124&gt;100,C124=60005),HLOOKUP(C124,MASTER_Data_4!$A$6:$L$16,MATCH(Datset_2!I124,MASTER_Data_4!$B$7:$B$16,1)+2,1),HLOOKUP(C124,MASTER_Data_4!$A$6:$L$16,2,1))))))</f>
        <v>0.38900000000000001</v>
      </c>
      <c r="M124" s="4">
        <f t="shared" si="3"/>
        <v>55.315799999999996</v>
      </c>
      <c r="N124" s="112">
        <f>VLOOKUP(C124,MASTER_Data_7!$F$2:$H$7,3,0)</f>
        <v>2</v>
      </c>
      <c r="O124" s="112">
        <f>VLOOKUP(C124,MASTER_Data_7!$K$2:$M$12,3,0)</f>
        <v>1</v>
      </c>
      <c r="P124" s="3">
        <f>VLOOKUP(C124,MASTER_Data_8!$F$2:$H$7,3,0)</f>
        <v>779</v>
      </c>
      <c r="Q124" s="3">
        <f>Datset_2!I124*MASTER_Data_5!$B$9*P124</f>
        <v>6037.1720999999998</v>
      </c>
      <c r="R124" s="3">
        <f>VLOOKUP(C124,MASTER_Data_8!$K$2:$M$12,3,0)</f>
        <v>584</v>
      </c>
      <c r="S124" s="3">
        <f>Datset_2!I124*MASTER_Data_5!$B$9*R124</f>
        <v>4525.9415999999992</v>
      </c>
    </row>
    <row r="125" spans="1:19" x14ac:dyDescent="0.25">
      <c r="A125" s="62" t="s">
        <v>546</v>
      </c>
      <c r="B125" s="22">
        <v>39540</v>
      </c>
      <c r="C125" s="62">
        <v>60001</v>
      </c>
      <c r="D125" s="62">
        <v>11</v>
      </c>
      <c r="E125" s="62">
        <v>8</v>
      </c>
      <c r="F125" s="62">
        <v>12</v>
      </c>
      <c r="G125" s="62">
        <v>11</v>
      </c>
      <c r="H125" s="62">
        <v>10</v>
      </c>
      <c r="I125" s="112">
        <f>D125*HLOOKUP($D$3,MASTER_Data_1!$A$3:$F$5,2,0)+E125*HLOOKUP($E$3,MASTER_Data_1!$A$3:$F$5,2,0)+F125*HLOOKUP($F$3,MASTER_Data_1!$A$3:$F$5,2,0)+G125*HLOOKUP($G$3,MASTER_Data_1!$A$3:$F$5,2,0)+H125*HLOOKUP($H$3,MASTER_Data_1!$A$3:$F$5,2,0)</f>
        <v>148.4</v>
      </c>
      <c r="J125" s="5">
        <f>IF(AND(I125&gt;100,C125=60001),HLOOKUP(C125,MASTER_Data_3!$A$6:$G$16,MATCH(Datset_2!I125,MASTER_Data_3!$B$7:$B$16,1)+2,1),IF(AND(I125&gt;100,C125=60002),HLOOKUP(C125,MASTER_Data_3!$A$6:$G$16,MATCH(Datset_2!I125,MASTER_Data_3!$B$7:$B$16,1)+2,1),IF(AND(I125&gt;100,C125=60003),HLOOKUP(C125,MASTER_Data_3!$A$6:$G$16,MATCH(Datset_2!I125,MASTER_Data_3!$B$7:$B$16,1)+2,1),IF(AND(I125&gt;100,C125=60004),HLOOKUP(C125,MASTER_Data_3!$A$6:$G$16,MATCH(Datset_2!I125,MASTER_Data_3!$B$7:$B$16,1)+2,1),IF(AND(I125&gt;100,C125=60005),HLOOKUP(C125,MASTER_Data_3!$A$6:$G$16,MATCH(Datset_2!I125,MASTER_Data_3!$B$7:$B$16,1)+2,1),HLOOKUP(C125,MASTER_Data_3!$A$6:$G$16,2,1))))))</f>
        <v>0.25</v>
      </c>
      <c r="K125" s="4">
        <f t="shared" si="2"/>
        <v>37.1</v>
      </c>
      <c r="L125" s="112">
        <f>IF(AND(I125&gt;100,C125=60001),HLOOKUP(C125,MASTER_Data_4!$A$6:$L$16,MATCH(Datset_2!I125,MASTER_Data_4!$B$7:$B$16,1)+2,1),IF(AND(I125&gt;100,C125=60002),HLOOKUP(C125,MASTER_Data_4!$A$6:$L$16,MATCH(Datset_2!I125,MASTER_Data_4!$B$7:$B$16,1)+2,1),IF(AND(I125&gt;100,C125=60003),HLOOKUP(C125,MASTER_Data_4!$A$6:$L$16,MATCH(Datset_2!I125,MASTER_Data_4!$B$7:$B$16,1)+2,1),IF(AND(I125&gt;100,C125=60004),HLOOKUP(C125,MASTER_Data_4!$A$6:$L$16,MATCH(Datset_2!I125,MASTER_Data_4!$B$7:$B$16,1)+2,1),IF(AND(I125&gt;100,C125=60005),HLOOKUP(C125,MASTER_Data_4!$A$6:$L$16,MATCH(Datset_2!I125,MASTER_Data_4!$B$7:$B$16,1)+2,1),HLOOKUP(C125,MASTER_Data_4!$A$6:$L$16,2,1))))))</f>
        <v>0.34</v>
      </c>
      <c r="M125" s="4">
        <f t="shared" si="3"/>
        <v>50.456000000000003</v>
      </c>
      <c r="N125" s="112">
        <f>VLOOKUP(C125,MASTER_Data_7!$F$2:$H$7,3,0)</f>
        <v>1</v>
      </c>
      <c r="O125" s="112">
        <f>VLOOKUP(C125,MASTER_Data_7!$K$2:$M$12,3,0)</f>
        <v>2</v>
      </c>
      <c r="P125" s="3">
        <f>VLOOKUP(C125,MASTER_Data_8!$F$2:$H$7,3,0)</f>
        <v>25</v>
      </c>
      <c r="Q125" s="3">
        <f>Datset_2!I125*MASTER_Data_5!$B$9*P125</f>
        <v>202.19499999999999</v>
      </c>
      <c r="R125" s="3">
        <f>VLOOKUP(C125,MASTER_Data_8!$K$2:$M$12,3,0)</f>
        <v>1376</v>
      </c>
      <c r="S125" s="3">
        <f>Datset_2!I125*MASTER_Data_5!$B$9*R125</f>
        <v>11128.8128</v>
      </c>
    </row>
    <row r="126" spans="1:19" x14ac:dyDescent="0.25">
      <c r="A126" s="62" t="s">
        <v>547</v>
      </c>
      <c r="B126" s="22">
        <v>39540</v>
      </c>
      <c r="C126" s="62">
        <v>60005</v>
      </c>
      <c r="D126" s="62">
        <v>9</v>
      </c>
      <c r="E126" s="62">
        <v>8</v>
      </c>
      <c r="F126" s="62">
        <v>12</v>
      </c>
      <c r="G126" s="62">
        <v>10</v>
      </c>
      <c r="H126" s="62">
        <v>8</v>
      </c>
      <c r="I126" s="112">
        <f>D126*HLOOKUP($D$3,MASTER_Data_1!$A$3:$F$5,2,0)+E126*HLOOKUP($E$3,MASTER_Data_1!$A$3:$F$5,2,0)+F126*HLOOKUP($F$3,MASTER_Data_1!$A$3:$F$5,2,0)+G126*HLOOKUP($G$3,MASTER_Data_1!$A$3:$F$5,2,0)+H126*HLOOKUP($H$3,MASTER_Data_1!$A$3:$F$5,2,0)</f>
        <v>132.5</v>
      </c>
      <c r="J126" s="5">
        <f>IF(AND(I126&gt;100,C126=60001),HLOOKUP(C126,MASTER_Data_3!$A$6:$G$16,MATCH(Datset_2!I126,MASTER_Data_3!$B$7:$B$16,1)+2,1),IF(AND(I126&gt;100,C126=60002),HLOOKUP(C126,MASTER_Data_3!$A$6:$G$16,MATCH(Datset_2!I126,MASTER_Data_3!$B$7:$B$16,1)+2,1),IF(AND(I126&gt;100,C126=60003),HLOOKUP(C126,MASTER_Data_3!$A$6:$G$16,MATCH(Datset_2!I126,MASTER_Data_3!$B$7:$B$16,1)+2,1),IF(AND(I126&gt;100,C126=60004),HLOOKUP(C126,MASTER_Data_3!$A$6:$G$16,MATCH(Datset_2!I126,MASTER_Data_3!$B$7:$B$16,1)+2,1),IF(AND(I126&gt;100,C126=60005),HLOOKUP(C126,MASTER_Data_3!$A$6:$G$16,MATCH(Datset_2!I126,MASTER_Data_3!$B$7:$B$16,1)+2,1),HLOOKUP(C126,MASTER_Data_3!$A$6:$G$16,2,1))))))</f>
        <v>0.24399999999999999</v>
      </c>
      <c r="K126" s="4">
        <f t="shared" si="2"/>
        <v>32.33</v>
      </c>
      <c r="L126" s="112">
        <f>IF(AND(I126&gt;100,C126=60001),HLOOKUP(C126,MASTER_Data_4!$A$6:$L$16,MATCH(Datset_2!I126,MASTER_Data_4!$B$7:$B$16,1)+2,1),IF(AND(I126&gt;100,C126=60002),HLOOKUP(C126,MASTER_Data_4!$A$6:$L$16,MATCH(Datset_2!I126,MASTER_Data_4!$B$7:$B$16,1)+2,1),IF(AND(I126&gt;100,C126=60003),HLOOKUP(C126,MASTER_Data_4!$A$6:$L$16,MATCH(Datset_2!I126,MASTER_Data_4!$B$7:$B$16,1)+2,1),IF(AND(I126&gt;100,C126=60004),HLOOKUP(C126,MASTER_Data_4!$A$6:$L$16,MATCH(Datset_2!I126,MASTER_Data_4!$B$7:$B$16,1)+2,1),IF(AND(I126&gt;100,C126=60005),HLOOKUP(C126,MASTER_Data_4!$A$6:$L$16,MATCH(Datset_2!I126,MASTER_Data_4!$B$7:$B$16,1)+2,1),HLOOKUP(C126,MASTER_Data_4!$A$6:$L$16,2,1))))))</f>
        <v>0.38900000000000001</v>
      </c>
      <c r="M126" s="4">
        <f t="shared" si="3"/>
        <v>51.542500000000004</v>
      </c>
      <c r="N126" s="112">
        <f>VLOOKUP(C126,MASTER_Data_7!$F$2:$H$7,3,0)</f>
        <v>2</v>
      </c>
      <c r="O126" s="112">
        <f>VLOOKUP(C126,MASTER_Data_7!$K$2:$M$12,3,0)</f>
        <v>1</v>
      </c>
      <c r="P126" s="3">
        <f>VLOOKUP(C126,MASTER_Data_8!$F$2:$H$7,3,0)</f>
        <v>779</v>
      </c>
      <c r="Q126" s="3">
        <f>Datset_2!I126*MASTER_Data_5!$B$9*P126</f>
        <v>5625.3537500000002</v>
      </c>
      <c r="R126" s="3">
        <f>VLOOKUP(C126,MASTER_Data_8!$K$2:$M$12,3,0)</f>
        <v>584</v>
      </c>
      <c r="S126" s="3">
        <f>Datset_2!I126*MASTER_Data_5!$B$9*R126</f>
        <v>4217.21</v>
      </c>
    </row>
    <row r="127" spans="1:19" x14ac:dyDescent="0.25">
      <c r="A127" s="62" t="s">
        <v>587</v>
      </c>
      <c r="B127" s="22">
        <v>39541</v>
      </c>
      <c r="C127" s="62">
        <v>60005</v>
      </c>
      <c r="D127" s="62">
        <v>9</v>
      </c>
      <c r="E127" s="62">
        <v>8</v>
      </c>
      <c r="F127" s="62">
        <v>12</v>
      </c>
      <c r="G127" s="62">
        <v>12</v>
      </c>
      <c r="H127" s="62">
        <v>9</v>
      </c>
      <c r="I127" s="112">
        <f>D127*HLOOKUP($D$3,MASTER_Data_1!$A$3:$F$5,2,0)+E127*HLOOKUP($E$3,MASTER_Data_1!$A$3:$F$5,2,0)+F127*HLOOKUP($F$3,MASTER_Data_1!$A$3:$F$5,2,0)+G127*HLOOKUP($G$3,MASTER_Data_1!$A$3:$F$5,2,0)+H127*HLOOKUP($H$3,MASTER_Data_1!$A$3:$F$5,2,0)</f>
        <v>146.69999999999999</v>
      </c>
      <c r="J127" s="5">
        <f>IF(AND(I127&gt;100,C127=60001),HLOOKUP(C127,MASTER_Data_3!$A$6:$G$16,MATCH(Datset_2!I127,MASTER_Data_3!$B$7:$B$16,1)+2,1),IF(AND(I127&gt;100,C127=60002),HLOOKUP(C127,MASTER_Data_3!$A$6:$G$16,MATCH(Datset_2!I127,MASTER_Data_3!$B$7:$B$16,1)+2,1),IF(AND(I127&gt;100,C127=60003),HLOOKUP(C127,MASTER_Data_3!$A$6:$G$16,MATCH(Datset_2!I127,MASTER_Data_3!$B$7:$B$16,1)+2,1),IF(AND(I127&gt;100,C127=60004),HLOOKUP(C127,MASTER_Data_3!$A$6:$G$16,MATCH(Datset_2!I127,MASTER_Data_3!$B$7:$B$16,1)+2,1),IF(AND(I127&gt;100,C127=60005),HLOOKUP(C127,MASTER_Data_3!$A$6:$G$16,MATCH(Datset_2!I127,MASTER_Data_3!$B$7:$B$16,1)+2,1),HLOOKUP(C127,MASTER_Data_3!$A$6:$G$16,2,1))))))</f>
        <v>0.24399999999999999</v>
      </c>
      <c r="K127" s="4">
        <f t="shared" si="2"/>
        <v>35.794799999999995</v>
      </c>
      <c r="L127" s="112">
        <f>IF(AND(I127&gt;100,C127=60001),HLOOKUP(C127,MASTER_Data_4!$A$6:$L$16,MATCH(Datset_2!I127,MASTER_Data_4!$B$7:$B$16,1)+2,1),IF(AND(I127&gt;100,C127=60002),HLOOKUP(C127,MASTER_Data_4!$A$6:$L$16,MATCH(Datset_2!I127,MASTER_Data_4!$B$7:$B$16,1)+2,1),IF(AND(I127&gt;100,C127=60003),HLOOKUP(C127,MASTER_Data_4!$A$6:$L$16,MATCH(Datset_2!I127,MASTER_Data_4!$B$7:$B$16,1)+2,1),IF(AND(I127&gt;100,C127=60004),HLOOKUP(C127,MASTER_Data_4!$A$6:$L$16,MATCH(Datset_2!I127,MASTER_Data_4!$B$7:$B$16,1)+2,1),IF(AND(I127&gt;100,C127=60005),HLOOKUP(C127,MASTER_Data_4!$A$6:$L$16,MATCH(Datset_2!I127,MASTER_Data_4!$B$7:$B$16,1)+2,1),HLOOKUP(C127,MASTER_Data_4!$A$6:$L$16,2,1))))))</f>
        <v>0.38900000000000001</v>
      </c>
      <c r="M127" s="4">
        <f t="shared" si="3"/>
        <v>57.066299999999998</v>
      </c>
      <c r="N127" s="112">
        <f>VLOOKUP(C127,MASTER_Data_7!$F$2:$H$7,3,0)</f>
        <v>2</v>
      </c>
      <c r="O127" s="112">
        <f>VLOOKUP(C127,MASTER_Data_7!$K$2:$M$12,3,0)</f>
        <v>1</v>
      </c>
      <c r="P127" s="3">
        <f>VLOOKUP(C127,MASTER_Data_8!$F$2:$H$7,3,0)</f>
        <v>779</v>
      </c>
      <c r="Q127" s="3">
        <f>Datset_2!I127*MASTER_Data_5!$B$9*P127</f>
        <v>6228.2218499999999</v>
      </c>
      <c r="R127" s="3">
        <f>VLOOKUP(C127,MASTER_Data_8!$K$2:$M$12,3,0)</f>
        <v>584</v>
      </c>
      <c r="S127" s="3">
        <f>Datset_2!I127*MASTER_Data_5!$B$9*R127</f>
        <v>4669.1675999999998</v>
      </c>
    </row>
    <row r="128" spans="1:19" x14ac:dyDescent="0.25">
      <c r="A128" s="62" t="s">
        <v>588</v>
      </c>
      <c r="B128" s="22">
        <v>39541</v>
      </c>
      <c r="C128" s="62">
        <v>60002</v>
      </c>
      <c r="D128" s="62">
        <v>9</v>
      </c>
      <c r="E128" s="62">
        <v>8</v>
      </c>
      <c r="F128" s="62">
        <v>12</v>
      </c>
      <c r="G128" s="62">
        <v>15</v>
      </c>
      <c r="H128" s="62">
        <v>19</v>
      </c>
      <c r="I128" s="112">
        <f>D128*HLOOKUP($D$3,MASTER_Data_1!$A$3:$F$5,2,0)+E128*HLOOKUP($E$3,MASTER_Data_1!$A$3:$F$5,2,0)+F128*HLOOKUP($F$3,MASTER_Data_1!$A$3:$F$5,2,0)+G128*HLOOKUP($G$3,MASTER_Data_1!$A$3:$F$5,2,0)+H128*HLOOKUP($H$3,MASTER_Data_1!$A$3:$F$5,2,0)</f>
        <v>191.79999999999998</v>
      </c>
      <c r="J128" s="5">
        <f>IF(AND(I128&gt;100,C128=60001),HLOOKUP(C128,MASTER_Data_3!$A$6:$G$16,MATCH(Datset_2!I128,MASTER_Data_3!$B$7:$B$16,1)+2,1),IF(AND(I128&gt;100,C128=60002),HLOOKUP(C128,MASTER_Data_3!$A$6:$G$16,MATCH(Datset_2!I128,MASTER_Data_3!$B$7:$B$16,1)+2,1),IF(AND(I128&gt;100,C128=60003),HLOOKUP(C128,MASTER_Data_3!$A$6:$G$16,MATCH(Datset_2!I128,MASTER_Data_3!$B$7:$B$16,1)+2,1),IF(AND(I128&gt;100,C128=60004),HLOOKUP(C128,MASTER_Data_3!$A$6:$G$16,MATCH(Datset_2!I128,MASTER_Data_3!$B$7:$B$16,1)+2,1),IF(AND(I128&gt;100,C128=60005),HLOOKUP(C128,MASTER_Data_3!$A$6:$G$16,MATCH(Datset_2!I128,MASTER_Data_3!$B$7:$B$16,1)+2,1),HLOOKUP(C128,MASTER_Data_3!$A$6:$G$16,2,1))))))</f>
        <v>0.254</v>
      </c>
      <c r="K128" s="4">
        <f t="shared" si="2"/>
        <v>48.717199999999998</v>
      </c>
      <c r="L128" s="112">
        <f>IF(AND(I128&gt;100,C128=60001),HLOOKUP(C128,MASTER_Data_4!$A$6:$L$16,MATCH(Datset_2!I128,MASTER_Data_4!$B$7:$B$16,1)+2,1),IF(AND(I128&gt;100,C128=60002),HLOOKUP(C128,MASTER_Data_4!$A$6:$L$16,MATCH(Datset_2!I128,MASTER_Data_4!$B$7:$B$16,1)+2,1),IF(AND(I128&gt;100,C128=60003),HLOOKUP(C128,MASTER_Data_4!$A$6:$L$16,MATCH(Datset_2!I128,MASTER_Data_4!$B$7:$B$16,1)+2,1),IF(AND(I128&gt;100,C128=60004),HLOOKUP(C128,MASTER_Data_4!$A$6:$L$16,MATCH(Datset_2!I128,MASTER_Data_4!$B$7:$B$16,1)+2,1),IF(AND(I128&gt;100,C128=60005),HLOOKUP(C128,MASTER_Data_4!$A$6:$L$16,MATCH(Datset_2!I128,MASTER_Data_4!$B$7:$B$16,1)+2,1),HLOOKUP(C128,MASTER_Data_4!$A$6:$L$16,2,1))))))</f>
        <v>0.307</v>
      </c>
      <c r="M128" s="4">
        <f t="shared" si="3"/>
        <v>58.882599999999996</v>
      </c>
      <c r="N128" s="112">
        <f>VLOOKUP(C128,MASTER_Data_7!$F$2:$H$7,3,0)</f>
        <v>1</v>
      </c>
      <c r="O128" s="112">
        <f>VLOOKUP(C128,MASTER_Data_7!$K$2:$M$12,3,0)</f>
        <v>2</v>
      </c>
      <c r="P128" s="3">
        <f>VLOOKUP(C128,MASTER_Data_8!$F$2:$H$7,3,0)</f>
        <v>355</v>
      </c>
      <c r="Q128" s="3">
        <f>Datset_2!I128*MASTER_Data_5!$B$9*P128</f>
        <v>3710.8504999999996</v>
      </c>
      <c r="R128" s="3">
        <f>VLOOKUP(C128,MASTER_Data_8!$K$2:$M$12,3,0)</f>
        <v>1275</v>
      </c>
      <c r="S128" s="3">
        <f>Datset_2!I128*MASTER_Data_5!$B$9*R128</f>
        <v>13327.702499999999</v>
      </c>
    </row>
    <row r="129" spans="1:19" x14ac:dyDescent="0.25">
      <c r="A129" s="62" t="s">
        <v>627</v>
      </c>
      <c r="B129" s="22">
        <v>39542</v>
      </c>
      <c r="C129" s="62">
        <v>60003</v>
      </c>
      <c r="D129" s="62">
        <v>11</v>
      </c>
      <c r="E129" s="62">
        <v>8</v>
      </c>
      <c r="F129" s="62">
        <v>12</v>
      </c>
      <c r="G129" s="62">
        <v>6</v>
      </c>
      <c r="H129" s="62">
        <v>9</v>
      </c>
      <c r="I129" s="112">
        <f>D129*HLOOKUP($D$3,MASTER_Data_1!$A$3:$F$5,2,0)+E129*HLOOKUP($E$3,MASTER_Data_1!$A$3:$F$5,2,0)+F129*HLOOKUP($F$3,MASTER_Data_1!$A$3:$F$5,2,0)+G129*HLOOKUP($G$3,MASTER_Data_1!$A$3:$F$5,2,0)+H129*HLOOKUP($H$3,MASTER_Data_1!$A$3:$F$5,2,0)</f>
        <v>117.10000000000001</v>
      </c>
      <c r="J129" s="5">
        <f>IF(AND(I129&gt;100,C129=60001),HLOOKUP(C129,MASTER_Data_3!$A$6:$G$16,MATCH(Datset_2!I129,MASTER_Data_3!$B$7:$B$16,1)+2,1),IF(AND(I129&gt;100,C129=60002),HLOOKUP(C129,MASTER_Data_3!$A$6:$G$16,MATCH(Datset_2!I129,MASTER_Data_3!$B$7:$B$16,1)+2,1),IF(AND(I129&gt;100,C129=60003),HLOOKUP(C129,MASTER_Data_3!$A$6:$G$16,MATCH(Datset_2!I129,MASTER_Data_3!$B$7:$B$16,1)+2,1),IF(AND(I129&gt;100,C129=60004),HLOOKUP(C129,MASTER_Data_3!$A$6:$G$16,MATCH(Datset_2!I129,MASTER_Data_3!$B$7:$B$16,1)+2,1),IF(AND(I129&gt;100,C129=60005),HLOOKUP(C129,MASTER_Data_3!$A$6:$G$16,MATCH(Datset_2!I129,MASTER_Data_3!$B$7:$B$16,1)+2,1),HLOOKUP(C129,MASTER_Data_3!$A$6:$G$16,2,1))))))</f>
        <v>0.25600000000000001</v>
      </c>
      <c r="K129" s="4">
        <f t="shared" si="2"/>
        <v>29.977600000000002</v>
      </c>
      <c r="L129" s="112">
        <f>IF(AND(I129&gt;100,C129=60001),HLOOKUP(C129,MASTER_Data_4!$A$6:$L$16,MATCH(Datset_2!I129,MASTER_Data_4!$B$7:$B$16,1)+2,1),IF(AND(I129&gt;100,C129=60002),HLOOKUP(C129,MASTER_Data_4!$A$6:$L$16,MATCH(Datset_2!I129,MASTER_Data_4!$B$7:$B$16,1)+2,1),IF(AND(I129&gt;100,C129=60003),HLOOKUP(C129,MASTER_Data_4!$A$6:$L$16,MATCH(Datset_2!I129,MASTER_Data_4!$B$7:$B$16,1)+2,1),IF(AND(I129&gt;100,C129=60004),HLOOKUP(C129,MASTER_Data_4!$A$6:$L$16,MATCH(Datset_2!I129,MASTER_Data_4!$B$7:$B$16,1)+2,1),IF(AND(I129&gt;100,C129=60005),HLOOKUP(C129,MASTER_Data_4!$A$6:$L$16,MATCH(Datset_2!I129,MASTER_Data_4!$B$7:$B$16,1)+2,1),HLOOKUP(C129,MASTER_Data_4!$A$6:$L$16,2,1))))))</f>
        <v>0.28999999999999998</v>
      </c>
      <c r="M129" s="4">
        <f t="shared" si="3"/>
        <v>33.959000000000003</v>
      </c>
      <c r="N129" s="112">
        <f>VLOOKUP(C129,MASTER_Data_7!$F$2:$H$7,3,0)</f>
        <v>2</v>
      </c>
      <c r="O129" s="112">
        <f>VLOOKUP(C129,MASTER_Data_7!$K$2:$M$12,3,0)</f>
        <v>1</v>
      </c>
      <c r="P129" s="3">
        <f>VLOOKUP(C129,MASTER_Data_8!$F$2:$H$7,3,0)</f>
        <v>846</v>
      </c>
      <c r="Q129" s="3">
        <f>Datset_2!I129*MASTER_Data_5!$B$9*P129</f>
        <v>5399.1297000000004</v>
      </c>
      <c r="R129" s="3">
        <f>VLOOKUP(C129,MASTER_Data_8!$K$2:$M$12,3,0)</f>
        <v>775</v>
      </c>
      <c r="S129" s="3">
        <f>Datset_2!I129*MASTER_Data_5!$B$9*R129</f>
        <v>4946.0112500000005</v>
      </c>
    </row>
    <row r="130" spans="1:19" x14ac:dyDescent="0.25">
      <c r="A130" s="62" t="s">
        <v>628</v>
      </c>
      <c r="B130" s="22">
        <v>39542</v>
      </c>
      <c r="C130" s="62">
        <v>60002</v>
      </c>
      <c r="D130" s="62">
        <v>9</v>
      </c>
      <c r="E130" s="62">
        <v>8</v>
      </c>
      <c r="F130" s="62">
        <v>12</v>
      </c>
      <c r="G130" s="62">
        <v>11</v>
      </c>
      <c r="H130" s="62">
        <v>9</v>
      </c>
      <c r="I130" s="112">
        <f>D130*HLOOKUP($D$3,MASTER_Data_1!$A$3:$F$5,2,0)+E130*HLOOKUP($E$3,MASTER_Data_1!$A$3:$F$5,2,0)+F130*HLOOKUP($F$3,MASTER_Data_1!$A$3:$F$5,2,0)+G130*HLOOKUP($G$3,MASTER_Data_1!$A$3:$F$5,2,0)+H130*HLOOKUP($H$3,MASTER_Data_1!$A$3:$F$5,2,0)</f>
        <v>141</v>
      </c>
      <c r="J130" s="5">
        <f>IF(AND(I130&gt;100,C130=60001),HLOOKUP(C130,MASTER_Data_3!$A$6:$G$16,MATCH(Datset_2!I130,MASTER_Data_3!$B$7:$B$16,1)+2,1),IF(AND(I130&gt;100,C130=60002),HLOOKUP(C130,MASTER_Data_3!$A$6:$G$16,MATCH(Datset_2!I130,MASTER_Data_3!$B$7:$B$16,1)+2,1),IF(AND(I130&gt;100,C130=60003),HLOOKUP(C130,MASTER_Data_3!$A$6:$G$16,MATCH(Datset_2!I130,MASTER_Data_3!$B$7:$B$16,1)+2,1),IF(AND(I130&gt;100,C130=60004),HLOOKUP(C130,MASTER_Data_3!$A$6:$G$16,MATCH(Datset_2!I130,MASTER_Data_3!$B$7:$B$16,1)+2,1),IF(AND(I130&gt;100,C130=60005),HLOOKUP(C130,MASTER_Data_3!$A$6:$G$16,MATCH(Datset_2!I130,MASTER_Data_3!$B$7:$B$16,1)+2,1),HLOOKUP(C130,MASTER_Data_3!$A$6:$G$16,2,1))))))</f>
        <v>0.254</v>
      </c>
      <c r="K130" s="4">
        <f t="shared" si="2"/>
        <v>35.814</v>
      </c>
      <c r="L130" s="112">
        <f>IF(AND(I130&gt;100,C130=60001),HLOOKUP(C130,MASTER_Data_4!$A$6:$L$16,MATCH(Datset_2!I130,MASTER_Data_4!$B$7:$B$16,1)+2,1),IF(AND(I130&gt;100,C130=60002),HLOOKUP(C130,MASTER_Data_4!$A$6:$L$16,MATCH(Datset_2!I130,MASTER_Data_4!$B$7:$B$16,1)+2,1),IF(AND(I130&gt;100,C130=60003),HLOOKUP(C130,MASTER_Data_4!$A$6:$L$16,MATCH(Datset_2!I130,MASTER_Data_4!$B$7:$B$16,1)+2,1),IF(AND(I130&gt;100,C130=60004),HLOOKUP(C130,MASTER_Data_4!$A$6:$L$16,MATCH(Datset_2!I130,MASTER_Data_4!$B$7:$B$16,1)+2,1),IF(AND(I130&gt;100,C130=60005),HLOOKUP(C130,MASTER_Data_4!$A$6:$L$16,MATCH(Datset_2!I130,MASTER_Data_4!$B$7:$B$16,1)+2,1),HLOOKUP(C130,MASTER_Data_4!$A$6:$L$16,2,1))))))</f>
        <v>0.307</v>
      </c>
      <c r="M130" s="4">
        <f t="shared" si="3"/>
        <v>43.286999999999999</v>
      </c>
      <c r="N130" s="112">
        <f>VLOOKUP(C130,MASTER_Data_7!$F$2:$H$7,3,0)</f>
        <v>1</v>
      </c>
      <c r="O130" s="112">
        <f>VLOOKUP(C130,MASTER_Data_7!$K$2:$M$12,3,0)</f>
        <v>2</v>
      </c>
      <c r="P130" s="3">
        <f>VLOOKUP(C130,MASTER_Data_8!$F$2:$H$7,3,0)</f>
        <v>355</v>
      </c>
      <c r="Q130" s="3">
        <f>Datset_2!I130*MASTER_Data_5!$B$9*P130</f>
        <v>2727.9974999999999</v>
      </c>
      <c r="R130" s="3">
        <f>VLOOKUP(C130,MASTER_Data_8!$K$2:$M$12,3,0)</f>
        <v>1275</v>
      </c>
      <c r="S130" s="3">
        <f>Datset_2!I130*MASTER_Data_5!$B$9*R130</f>
        <v>9797.7374999999993</v>
      </c>
    </row>
    <row r="131" spans="1:19" x14ac:dyDescent="0.25">
      <c r="A131" s="62" t="s">
        <v>664</v>
      </c>
      <c r="B131" s="22">
        <v>39543</v>
      </c>
      <c r="C131" s="62">
        <v>60001</v>
      </c>
      <c r="D131" s="62">
        <v>9</v>
      </c>
      <c r="E131" s="62">
        <v>8</v>
      </c>
      <c r="F131" s="62">
        <v>12</v>
      </c>
      <c r="G131" s="62">
        <v>11</v>
      </c>
      <c r="H131" s="62">
        <v>9</v>
      </c>
      <c r="I131" s="112">
        <f>D131*HLOOKUP($D$3,MASTER_Data_1!$A$3:$F$5,2,0)+E131*HLOOKUP($E$3,MASTER_Data_1!$A$3:$F$5,2,0)+F131*HLOOKUP($F$3,MASTER_Data_1!$A$3:$F$5,2,0)+G131*HLOOKUP($G$3,MASTER_Data_1!$A$3:$F$5,2,0)+H131*HLOOKUP($H$3,MASTER_Data_1!$A$3:$F$5,2,0)</f>
        <v>141</v>
      </c>
      <c r="J131" s="5">
        <f>IF(AND(I131&gt;100,C131=60001),HLOOKUP(C131,MASTER_Data_3!$A$6:$G$16,MATCH(Datset_2!I131,MASTER_Data_3!$B$7:$B$16,1)+2,1),IF(AND(I131&gt;100,C131=60002),HLOOKUP(C131,MASTER_Data_3!$A$6:$G$16,MATCH(Datset_2!I131,MASTER_Data_3!$B$7:$B$16,1)+2,1),IF(AND(I131&gt;100,C131=60003),HLOOKUP(C131,MASTER_Data_3!$A$6:$G$16,MATCH(Datset_2!I131,MASTER_Data_3!$B$7:$B$16,1)+2,1),IF(AND(I131&gt;100,C131=60004),HLOOKUP(C131,MASTER_Data_3!$A$6:$G$16,MATCH(Datset_2!I131,MASTER_Data_3!$B$7:$B$16,1)+2,1),IF(AND(I131&gt;100,C131=60005),HLOOKUP(C131,MASTER_Data_3!$A$6:$G$16,MATCH(Datset_2!I131,MASTER_Data_3!$B$7:$B$16,1)+2,1),HLOOKUP(C131,MASTER_Data_3!$A$6:$G$16,2,1))))))</f>
        <v>0.25</v>
      </c>
      <c r="K131" s="4">
        <f t="shared" si="2"/>
        <v>35.25</v>
      </c>
      <c r="L131" s="112">
        <f>IF(AND(I131&gt;100,C131=60001),HLOOKUP(C131,MASTER_Data_4!$A$6:$L$16,MATCH(Datset_2!I131,MASTER_Data_4!$B$7:$B$16,1)+2,1),IF(AND(I131&gt;100,C131=60002),HLOOKUP(C131,MASTER_Data_4!$A$6:$L$16,MATCH(Datset_2!I131,MASTER_Data_4!$B$7:$B$16,1)+2,1),IF(AND(I131&gt;100,C131=60003),HLOOKUP(C131,MASTER_Data_4!$A$6:$L$16,MATCH(Datset_2!I131,MASTER_Data_4!$B$7:$B$16,1)+2,1),IF(AND(I131&gt;100,C131=60004),HLOOKUP(C131,MASTER_Data_4!$A$6:$L$16,MATCH(Datset_2!I131,MASTER_Data_4!$B$7:$B$16,1)+2,1),IF(AND(I131&gt;100,C131=60005),HLOOKUP(C131,MASTER_Data_4!$A$6:$L$16,MATCH(Datset_2!I131,MASTER_Data_4!$B$7:$B$16,1)+2,1),HLOOKUP(C131,MASTER_Data_4!$A$6:$L$16,2,1))))))</f>
        <v>0.34</v>
      </c>
      <c r="M131" s="4">
        <f t="shared" si="3"/>
        <v>47.940000000000005</v>
      </c>
      <c r="N131" s="112">
        <f>VLOOKUP(C131,MASTER_Data_7!$F$2:$H$7,3,0)</f>
        <v>1</v>
      </c>
      <c r="O131" s="112">
        <f>VLOOKUP(C131,MASTER_Data_7!$K$2:$M$12,3,0)</f>
        <v>2</v>
      </c>
      <c r="P131" s="3">
        <f>VLOOKUP(C131,MASTER_Data_8!$F$2:$H$7,3,0)</f>
        <v>25</v>
      </c>
      <c r="Q131" s="3">
        <f>Datset_2!I131*MASTER_Data_5!$B$9*P131</f>
        <v>192.11250000000001</v>
      </c>
      <c r="R131" s="3">
        <f>VLOOKUP(C131,MASTER_Data_8!$K$2:$M$12,3,0)</f>
        <v>1376</v>
      </c>
      <c r="S131" s="3">
        <f>Datset_2!I131*MASTER_Data_5!$B$9*R131</f>
        <v>10573.871999999999</v>
      </c>
    </row>
    <row r="132" spans="1:19" x14ac:dyDescent="0.25">
      <c r="A132" s="62" t="s">
        <v>665</v>
      </c>
      <c r="B132" s="22">
        <v>39543</v>
      </c>
      <c r="C132" s="62">
        <v>60003</v>
      </c>
      <c r="D132" s="62">
        <v>9</v>
      </c>
      <c r="E132" s="62">
        <v>8</v>
      </c>
      <c r="F132" s="62">
        <v>12</v>
      </c>
      <c r="G132" s="62">
        <v>11</v>
      </c>
      <c r="H132" s="62">
        <v>9</v>
      </c>
      <c r="I132" s="112">
        <f>D132*HLOOKUP($D$3,MASTER_Data_1!$A$3:$F$5,2,0)+E132*HLOOKUP($E$3,MASTER_Data_1!$A$3:$F$5,2,0)+F132*HLOOKUP($F$3,MASTER_Data_1!$A$3:$F$5,2,0)+G132*HLOOKUP($G$3,MASTER_Data_1!$A$3:$F$5,2,0)+H132*HLOOKUP($H$3,MASTER_Data_1!$A$3:$F$5,2,0)</f>
        <v>141</v>
      </c>
      <c r="J132" s="5">
        <f>IF(AND(I132&gt;100,C132=60001),HLOOKUP(C132,MASTER_Data_3!$A$6:$G$16,MATCH(Datset_2!I132,MASTER_Data_3!$B$7:$B$16,1)+2,1),IF(AND(I132&gt;100,C132=60002),HLOOKUP(C132,MASTER_Data_3!$A$6:$G$16,MATCH(Datset_2!I132,MASTER_Data_3!$B$7:$B$16,1)+2,1),IF(AND(I132&gt;100,C132=60003),HLOOKUP(C132,MASTER_Data_3!$A$6:$G$16,MATCH(Datset_2!I132,MASTER_Data_3!$B$7:$B$16,1)+2,1),IF(AND(I132&gt;100,C132=60004),HLOOKUP(C132,MASTER_Data_3!$A$6:$G$16,MATCH(Datset_2!I132,MASTER_Data_3!$B$7:$B$16,1)+2,1),IF(AND(I132&gt;100,C132=60005),HLOOKUP(C132,MASTER_Data_3!$A$6:$G$16,MATCH(Datset_2!I132,MASTER_Data_3!$B$7:$B$16,1)+2,1),HLOOKUP(C132,MASTER_Data_3!$A$6:$G$16,2,1))))))</f>
        <v>0.25600000000000001</v>
      </c>
      <c r="K132" s="4">
        <f t="shared" si="2"/>
        <v>36.096000000000004</v>
      </c>
      <c r="L132" s="112">
        <f>IF(AND(I132&gt;100,C132=60001),HLOOKUP(C132,MASTER_Data_4!$A$6:$L$16,MATCH(Datset_2!I132,MASTER_Data_4!$B$7:$B$16,1)+2,1),IF(AND(I132&gt;100,C132=60002),HLOOKUP(C132,MASTER_Data_4!$A$6:$L$16,MATCH(Datset_2!I132,MASTER_Data_4!$B$7:$B$16,1)+2,1),IF(AND(I132&gt;100,C132=60003),HLOOKUP(C132,MASTER_Data_4!$A$6:$L$16,MATCH(Datset_2!I132,MASTER_Data_4!$B$7:$B$16,1)+2,1),IF(AND(I132&gt;100,C132=60004),HLOOKUP(C132,MASTER_Data_4!$A$6:$L$16,MATCH(Datset_2!I132,MASTER_Data_4!$B$7:$B$16,1)+2,1),IF(AND(I132&gt;100,C132=60005),HLOOKUP(C132,MASTER_Data_4!$A$6:$L$16,MATCH(Datset_2!I132,MASTER_Data_4!$B$7:$B$16,1)+2,1),HLOOKUP(C132,MASTER_Data_4!$A$6:$L$16,2,1))))))</f>
        <v>0.28999999999999998</v>
      </c>
      <c r="M132" s="4">
        <f t="shared" si="3"/>
        <v>40.89</v>
      </c>
      <c r="N132" s="112">
        <f>VLOOKUP(C132,MASTER_Data_7!$F$2:$H$7,3,0)</f>
        <v>2</v>
      </c>
      <c r="O132" s="112">
        <f>VLOOKUP(C132,MASTER_Data_7!$K$2:$M$12,3,0)</f>
        <v>1</v>
      </c>
      <c r="P132" s="3">
        <f>VLOOKUP(C132,MASTER_Data_8!$F$2:$H$7,3,0)</f>
        <v>846</v>
      </c>
      <c r="Q132" s="3">
        <f>Datset_2!I132*MASTER_Data_5!$B$9*P132</f>
        <v>6501.0869999999995</v>
      </c>
      <c r="R132" s="3">
        <f>VLOOKUP(C132,MASTER_Data_8!$K$2:$M$12,3,0)</f>
        <v>775</v>
      </c>
      <c r="S132" s="3">
        <f>Datset_2!I132*MASTER_Data_5!$B$9*R132</f>
        <v>5955.4875000000002</v>
      </c>
    </row>
    <row r="133" spans="1:19" x14ac:dyDescent="0.25">
      <c r="A133" s="62" t="s">
        <v>704</v>
      </c>
      <c r="B133" s="22">
        <v>39544</v>
      </c>
      <c r="C133" s="62">
        <v>60005</v>
      </c>
      <c r="D133" s="62">
        <v>6</v>
      </c>
      <c r="E133" s="62">
        <v>8</v>
      </c>
      <c r="F133" s="62">
        <v>12</v>
      </c>
      <c r="G133" s="62">
        <v>9</v>
      </c>
      <c r="H133" s="62">
        <v>9</v>
      </c>
      <c r="I133" s="112">
        <f>D133*HLOOKUP($D$3,MASTER_Data_1!$A$3:$F$5,2,0)+E133*HLOOKUP($E$3,MASTER_Data_1!$A$3:$F$5,2,0)+F133*HLOOKUP($F$3,MASTER_Data_1!$A$3:$F$5,2,0)+G133*HLOOKUP($G$3,MASTER_Data_1!$A$3:$F$5,2,0)+H133*HLOOKUP($H$3,MASTER_Data_1!$A$3:$F$5,2,0)</f>
        <v>122.7</v>
      </c>
      <c r="J133" s="5">
        <f>IF(AND(I133&gt;100,C133=60001),HLOOKUP(C133,MASTER_Data_3!$A$6:$G$16,MATCH(Datset_2!I133,MASTER_Data_3!$B$7:$B$16,1)+2,1),IF(AND(I133&gt;100,C133=60002),HLOOKUP(C133,MASTER_Data_3!$A$6:$G$16,MATCH(Datset_2!I133,MASTER_Data_3!$B$7:$B$16,1)+2,1),IF(AND(I133&gt;100,C133=60003),HLOOKUP(C133,MASTER_Data_3!$A$6:$G$16,MATCH(Datset_2!I133,MASTER_Data_3!$B$7:$B$16,1)+2,1),IF(AND(I133&gt;100,C133=60004),HLOOKUP(C133,MASTER_Data_3!$A$6:$G$16,MATCH(Datset_2!I133,MASTER_Data_3!$B$7:$B$16,1)+2,1),IF(AND(I133&gt;100,C133=60005),HLOOKUP(C133,MASTER_Data_3!$A$6:$G$16,MATCH(Datset_2!I133,MASTER_Data_3!$B$7:$B$16,1)+2,1),HLOOKUP(C133,MASTER_Data_3!$A$6:$G$16,2,1))))))</f>
        <v>0.24399999999999999</v>
      </c>
      <c r="K133" s="4">
        <f t="shared" ref="K133:K196" si="4">IF(J133&gt;1,J133, I133*J133)</f>
        <v>29.938800000000001</v>
      </c>
      <c r="L133" s="112">
        <f>IF(AND(I133&gt;100,C133=60001),HLOOKUP(C133,MASTER_Data_4!$A$6:$L$16,MATCH(Datset_2!I133,MASTER_Data_4!$B$7:$B$16,1)+2,1),IF(AND(I133&gt;100,C133=60002),HLOOKUP(C133,MASTER_Data_4!$A$6:$L$16,MATCH(Datset_2!I133,MASTER_Data_4!$B$7:$B$16,1)+2,1),IF(AND(I133&gt;100,C133=60003),HLOOKUP(C133,MASTER_Data_4!$A$6:$L$16,MATCH(Datset_2!I133,MASTER_Data_4!$B$7:$B$16,1)+2,1),IF(AND(I133&gt;100,C133=60004),HLOOKUP(C133,MASTER_Data_4!$A$6:$L$16,MATCH(Datset_2!I133,MASTER_Data_4!$B$7:$B$16,1)+2,1),IF(AND(I133&gt;100,C133=60005),HLOOKUP(C133,MASTER_Data_4!$A$6:$L$16,MATCH(Datset_2!I133,MASTER_Data_4!$B$7:$B$16,1)+2,1),HLOOKUP(C133,MASTER_Data_4!$A$6:$L$16,2,1))))))</f>
        <v>0.38900000000000001</v>
      </c>
      <c r="M133" s="4">
        <f t="shared" ref="M133:M196" si="5">IF(L133&gt;1,L133,L133*I133)</f>
        <v>47.7303</v>
      </c>
      <c r="N133" s="112">
        <f>VLOOKUP(C133,MASTER_Data_7!$F$2:$H$7,3,0)</f>
        <v>2</v>
      </c>
      <c r="O133" s="112">
        <f>VLOOKUP(C133,MASTER_Data_7!$K$2:$M$12,3,0)</f>
        <v>1</v>
      </c>
      <c r="P133" s="3">
        <f>VLOOKUP(C133,MASTER_Data_8!$F$2:$H$7,3,0)</f>
        <v>779</v>
      </c>
      <c r="Q133" s="3">
        <f>Datset_2!I133*MASTER_Data_5!$B$9*P133</f>
        <v>5209.2898500000001</v>
      </c>
      <c r="R133" s="3">
        <f>VLOOKUP(C133,MASTER_Data_8!$K$2:$M$12,3,0)</f>
        <v>584</v>
      </c>
      <c r="S133" s="3">
        <f>Datset_2!I133*MASTER_Data_5!$B$9*R133</f>
        <v>3905.2955999999999</v>
      </c>
    </row>
    <row r="134" spans="1:19" x14ac:dyDescent="0.25">
      <c r="A134" s="62" t="s">
        <v>745</v>
      </c>
      <c r="B134" s="22">
        <v>39545</v>
      </c>
      <c r="C134" s="62">
        <v>60002</v>
      </c>
      <c r="D134" s="62">
        <v>9</v>
      </c>
      <c r="E134" s="62">
        <v>8</v>
      </c>
      <c r="F134" s="62">
        <v>12</v>
      </c>
      <c r="G134" s="62">
        <v>9</v>
      </c>
      <c r="H134" s="62">
        <v>9</v>
      </c>
      <c r="I134" s="112">
        <f>D134*HLOOKUP($D$3,MASTER_Data_1!$A$3:$F$5,2,0)+E134*HLOOKUP($E$3,MASTER_Data_1!$A$3:$F$5,2,0)+F134*HLOOKUP($F$3,MASTER_Data_1!$A$3:$F$5,2,0)+G134*HLOOKUP($G$3,MASTER_Data_1!$A$3:$F$5,2,0)+H134*HLOOKUP($H$3,MASTER_Data_1!$A$3:$F$5,2,0)</f>
        <v>129.6</v>
      </c>
      <c r="J134" s="5">
        <f>IF(AND(I134&gt;100,C134=60001),HLOOKUP(C134,MASTER_Data_3!$A$6:$G$16,MATCH(Datset_2!I134,MASTER_Data_3!$B$7:$B$16,1)+2,1),IF(AND(I134&gt;100,C134=60002),HLOOKUP(C134,MASTER_Data_3!$A$6:$G$16,MATCH(Datset_2!I134,MASTER_Data_3!$B$7:$B$16,1)+2,1),IF(AND(I134&gt;100,C134=60003),HLOOKUP(C134,MASTER_Data_3!$A$6:$G$16,MATCH(Datset_2!I134,MASTER_Data_3!$B$7:$B$16,1)+2,1),IF(AND(I134&gt;100,C134=60004),HLOOKUP(C134,MASTER_Data_3!$A$6:$G$16,MATCH(Datset_2!I134,MASTER_Data_3!$B$7:$B$16,1)+2,1),IF(AND(I134&gt;100,C134=60005),HLOOKUP(C134,MASTER_Data_3!$A$6:$G$16,MATCH(Datset_2!I134,MASTER_Data_3!$B$7:$B$16,1)+2,1),HLOOKUP(C134,MASTER_Data_3!$A$6:$G$16,2,1))))))</f>
        <v>0.254</v>
      </c>
      <c r="K134" s="4">
        <f t="shared" si="4"/>
        <v>32.918399999999998</v>
      </c>
      <c r="L134" s="112">
        <f>IF(AND(I134&gt;100,C134=60001),HLOOKUP(C134,MASTER_Data_4!$A$6:$L$16,MATCH(Datset_2!I134,MASTER_Data_4!$B$7:$B$16,1)+2,1),IF(AND(I134&gt;100,C134=60002),HLOOKUP(C134,MASTER_Data_4!$A$6:$L$16,MATCH(Datset_2!I134,MASTER_Data_4!$B$7:$B$16,1)+2,1),IF(AND(I134&gt;100,C134=60003),HLOOKUP(C134,MASTER_Data_4!$A$6:$L$16,MATCH(Datset_2!I134,MASTER_Data_4!$B$7:$B$16,1)+2,1),IF(AND(I134&gt;100,C134=60004),HLOOKUP(C134,MASTER_Data_4!$A$6:$L$16,MATCH(Datset_2!I134,MASTER_Data_4!$B$7:$B$16,1)+2,1),IF(AND(I134&gt;100,C134=60005),HLOOKUP(C134,MASTER_Data_4!$A$6:$L$16,MATCH(Datset_2!I134,MASTER_Data_4!$B$7:$B$16,1)+2,1),HLOOKUP(C134,MASTER_Data_4!$A$6:$L$16,2,1))))))</f>
        <v>0.307</v>
      </c>
      <c r="M134" s="4">
        <f t="shared" si="5"/>
        <v>39.787199999999999</v>
      </c>
      <c r="N134" s="112">
        <f>VLOOKUP(C134,MASTER_Data_7!$F$2:$H$7,3,0)</f>
        <v>1</v>
      </c>
      <c r="O134" s="112">
        <f>VLOOKUP(C134,MASTER_Data_7!$K$2:$M$12,3,0)</f>
        <v>2</v>
      </c>
      <c r="P134" s="3">
        <f>VLOOKUP(C134,MASTER_Data_8!$F$2:$H$7,3,0)</f>
        <v>355</v>
      </c>
      <c r="Q134" s="3">
        <f>Datset_2!I134*MASTER_Data_5!$B$9*P134</f>
        <v>2507.4359999999997</v>
      </c>
      <c r="R134" s="3">
        <f>VLOOKUP(C134,MASTER_Data_8!$K$2:$M$12,3,0)</f>
        <v>1275</v>
      </c>
      <c r="S134" s="3">
        <f>Datset_2!I134*MASTER_Data_5!$B$9*R134</f>
        <v>9005.58</v>
      </c>
    </row>
    <row r="135" spans="1:19" x14ac:dyDescent="0.25">
      <c r="A135" s="62" t="s">
        <v>746</v>
      </c>
      <c r="B135" s="22">
        <v>39545</v>
      </c>
      <c r="C135" s="62">
        <v>60001</v>
      </c>
      <c r="D135" s="62">
        <v>6</v>
      </c>
      <c r="E135" s="62">
        <v>8</v>
      </c>
      <c r="F135" s="62">
        <v>12</v>
      </c>
      <c r="G135" s="62">
        <v>12</v>
      </c>
      <c r="H135" s="62">
        <v>9</v>
      </c>
      <c r="I135" s="112">
        <f>D135*HLOOKUP($D$3,MASTER_Data_1!$A$3:$F$5,2,0)+E135*HLOOKUP($E$3,MASTER_Data_1!$A$3:$F$5,2,0)+F135*HLOOKUP($F$3,MASTER_Data_1!$A$3:$F$5,2,0)+G135*HLOOKUP($G$3,MASTER_Data_1!$A$3:$F$5,2,0)+H135*HLOOKUP($H$3,MASTER_Data_1!$A$3:$F$5,2,0)</f>
        <v>139.80000000000001</v>
      </c>
      <c r="J135" s="5">
        <f>IF(AND(I135&gt;100,C135=60001),HLOOKUP(C135,MASTER_Data_3!$A$6:$G$16,MATCH(Datset_2!I135,MASTER_Data_3!$B$7:$B$16,1)+2,1),IF(AND(I135&gt;100,C135=60002),HLOOKUP(C135,MASTER_Data_3!$A$6:$G$16,MATCH(Datset_2!I135,MASTER_Data_3!$B$7:$B$16,1)+2,1),IF(AND(I135&gt;100,C135=60003),HLOOKUP(C135,MASTER_Data_3!$A$6:$G$16,MATCH(Datset_2!I135,MASTER_Data_3!$B$7:$B$16,1)+2,1),IF(AND(I135&gt;100,C135=60004),HLOOKUP(C135,MASTER_Data_3!$A$6:$G$16,MATCH(Datset_2!I135,MASTER_Data_3!$B$7:$B$16,1)+2,1),IF(AND(I135&gt;100,C135=60005),HLOOKUP(C135,MASTER_Data_3!$A$6:$G$16,MATCH(Datset_2!I135,MASTER_Data_3!$B$7:$B$16,1)+2,1),HLOOKUP(C135,MASTER_Data_3!$A$6:$G$16,2,1))))))</f>
        <v>0.25</v>
      </c>
      <c r="K135" s="4">
        <f t="shared" si="4"/>
        <v>34.950000000000003</v>
      </c>
      <c r="L135" s="112">
        <f>IF(AND(I135&gt;100,C135=60001),HLOOKUP(C135,MASTER_Data_4!$A$6:$L$16,MATCH(Datset_2!I135,MASTER_Data_4!$B$7:$B$16,1)+2,1),IF(AND(I135&gt;100,C135=60002),HLOOKUP(C135,MASTER_Data_4!$A$6:$L$16,MATCH(Datset_2!I135,MASTER_Data_4!$B$7:$B$16,1)+2,1),IF(AND(I135&gt;100,C135=60003),HLOOKUP(C135,MASTER_Data_4!$A$6:$L$16,MATCH(Datset_2!I135,MASTER_Data_4!$B$7:$B$16,1)+2,1),IF(AND(I135&gt;100,C135=60004),HLOOKUP(C135,MASTER_Data_4!$A$6:$L$16,MATCH(Datset_2!I135,MASTER_Data_4!$B$7:$B$16,1)+2,1),IF(AND(I135&gt;100,C135=60005),HLOOKUP(C135,MASTER_Data_4!$A$6:$L$16,MATCH(Datset_2!I135,MASTER_Data_4!$B$7:$B$16,1)+2,1),HLOOKUP(C135,MASTER_Data_4!$A$6:$L$16,2,1))))))</f>
        <v>0.34</v>
      </c>
      <c r="M135" s="4">
        <f t="shared" si="5"/>
        <v>47.532000000000011</v>
      </c>
      <c r="N135" s="112">
        <f>VLOOKUP(C135,MASTER_Data_7!$F$2:$H$7,3,0)</f>
        <v>1</v>
      </c>
      <c r="O135" s="112">
        <f>VLOOKUP(C135,MASTER_Data_7!$K$2:$M$12,3,0)</f>
        <v>2</v>
      </c>
      <c r="P135" s="3">
        <f>VLOOKUP(C135,MASTER_Data_8!$F$2:$H$7,3,0)</f>
        <v>25</v>
      </c>
      <c r="Q135" s="3">
        <f>Datset_2!I135*MASTER_Data_5!$B$9*P135</f>
        <v>190.47750000000002</v>
      </c>
      <c r="R135" s="3">
        <f>VLOOKUP(C135,MASTER_Data_8!$K$2:$M$12,3,0)</f>
        <v>1376</v>
      </c>
      <c r="S135" s="3">
        <f>Datset_2!I135*MASTER_Data_5!$B$9*R135</f>
        <v>10483.881600000001</v>
      </c>
    </row>
    <row r="136" spans="1:19" x14ac:dyDescent="0.25">
      <c r="A136" s="62" t="s">
        <v>587</v>
      </c>
      <c r="B136" s="22">
        <v>39546</v>
      </c>
      <c r="C136" s="62">
        <v>60002</v>
      </c>
      <c r="D136" s="62">
        <v>9</v>
      </c>
      <c r="E136" s="62">
        <v>8</v>
      </c>
      <c r="F136" s="62">
        <v>12</v>
      </c>
      <c r="G136" s="62">
        <v>15</v>
      </c>
      <c r="H136" s="62">
        <v>9</v>
      </c>
      <c r="I136" s="112">
        <f>D136*HLOOKUP($D$3,MASTER_Data_1!$A$3:$F$5,2,0)+E136*HLOOKUP($E$3,MASTER_Data_1!$A$3:$F$5,2,0)+F136*HLOOKUP($F$3,MASTER_Data_1!$A$3:$F$5,2,0)+G136*HLOOKUP($G$3,MASTER_Data_1!$A$3:$F$5,2,0)+H136*HLOOKUP($H$3,MASTER_Data_1!$A$3:$F$5,2,0)</f>
        <v>163.79999999999998</v>
      </c>
      <c r="J136" s="5">
        <f>IF(AND(I136&gt;100,C136=60001),HLOOKUP(C136,MASTER_Data_3!$A$6:$G$16,MATCH(Datset_2!I136,MASTER_Data_3!$B$7:$B$16,1)+2,1),IF(AND(I136&gt;100,C136=60002),HLOOKUP(C136,MASTER_Data_3!$A$6:$G$16,MATCH(Datset_2!I136,MASTER_Data_3!$B$7:$B$16,1)+2,1),IF(AND(I136&gt;100,C136=60003),HLOOKUP(C136,MASTER_Data_3!$A$6:$G$16,MATCH(Datset_2!I136,MASTER_Data_3!$B$7:$B$16,1)+2,1),IF(AND(I136&gt;100,C136=60004),HLOOKUP(C136,MASTER_Data_3!$A$6:$G$16,MATCH(Datset_2!I136,MASTER_Data_3!$B$7:$B$16,1)+2,1),IF(AND(I136&gt;100,C136=60005),HLOOKUP(C136,MASTER_Data_3!$A$6:$G$16,MATCH(Datset_2!I136,MASTER_Data_3!$B$7:$B$16,1)+2,1),HLOOKUP(C136,MASTER_Data_3!$A$6:$G$16,2,1))))))</f>
        <v>0.254</v>
      </c>
      <c r="K136" s="4">
        <f t="shared" si="4"/>
        <v>41.605199999999996</v>
      </c>
      <c r="L136" s="112">
        <f>IF(AND(I136&gt;100,C136=60001),HLOOKUP(C136,MASTER_Data_4!$A$6:$L$16,MATCH(Datset_2!I136,MASTER_Data_4!$B$7:$B$16,1)+2,1),IF(AND(I136&gt;100,C136=60002),HLOOKUP(C136,MASTER_Data_4!$A$6:$L$16,MATCH(Datset_2!I136,MASTER_Data_4!$B$7:$B$16,1)+2,1),IF(AND(I136&gt;100,C136=60003),HLOOKUP(C136,MASTER_Data_4!$A$6:$L$16,MATCH(Datset_2!I136,MASTER_Data_4!$B$7:$B$16,1)+2,1),IF(AND(I136&gt;100,C136=60004),HLOOKUP(C136,MASTER_Data_4!$A$6:$L$16,MATCH(Datset_2!I136,MASTER_Data_4!$B$7:$B$16,1)+2,1),IF(AND(I136&gt;100,C136=60005),HLOOKUP(C136,MASTER_Data_4!$A$6:$L$16,MATCH(Datset_2!I136,MASTER_Data_4!$B$7:$B$16,1)+2,1),HLOOKUP(C136,MASTER_Data_4!$A$6:$L$16,2,1))))))</f>
        <v>0.307</v>
      </c>
      <c r="M136" s="4">
        <f t="shared" si="5"/>
        <v>50.286599999999993</v>
      </c>
      <c r="N136" s="112">
        <f>VLOOKUP(C136,MASTER_Data_7!$F$2:$H$7,3,0)</f>
        <v>1</v>
      </c>
      <c r="O136" s="112">
        <f>VLOOKUP(C136,MASTER_Data_7!$K$2:$M$12,3,0)</f>
        <v>2</v>
      </c>
      <c r="P136" s="3">
        <f>VLOOKUP(C136,MASTER_Data_8!$F$2:$H$7,3,0)</f>
        <v>355</v>
      </c>
      <c r="Q136" s="3">
        <f>Datset_2!I136*MASTER_Data_5!$B$9*P136</f>
        <v>3169.1205</v>
      </c>
      <c r="R136" s="3">
        <f>VLOOKUP(C136,MASTER_Data_8!$K$2:$M$12,3,0)</f>
        <v>1275</v>
      </c>
      <c r="S136" s="3">
        <f>Datset_2!I136*MASTER_Data_5!$B$9*R136</f>
        <v>11382.0525</v>
      </c>
    </row>
    <row r="137" spans="1:19" x14ac:dyDescent="0.25">
      <c r="A137" s="62" t="s">
        <v>588</v>
      </c>
      <c r="B137" s="22">
        <v>39546</v>
      </c>
      <c r="C137" s="62">
        <v>60001</v>
      </c>
      <c r="D137" s="62">
        <v>6</v>
      </c>
      <c r="E137" s="62">
        <v>8</v>
      </c>
      <c r="F137" s="62">
        <v>12</v>
      </c>
      <c r="G137" s="62">
        <v>12</v>
      </c>
      <c r="H137" s="62">
        <v>9</v>
      </c>
      <c r="I137" s="112">
        <f>D137*HLOOKUP($D$3,MASTER_Data_1!$A$3:$F$5,2,0)+E137*HLOOKUP($E$3,MASTER_Data_1!$A$3:$F$5,2,0)+F137*HLOOKUP($F$3,MASTER_Data_1!$A$3:$F$5,2,0)+G137*HLOOKUP($G$3,MASTER_Data_1!$A$3:$F$5,2,0)+H137*HLOOKUP($H$3,MASTER_Data_1!$A$3:$F$5,2,0)</f>
        <v>139.80000000000001</v>
      </c>
      <c r="J137" s="5">
        <f>IF(AND(I137&gt;100,C137=60001),HLOOKUP(C137,MASTER_Data_3!$A$6:$G$16,MATCH(Datset_2!I137,MASTER_Data_3!$B$7:$B$16,1)+2,1),IF(AND(I137&gt;100,C137=60002),HLOOKUP(C137,MASTER_Data_3!$A$6:$G$16,MATCH(Datset_2!I137,MASTER_Data_3!$B$7:$B$16,1)+2,1),IF(AND(I137&gt;100,C137=60003),HLOOKUP(C137,MASTER_Data_3!$A$6:$G$16,MATCH(Datset_2!I137,MASTER_Data_3!$B$7:$B$16,1)+2,1),IF(AND(I137&gt;100,C137=60004),HLOOKUP(C137,MASTER_Data_3!$A$6:$G$16,MATCH(Datset_2!I137,MASTER_Data_3!$B$7:$B$16,1)+2,1),IF(AND(I137&gt;100,C137=60005),HLOOKUP(C137,MASTER_Data_3!$A$6:$G$16,MATCH(Datset_2!I137,MASTER_Data_3!$B$7:$B$16,1)+2,1),HLOOKUP(C137,MASTER_Data_3!$A$6:$G$16,2,1))))))</f>
        <v>0.25</v>
      </c>
      <c r="K137" s="4">
        <f t="shared" si="4"/>
        <v>34.950000000000003</v>
      </c>
      <c r="L137" s="112">
        <f>IF(AND(I137&gt;100,C137=60001),HLOOKUP(C137,MASTER_Data_4!$A$6:$L$16,MATCH(Datset_2!I137,MASTER_Data_4!$B$7:$B$16,1)+2,1),IF(AND(I137&gt;100,C137=60002),HLOOKUP(C137,MASTER_Data_4!$A$6:$L$16,MATCH(Datset_2!I137,MASTER_Data_4!$B$7:$B$16,1)+2,1),IF(AND(I137&gt;100,C137=60003),HLOOKUP(C137,MASTER_Data_4!$A$6:$L$16,MATCH(Datset_2!I137,MASTER_Data_4!$B$7:$B$16,1)+2,1),IF(AND(I137&gt;100,C137=60004),HLOOKUP(C137,MASTER_Data_4!$A$6:$L$16,MATCH(Datset_2!I137,MASTER_Data_4!$B$7:$B$16,1)+2,1),IF(AND(I137&gt;100,C137=60005),HLOOKUP(C137,MASTER_Data_4!$A$6:$L$16,MATCH(Datset_2!I137,MASTER_Data_4!$B$7:$B$16,1)+2,1),HLOOKUP(C137,MASTER_Data_4!$A$6:$L$16,2,1))))))</f>
        <v>0.34</v>
      </c>
      <c r="M137" s="4">
        <f t="shared" si="5"/>
        <v>47.532000000000011</v>
      </c>
      <c r="N137" s="112">
        <f>VLOOKUP(C137,MASTER_Data_7!$F$2:$H$7,3,0)</f>
        <v>1</v>
      </c>
      <c r="O137" s="112">
        <f>VLOOKUP(C137,MASTER_Data_7!$K$2:$M$12,3,0)</f>
        <v>2</v>
      </c>
      <c r="P137" s="3">
        <f>VLOOKUP(C137,MASTER_Data_8!$F$2:$H$7,3,0)</f>
        <v>25</v>
      </c>
      <c r="Q137" s="3">
        <f>Datset_2!I137*MASTER_Data_5!$B$9*P137</f>
        <v>190.47750000000002</v>
      </c>
      <c r="R137" s="3">
        <f>VLOOKUP(C137,MASTER_Data_8!$K$2:$M$12,3,0)</f>
        <v>1376</v>
      </c>
      <c r="S137" s="3">
        <f>Datset_2!I137*MASTER_Data_5!$B$9*R137</f>
        <v>10483.881600000001</v>
      </c>
    </row>
    <row r="138" spans="1:19" x14ac:dyDescent="0.25">
      <c r="A138" s="62" t="s">
        <v>629</v>
      </c>
      <c r="B138" s="22">
        <v>39547</v>
      </c>
      <c r="C138" s="62">
        <v>60003</v>
      </c>
      <c r="D138" s="62">
        <v>9</v>
      </c>
      <c r="E138" s="62">
        <v>15</v>
      </c>
      <c r="F138" s="62">
        <v>12</v>
      </c>
      <c r="G138" s="62">
        <v>12</v>
      </c>
      <c r="H138" s="62">
        <v>9</v>
      </c>
      <c r="I138" s="112">
        <f>D138*HLOOKUP($D$3,MASTER_Data_1!$A$3:$F$5,2,0)+E138*HLOOKUP($E$3,MASTER_Data_1!$A$3:$F$5,2,0)+F138*HLOOKUP($F$3,MASTER_Data_1!$A$3:$F$5,2,0)+G138*HLOOKUP($G$3,MASTER_Data_1!$A$3:$F$5,2,0)+H138*HLOOKUP($H$3,MASTER_Data_1!$A$3:$F$5,2,0)</f>
        <v>159.30000000000001</v>
      </c>
      <c r="J138" s="5">
        <f>IF(AND(I138&gt;100,C138=60001),HLOOKUP(C138,MASTER_Data_3!$A$6:$G$16,MATCH(Datset_2!I138,MASTER_Data_3!$B$7:$B$16,1)+2,1),IF(AND(I138&gt;100,C138=60002),HLOOKUP(C138,MASTER_Data_3!$A$6:$G$16,MATCH(Datset_2!I138,MASTER_Data_3!$B$7:$B$16,1)+2,1),IF(AND(I138&gt;100,C138=60003),HLOOKUP(C138,MASTER_Data_3!$A$6:$G$16,MATCH(Datset_2!I138,MASTER_Data_3!$B$7:$B$16,1)+2,1),IF(AND(I138&gt;100,C138=60004),HLOOKUP(C138,MASTER_Data_3!$A$6:$G$16,MATCH(Datset_2!I138,MASTER_Data_3!$B$7:$B$16,1)+2,1),IF(AND(I138&gt;100,C138=60005),HLOOKUP(C138,MASTER_Data_3!$A$6:$G$16,MATCH(Datset_2!I138,MASTER_Data_3!$B$7:$B$16,1)+2,1),HLOOKUP(C138,MASTER_Data_3!$A$6:$G$16,2,1))))))</f>
        <v>0.25600000000000001</v>
      </c>
      <c r="K138" s="4">
        <f t="shared" si="4"/>
        <v>40.780800000000006</v>
      </c>
      <c r="L138" s="112">
        <f>IF(AND(I138&gt;100,C138=60001),HLOOKUP(C138,MASTER_Data_4!$A$6:$L$16,MATCH(Datset_2!I138,MASTER_Data_4!$B$7:$B$16,1)+2,1),IF(AND(I138&gt;100,C138=60002),HLOOKUP(C138,MASTER_Data_4!$A$6:$L$16,MATCH(Datset_2!I138,MASTER_Data_4!$B$7:$B$16,1)+2,1),IF(AND(I138&gt;100,C138=60003),HLOOKUP(C138,MASTER_Data_4!$A$6:$L$16,MATCH(Datset_2!I138,MASTER_Data_4!$B$7:$B$16,1)+2,1),IF(AND(I138&gt;100,C138=60004),HLOOKUP(C138,MASTER_Data_4!$A$6:$L$16,MATCH(Datset_2!I138,MASTER_Data_4!$B$7:$B$16,1)+2,1),IF(AND(I138&gt;100,C138=60005),HLOOKUP(C138,MASTER_Data_4!$A$6:$L$16,MATCH(Datset_2!I138,MASTER_Data_4!$B$7:$B$16,1)+2,1),HLOOKUP(C138,MASTER_Data_4!$A$6:$L$16,2,1))))))</f>
        <v>0.28999999999999998</v>
      </c>
      <c r="M138" s="4">
        <f t="shared" si="5"/>
        <v>46.197000000000003</v>
      </c>
      <c r="N138" s="112">
        <f>VLOOKUP(C138,MASTER_Data_7!$F$2:$H$7,3,0)</f>
        <v>2</v>
      </c>
      <c r="O138" s="112">
        <f>VLOOKUP(C138,MASTER_Data_7!$K$2:$M$12,3,0)</f>
        <v>1</v>
      </c>
      <c r="P138" s="3">
        <f>VLOOKUP(C138,MASTER_Data_8!$F$2:$H$7,3,0)</f>
        <v>846</v>
      </c>
      <c r="Q138" s="3">
        <f>Datset_2!I138*MASTER_Data_5!$B$9*P138</f>
        <v>7344.8451000000005</v>
      </c>
      <c r="R138" s="3">
        <f>VLOOKUP(C138,MASTER_Data_8!$K$2:$M$12,3,0)</f>
        <v>775</v>
      </c>
      <c r="S138" s="3">
        <f>Datset_2!I138*MASTER_Data_5!$B$9*R138</f>
        <v>6728.4337500000001</v>
      </c>
    </row>
    <row r="139" spans="1:19" x14ac:dyDescent="0.25">
      <c r="A139" s="62" t="s">
        <v>630</v>
      </c>
      <c r="B139" s="22">
        <v>39547</v>
      </c>
      <c r="C139" s="62">
        <v>60005</v>
      </c>
      <c r="D139" s="62">
        <v>8</v>
      </c>
      <c r="E139" s="62">
        <v>9</v>
      </c>
      <c r="F139" s="62">
        <v>12</v>
      </c>
      <c r="G139" s="62">
        <v>12</v>
      </c>
      <c r="H139" s="62">
        <v>9</v>
      </c>
      <c r="I139" s="112">
        <f>D139*HLOOKUP($D$3,MASTER_Data_1!$A$3:$F$5,2,0)+E139*HLOOKUP($E$3,MASTER_Data_1!$A$3:$F$5,2,0)+F139*HLOOKUP($F$3,MASTER_Data_1!$A$3:$F$5,2,0)+G139*HLOOKUP($G$3,MASTER_Data_1!$A$3:$F$5,2,0)+H139*HLOOKUP($H$3,MASTER_Data_1!$A$3:$F$5,2,0)</f>
        <v>146.19999999999999</v>
      </c>
      <c r="J139" s="5">
        <f>IF(AND(I139&gt;100,C139=60001),HLOOKUP(C139,MASTER_Data_3!$A$6:$G$16,MATCH(Datset_2!I139,MASTER_Data_3!$B$7:$B$16,1)+2,1),IF(AND(I139&gt;100,C139=60002),HLOOKUP(C139,MASTER_Data_3!$A$6:$G$16,MATCH(Datset_2!I139,MASTER_Data_3!$B$7:$B$16,1)+2,1),IF(AND(I139&gt;100,C139=60003),HLOOKUP(C139,MASTER_Data_3!$A$6:$G$16,MATCH(Datset_2!I139,MASTER_Data_3!$B$7:$B$16,1)+2,1),IF(AND(I139&gt;100,C139=60004),HLOOKUP(C139,MASTER_Data_3!$A$6:$G$16,MATCH(Datset_2!I139,MASTER_Data_3!$B$7:$B$16,1)+2,1),IF(AND(I139&gt;100,C139=60005),HLOOKUP(C139,MASTER_Data_3!$A$6:$G$16,MATCH(Datset_2!I139,MASTER_Data_3!$B$7:$B$16,1)+2,1),HLOOKUP(C139,MASTER_Data_3!$A$6:$G$16,2,1))))))</f>
        <v>0.24399999999999999</v>
      </c>
      <c r="K139" s="4">
        <f t="shared" si="4"/>
        <v>35.672799999999995</v>
      </c>
      <c r="L139" s="112">
        <f>IF(AND(I139&gt;100,C139=60001),HLOOKUP(C139,MASTER_Data_4!$A$6:$L$16,MATCH(Datset_2!I139,MASTER_Data_4!$B$7:$B$16,1)+2,1),IF(AND(I139&gt;100,C139=60002),HLOOKUP(C139,MASTER_Data_4!$A$6:$L$16,MATCH(Datset_2!I139,MASTER_Data_4!$B$7:$B$16,1)+2,1),IF(AND(I139&gt;100,C139=60003),HLOOKUP(C139,MASTER_Data_4!$A$6:$L$16,MATCH(Datset_2!I139,MASTER_Data_4!$B$7:$B$16,1)+2,1),IF(AND(I139&gt;100,C139=60004),HLOOKUP(C139,MASTER_Data_4!$A$6:$L$16,MATCH(Datset_2!I139,MASTER_Data_4!$B$7:$B$16,1)+2,1),IF(AND(I139&gt;100,C139=60005),HLOOKUP(C139,MASTER_Data_4!$A$6:$L$16,MATCH(Datset_2!I139,MASTER_Data_4!$B$7:$B$16,1)+2,1),HLOOKUP(C139,MASTER_Data_4!$A$6:$L$16,2,1))))))</f>
        <v>0.38900000000000001</v>
      </c>
      <c r="M139" s="4">
        <f t="shared" si="5"/>
        <v>56.8718</v>
      </c>
      <c r="N139" s="112">
        <f>VLOOKUP(C139,MASTER_Data_7!$F$2:$H$7,3,0)</f>
        <v>2</v>
      </c>
      <c r="O139" s="112">
        <f>VLOOKUP(C139,MASTER_Data_7!$K$2:$M$12,3,0)</f>
        <v>1</v>
      </c>
      <c r="P139" s="3">
        <f>VLOOKUP(C139,MASTER_Data_8!$F$2:$H$7,3,0)</f>
        <v>779</v>
      </c>
      <c r="Q139" s="3">
        <f>Datset_2!I139*MASTER_Data_5!$B$9*P139</f>
        <v>6206.9940999999999</v>
      </c>
      <c r="R139" s="3">
        <f>VLOOKUP(C139,MASTER_Data_8!$K$2:$M$12,3,0)</f>
        <v>584</v>
      </c>
      <c r="S139" s="3">
        <f>Datset_2!I139*MASTER_Data_5!$B$9*R139</f>
        <v>4653.2536</v>
      </c>
    </row>
    <row r="140" spans="1:19" x14ac:dyDescent="0.25">
      <c r="A140" s="62" t="s">
        <v>672</v>
      </c>
      <c r="B140" s="22">
        <v>39548</v>
      </c>
      <c r="C140" s="62">
        <v>60005</v>
      </c>
      <c r="D140" s="62">
        <v>9</v>
      </c>
      <c r="E140" s="62">
        <v>0</v>
      </c>
      <c r="F140" s="62">
        <v>12</v>
      </c>
      <c r="G140" s="62">
        <v>12</v>
      </c>
      <c r="H140" s="62">
        <v>9</v>
      </c>
      <c r="I140" s="112">
        <f>D140*HLOOKUP($D$3,MASTER_Data_1!$A$3:$F$5,2,0)+E140*HLOOKUP($E$3,MASTER_Data_1!$A$3:$F$5,2,0)+F140*HLOOKUP($F$3,MASTER_Data_1!$A$3:$F$5,2,0)+G140*HLOOKUP($G$3,MASTER_Data_1!$A$3:$F$5,2,0)+H140*HLOOKUP($H$3,MASTER_Data_1!$A$3:$F$5,2,0)</f>
        <v>132.30000000000001</v>
      </c>
      <c r="J140" s="5">
        <f>IF(AND(I140&gt;100,C140=60001),HLOOKUP(C140,MASTER_Data_3!$A$6:$G$16,MATCH(Datset_2!I140,MASTER_Data_3!$B$7:$B$16,1)+2,1),IF(AND(I140&gt;100,C140=60002),HLOOKUP(C140,MASTER_Data_3!$A$6:$G$16,MATCH(Datset_2!I140,MASTER_Data_3!$B$7:$B$16,1)+2,1),IF(AND(I140&gt;100,C140=60003),HLOOKUP(C140,MASTER_Data_3!$A$6:$G$16,MATCH(Datset_2!I140,MASTER_Data_3!$B$7:$B$16,1)+2,1),IF(AND(I140&gt;100,C140=60004),HLOOKUP(C140,MASTER_Data_3!$A$6:$G$16,MATCH(Datset_2!I140,MASTER_Data_3!$B$7:$B$16,1)+2,1),IF(AND(I140&gt;100,C140=60005),HLOOKUP(C140,MASTER_Data_3!$A$6:$G$16,MATCH(Datset_2!I140,MASTER_Data_3!$B$7:$B$16,1)+2,1),HLOOKUP(C140,MASTER_Data_3!$A$6:$G$16,2,1))))))</f>
        <v>0.24399999999999999</v>
      </c>
      <c r="K140" s="4">
        <f t="shared" si="4"/>
        <v>32.281200000000005</v>
      </c>
      <c r="L140" s="112">
        <f>IF(AND(I140&gt;100,C140=60001),HLOOKUP(C140,MASTER_Data_4!$A$6:$L$16,MATCH(Datset_2!I140,MASTER_Data_4!$B$7:$B$16,1)+2,1),IF(AND(I140&gt;100,C140=60002),HLOOKUP(C140,MASTER_Data_4!$A$6:$L$16,MATCH(Datset_2!I140,MASTER_Data_4!$B$7:$B$16,1)+2,1),IF(AND(I140&gt;100,C140=60003),HLOOKUP(C140,MASTER_Data_4!$A$6:$L$16,MATCH(Datset_2!I140,MASTER_Data_4!$B$7:$B$16,1)+2,1),IF(AND(I140&gt;100,C140=60004),HLOOKUP(C140,MASTER_Data_4!$A$6:$L$16,MATCH(Datset_2!I140,MASTER_Data_4!$B$7:$B$16,1)+2,1),IF(AND(I140&gt;100,C140=60005),HLOOKUP(C140,MASTER_Data_4!$A$6:$L$16,MATCH(Datset_2!I140,MASTER_Data_4!$B$7:$B$16,1)+2,1),HLOOKUP(C140,MASTER_Data_4!$A$6:$L$16,2,1))))))</f>
        <v>0.38900000000000001</v>
      </c>
      <c r="M140" s="4">
        <f t="shared" si="5"/>
        <v>51.464700000000008</v>
      </c>
      <c r="N140" s="112">
        <f>VLOOKUP(C140,MASTER_Data_7!$F$2:$H$7,3,0)</f>
        <v>2</v>
      </c>
      <c r="O140" s="112">
        <f>VLOOKUP(C140,MASTER_Data_7!$K$2:$M$12,3,0)</f>
        <v>1</v>
      </c>
      <c r="P140" s="3">
        <f>VLOOKUP(C140,MASTER_Data_8!$F$2:$H$7,3,0)</f>
        <v>779</v>
      </c>
      <c r="Q140" s="3">
        <f>Datset_2!I140*MASTER_Data_5!$B$9*P140</f>
        <v>5616.8626500000009</v>
      </c>
      <c r="R140" s="3">
        <f>VLOOKUP(C140,MASTER_Data_8!$K$2:$M$12,3,0)</f>
        <v>584</v>
      </c>
      <c r="S140" s="3">
        <f>Datset_2!I140*MASTER_Data_5!$B$9*R140</f>
        <v>4210.8444000000009</v>
      </c>
    </row>
    <row r="141" spans="1:19" x14ac:dyDescent="0.25">
      <c r="A141" s="62" t="s">
        <v>673</v>
      </c>
      <c r="B141" s="22">
        <v>39548</v>
      </c>
      <c r="C141" s="62">
        <v>60003</v>
      </c>
      <c r="D141" s="62">
        <v>9</v>
      </c>
      <c r="E141" s="62">
        <v>9</v>
      </c>
      <c r="F141" s="62">
        <v>12</v>
      </c>
      <c r="G141" s="62">
        <v>12</v>
      </c>
      <c r="H141" s="62">
        <v>10</v>
      </c>
      <c r="I141" s="112">
        <f>D141*HLOOKUP($D$3,MASTER_Data_1!$A$3:$F$5,2,0)+E141*HLOOKUP($E$3,MASTER_Data_1!$A$3:$F$5,2,0)+F141*HLOOKUP($F$3,MASTER_Data_1!$A$3:$F$5,2,0)+G141*HLOOKUP($G$3,MASTER_Data_1!$A$3:$F$5,2,0)+H141*HLOOKUP($H$3,MASTER_Data_1!$A$3:$F$5,2,0)</f>
        <v>151.30000000000001</v>
      </c>
      <c r="J141" s="5">
        <f>IF(AND(I141&gt;100,C141=60001),HLOOKUP(C141,MASTER_Data_3!$A$6:$G$16,MATCH(Datset_2!I141,MASTER_Data_3!$B$7:$B$16,1)+2,1),IF(AND(I141&gt;100,C141=60002),HLOOKUP(C141,MASTER_Data_3!$A$6:$G$16,MATCH(Datset_2!I141,MASTER_Data_3!$B$7:$B$16,1)+2,1),IF(AND(I141&gt;100,C141=60003),HLOOKUP(C141,MASTER_Data_3!$A$6:$G$16,MATCH(Datset_2!I141,MASTER_Data_3!$B$7:$B$16,1)+2,1),IF(AND(I141&gt;100,C141=60004),HLOOKUP(C141,MASTER_Data_3!$A$6:$G$16,MATCH(Datset_2!I141,MASTER_Data_3!$B$7:$B$16,1)+2,1),IF(AND(I141&gt;100,C141=60005),HLOOKUP(C141,MASTER_Data_3!$A$6:$G$16,MATCH(Datset_2!I141,MASTER_Data_3!$B$7:$B$16,1)+2,1),HLOOKUP(C141,MASTER_Data_3!$A$6:$G$16,2,1))))))</f>
        <v>0.25600000000000001</v>
      </c>
      <c r="K141" s="4">
        <f t="shared" si="4"/>
        <v>38.732800000000005</v>
      </c>
      <c r="L141" s="112">
        <f>IF(AND(I141&gt;100,C141=60001),HLOOKUP(C141,MASTER_Data_4!$A$6:$L$16,MATCH(Datset_2!I141,MASTER_Data_4!$B$7:$B$16,1)+2,1),IF(AND(I141&gt;100,C141=60002),HLOOKUP(C141,MASTER_Data_4!$A$6:$L$16,MATCH(Datset_2!I141,MASTER_Data_4!$B$7:$B$16,1)+2,1),IF(AND(I141&gt;100,C141=60003),HLOOKUP(C141,MASTER_Data_4!$A$6:$L$16,MATCH(Datset_2!I141,MASTER_Data_4!$B$7:$B$16,1)+2,1),IF(AND(I141&gt;100,C141=60004),HLOOKUP(C141,MASTER_Data_4!$A$6:$L$16,MATCH(Datset_2!I141,MASTER_Data_4!$B$7:$B$16,1)+2,1),IF(AND(I141&gt;100,C141=60005),HLOOKUP(C141,MASTER_Data_4!$A$6:$L$16,MATCH(Datset_2!I141,MASTER_Data_4!$B$7:$B$16,1)+2,1),HLOOKUP(C141,MASTER_Data_4!$A$6:$L$16,2,1))))))</f>
        <v>0.28999999999999998</v>
      </c>
      <c r="M141" s="4">
        <f t="shared" si="5"/>
        <v>43.877000000000002</v>
      </c>
      <c r="N141" s="112">
        <f>VLOOKUP(C141,MASTER_Data_7!$F$2:$H$7,3,0)</f>
        <v>2</v>
      </c>
      <c r="O141" s="112">
        <f>VLOOKUP(C141,MASTER_Data_7!$K$2:$M$12,3,0)</f>
        <v>1</v>
      </c>
      <c r="P141" s="3">
        <f>VLOOKUP(C141,MASTER_Data_8!$F$2:$H$7,3,0)</f>
        <v>846</v>
      </c>
      <c r="Q141" s="3">
        <f>Datset_2!I141*MASTER_Data_5!$B$9*P141</f>
        <v>6975.9891000000007</v>
      </c>
      <c r="R141" s="3">
        <f>VLOOKUP(C141,MASTER_Data_8!$K$2:$M$12,3,0)</f>
        <v>775</v>
      </c>
      <c r="S141" s="3">
        <f>Datset_2!I141*MASTER_Data_5!$B$9*R141</f>
        <v>6390.5337500000005</v>
      </c>
    </row>
    <row r="142" spans="1:19" x14ac:dyDescent="0.25">
      <c r="A142" s="62" t="s">
        <v>816</v>
      </c>
      <c r="B142" s="22">
        <v>39549</v>
      </c>
      <c r="C142" s="62">
        <v>60002</v>
      </c>
      <c r="D142" s="62">
        <v>6</v>
      </c>
      <c r="E142" s="62">
        <v>9</v>
      </c>
      <c r="F142" s="62">
        <v>12</v>
      </c>
      <c r="G142" s="62">
        <v>11</v>
      </c>
      <c r="H142" s="62">
        <v>8</v>
      </c>
      <c r="I142" s="112">
        <f>D142*HLOOKUP($D$3,MASTER_Data_1!$A$3:$F$5,2,0)+E142*HLOOKUP($E$3,MASTER_Data_1!$A$3:$F$5,2,0)+F142*HLOOKUP($F$3,MASTER_Data_1!$A$3:$F$5,2,0)+G142*HLOOKUP($G$3,MASTER_Data_1!$A$3:$F$5,2,0)+H142*HLOOKUP($H$3,MASTER_Data_1!$A$3:$F$5,2,0)</f>
        <v>133.1</v>
      </c>
      <c r="J142" s="5">
        <f>IF(AND(I142&gt;100,C142=60001),HLOOKUP(C142,MASTER_Data_3!$A$6:$G$16,MATCH(Datset_2!I142,MASTER_Data_3!$B$7:$B$16,1)+2,1),IF(AND(I142&gt;100,C142=60002),HLOOKUP(C142,MASTER_Data_3!$A$6:$G$16,MATCH(Datset_2!I142,MASTER_Data_3!$B$7:$B$16,1)+2,1),IF(AND(I142&gt;100,C142=60003),HLOOKUP(C142,MASTER_Data_3!$A$6:$G$16,MATCH(Datset_2!I142,MASTER_Data_3!$B$7:$B$16,1)+2,1),IF(AND(I142&gt;100,C142=60004),HLOOKUP(C142,MASTER_Data_3!$A$6:$G$16,MATCH(Datset_2!I142,MASTER_Data_3!$B$7:$B$16,1)+2,1),IF(AND(I142&gt;100,C142=60005),HLOOKUP(C142,MASTER_Data_3!$A$6:$G$16,MATCH(Datset_2!I142,MASTER_Data_3!$B$7:$B$16,1)+2,1),HLOOKUP(C142,MASTER_Data_3!$A$6:$G$16,2,1))))))</f>
        <v>0.254</v>
      </c>
      <c r="K142" s="4">
        <f t="shared" si="4"/>
        <v>33.807400000000001</v>
      </c>
      <c r="L142" s="112">
        <f>IF(AND(I142&gt;100,C142=60001),HLOOKUP(C142,MASTER_Data_4!$A$6:$L$16,MATCH(Datset_2!I142,MASTER_Data_4!$B$7:$B$16,1)+2,1),IF(AND(I142&gt;100,C142=60002),HLOOKUP(C142,MASTER_Data_4!$A$6:$L$16,MATCH(Datset_2!I142,MASTER_Data_4!$B$7:$B$16,1)+2,1),IF(AND(I142&gt;100,C142=60003),HLOOKUP(C142,MASTER_Data_4!$A$6:$L$16,MATCH(Datset_2!I142,MASTER_Data_4!$B$7:$B$16,1)+2,1),IF(AND(I142&gt;100,C142=60004),HLOOKUP(C142,MASTER_Data_4!$A$6:$L$16,MATCH(Datset_2!I142,MASTER_Data_4!$B$7:$B$16,1)+2,1),IF(AND(I142&gt;100,C142=60005),HLOOKUP(C142,MASTER_Data_4!$A$6:$L$16,MATCH(Datset_2!I142,MASTER_Data_4!$B$7:$B$16,1)+2,1),HLOOKUP(C142,MASTER_Data_4!$A$6:$L$16,2,1))))))</f>
        <v>0.307</v>
      </c>
      <c r="M142" s="4">
        <f t="shared" si="5"/>
        <v>40.861699999999999</v>
      </c>
      <c r="N142" s="112">
        <f>VLOOKUP(C142,MASTER_Data_7!$F$2:$H$7,3,0)</f>
        <v>1</v>
      </c>
      <c r="O142" s="112">
        <f>VLOOKUP(C142,MASTER_Data_7!$K$2:$M$12,3,0)</f>
        <v>2</v>
      </c>
      <c r="P142" s="3">
        <f>VLOOKUP(C142,MASTER_Data_8!$F$2:$H$7,3,0)</f>
        <v>355</v>
      </c>
      <c r="Q142" s="3">
        <f>Datset_2!I142*MASTER_Data_5!$B$9*P142</f>
        <v>2575.1522500000001</v>
      </c>
      <c r="R142" s="3">
        <f>VLOOKUP(C142,MASTER_Data_8!$K$2:$M$12,3,0)</f>
        <v>1275</v>
      </c>
      <c r="S142" s="3">
        <f>Datset_2!I142*MASTER_Data_5!$B$9*R142</f>
        <v>9248.7862499999992</v>
      </c>
    </row>
    <row r="143" spans="1:19" x14ac:dyDescent="0.25">
      <c r="A143" s="62" t="s">
        <v>817</v>
      </c>
      <c r="B143" s="22">
        <v>39549</v>
      </c>
      <c r="C143" s="62">
        <v>60001</v>
      </c>
      <c r="D143" s="62">
        <v>9</v>
      </c>
      <c r="E143" s="62">
        <v>15</v>
      </c>
      <c r="F143" s="62">
        <v>12</v>
      </c>
      <c r="G143" s="62">
        <v>11</v>
      </c>
      <c r="H143" s="62">
        <v>0</v>
      </c>
      <c r="I143" s="112">
        <f>D143*HLOOKUP($D$3,MASTER_Data_1!$A$3:$F$5,2,0)+E143*HLOOKUP($E$3,MASTER_Data_1!$A$3:$F$5,2,0)+F143*HLOOKUP($F$3,MASTER_Data_1!$A$3:$F$5,2,0)+G143*HLOOKUP($G$3,MASTER_Data_1!$A$3:$F$5,2,0)+H143*HLOOKUP($H$3,MASTER_Data_1!$A$3:$F$5,2,0)</f>
        <v>128.4</v>
      </c>
      <c r="J143" s="5">
        <f>IF(AND(I143&gt;100,C143=60001),HLOOKUP(C143,MASTER_Data_3!$A$6:$G$16,MATCH(Datset_2!I143,MASTER_Data_3!$B$7:$B$16,1)+2,1),IF(AND(I143&gt;100,C143=60002),HLOOKUP(C143,MASTER_Data_3!$A$6:$G$16,MATCH(Datset_2!I143,MASTER_Data_3!$B$7:$B$16,1)+2,1),IF(AND(I143&gt;100,C143=60003),HLOOKUP(C143,MASTER_Data_3!$A$6:$G$16,MATCH(Datset_2!I143,MASTER_Data_3!$B$7:$B$16,1)+2,1),IF(AND(I143&gt;100,C143=60004),HLOOKUP(C143,MASTER_Data_3!$A$6:$G$16,MATCH(Datset_2!I143,MASTER_Data_3!$B$7:$B$16,1)+2,1),IF(AND(I143&gt;100,C143=60005),HLOOKUP(C143,MASTER_Data_3!$A$6:$G$16,MATCH(Datset_2!I143,MASTER_Data_3!$B$7:$B$16,1)+2,1),HLOOKUP(C143,MASTER_Data_3!$A$6:$G$16,2,1))))))</f>
        <v>0.25</v>
      </c>
      <c r="K143" s="4">
        <f t="shared" si="4"/>
        <v>32.1</v>
      </c>
      <c r="L143" s="112">
        <f>IF(AND(I143&gt;100,C143=60001),HLOOKUP(C143,MASTER_Data_4!$A$6:$L$16,MATCH(Datset_2!I143,MASTER_Data_4!$B$7:$B$16,1)+2,1),IF(AND(I143&gt;100,C143=60002),HLOOKUP(C143,MASTER_Data_4!$A$6:$L$16,MATCH(Datset_2!I143,MASTER_Data_4!$B$7:$B$16,1)+2,1),IF(AND(I143&gt;100,C143=60003),HLOOKUP(C143,MASTER_Data_4!$A$6:$L$16,MATCH(Datset_2!I143,MASTER_Data_4!$B$7:$B$16,1)+2,1),IF(AND(I143&gt;100,C143=60004),HLOOKUP(C143,MASTER_Data_4!$A$6:$L$16,MATCH(Datset_2!I143,MASTER_Data_4!$B$7:$B$16,1)+2,1),IF(AND(I143&gt;100,C143=60005),HLOOKUP(C143,MASTER_Data_4!$A$6:$L$16,MATCH(Datset_2!I143,MASTER_Data_4!$B$7:$B$16,1)+2,1),HLOOKUP(C143,MASTER_Data_4!$A$6:$L$16,2,1))))))</f>
        <v>0.34</v>
      </c>
      <c r="M143" s="4">
        <f t="shared" si="5"/>
        <v>43.656000000000006</v>
      </c>
      <c r="N143" s="112">
        <f>VLOOKUP(C143,MASTER_Data_7!$F$2:$H$7,3,0)</f>
        <v>1</v>
      </c>
      <c r="O143" s="112">
        <f>VLOOKUP(C143,MASTER_Data_7!$K$2:$M$12,3,0)</f>
        <v>2</v>
      </c>
      <c r="P143" s="3">
        <f>VLOOKUP(C143,MASTER_Data_8!$F$2:$H$7,3,0)</f>
        <v>25</v>
      </c>
      <c r="Q143" s="3">
        <f>Datset_2!I143*MASTER_Data_5!$B$9*P143</f>
        <v>174.94500000000002</v>
      </c>
      <c r="R143" s="3">
        <f>VLOOKUP(C143,MASTER_Data_8!$K$2:$M$12,3,0)</f>
        <v>1376</v>
      </c>
      <c r="S143" s="3">
        <f>Datset_2!I143*MASTER_Data_5!$B$9*R143</f>
        <v>9628.9728000000014</v>
      </c>
    </row>
    <row r="144" spans="1:19" x14ac:dyDescent="0.25">
      <c r="A144" s="62" t="s">
        <v>858</v>
      </c>
      <c r="B144" s="22">
        <v>39550</v>
      </c>
      <c r="C144" s="62">
        <v>60001</v>
      </c>
      <c r="D144" s="62">
        <v>9</v>
      </c>
      <c r="E144" s="62">
        <v>0</v>
      </c>
      <c r="F144" s="62">
        <v>12</v>
      </c>
      <c r="G144" s="62">
        <v>11</v>
      </c>
      <c r="H144" s="62">
        <v>19</v>
      </c>
      <c r="I144" s="112">
        <f>D144*HLOOKUP($D$3,MASTER_Data_1!$A$3:$F$5,2,0)+E144*HLOOKUP($E$3,MASTER_Data_1!$A$3:$F$5,2,0)+F144*HLOOKUP($F$3,MASTER_Data_1!$A$3:$F$5,2,0)+G144*HLOOKUP($G$3,MASTER_Data_1!$A$3:$F$5,2,0)+H144*HLOOKUP($H$3,MASTER_Data_1!$A$3:$F$5,2,0)</f>
        <v>154.6</v>
      </c>
      <c r="J144" s="5">
        <f>IF(AND(I144&gt;100,C144=60001),HLOOKUP(C144,MASTER_Data_3!$A$6:$G$16,MATCH(Datset_2!I144,MASTER_Data_3!$B$7:$B$16,1)+2,1),IF(AND(I144&gt;100,C144=60002),HLOOKUP(C144,MASTER_Data_3!$A$6:$G$16,MATCH(Datset_2!I144,MASTER_Data_3!$B$7:$B$16,1)+2,1),IF(AND(I144&gt;100,C144=60003),HLOOKUP(C144,MASTER_Data_3!$A$6:$G$16,MATCH(Datset_2!I144,MASTER_Data_3!$B$7:$B$16,1)+2,1),IF(AND(I144&gt;100,C144=60004),HLOOKUP(C144,MASTER_Data_3!$A$6:$G$16,MATCH(Datset_2!I144,MASTER_Data_3!$B$7:$B$16,1)+2,1),IF(AND(I144&gt;100,C144=60005),HLOOKUP(C144,MASTER_Data_3!$A$6:$G$16,MATCH(Datset_2!I144,MASTER_Data_3!$B$7:$B$16,1)+2,1),HLOOKUP(C144,MASTER_Data_3!$A$6:$G$16,2,1))))))</f>
        <v>0.25</v>
      </c>
      <c r="K144" s="4">
        <f t="shared" si="4"/>
        <v>38.65</v>
      </c>
      <c r="L144" s="112">
        <f>IF(AND(I144&gt;100,C144=60001),HLOOKUP(C144,MASTER_Data_4!$A$6:$L$16,MATCH(Datset_2!I144,MASTER_Data_4!$B$7:$B$16,1)+2,1),IF(AND(I144&gt;100,C144=60002),HLOOKUP(C144,MASTER_Data_4!$A$6:$L$16,MATCH(Datset_2!I144,MASTER_Data_4!$B$7:$B$16,1)+2,1),IF(AND(I144&gt;100,C144=60003),HLOOKUP(C144,MASTER_Data_4!$A$6:$L$16,MATCH(Datset_2!I144,MASTER_Data_4!$B$7:$B$16,1)+2,1),IF(AND(I144&gt;100,C144=60004),HLOOKUP(C144,MASTER_Data_4!$A$6:$L$16,MATCH(Datset_2!I144,MASTER_Data_4!$B$7:$B$16,1)+2,1),IF(AND(I144&gt;100,C144=60005),HLOOKUP(C144,MASTER_Data_4!$A$6:$L$16,MATCH(Datset_2!I144,MASTER_Data_4!$B$7:$B$16,1)+2,1),HLOOKUP(C144,MASTER_Data_4!$A$6:$L$16,2,1))))))</f>
        <v>0.34</v>
      </c>
      <c r="M144" s="4">
        <f t="shared" si="5"/>
        <v>52.564</v>
      </c>
      <c r="N144" s="112">
        <f>VLOOKUP(C144,MASTER_Data_7!$F$2:$H$7,3,0)</f>
        <v>1</v>
      </c>
      <c r="O144" s="112">
        <f>VLOOKUP(C144,MASTER_Data_7!$K$2:$M$12,3,0)</f>
        <v>2</v>
      </c>
      <c r="P144" s="3">
        <f>VLOOKUP(C144,MASTER_Data_8!$F$2:$H$7,3,0)</f>
        <v>25</v>
      </c>
      <c r="Q144" s="3">
        <f>Datset_2!I144*MASTER_Data_5!$B$9*P144</f>
        <v>210.64249999999998</v>
      </c>
      <c r="R144" s="3">
        <f>VLOOKUP(C144,MASTER_Data_8!$K$2:$M$12,3,0)</f>
        <v>1376</v>
      </c>
      <c r="S144" s="3">
        <f>Datset_2!I144*MASTER_Data_5!$B$9*R144</f>
        <v>11593.763199999999</v>
      </c>
    </row>
    <row r="145" spans="1:19" x14ac:dyDescent="0.25">
      <c r="A145" s="62" t="s">
        <v>859</v>
      </c>
      <c r="B145" s="22">
        <v>39550</v>
      </c>
      <c r="C145" s="62">
        <v>60003</v>
      </c>
      <c r="D145" s="62">
        <v>9</v>
      </c>
      <c r="E145" s="62">
        <v>0</v>
      </c>
      <c r="F145" s="62">
        <v>12</v>
      </c>
      <c r="G145" s="62">
        <v>11</v>
      </c>
      <c r="H145" s="62">
        <v>9</v>
      </c>
      <c r="I145" s="112">
        <f>D145*HLOOKUP($D$3,MASTER_Data_1!$A$3:$F$5,2,0)+E145*HLOOKUP($E$3,MASTER_Data_1!$A$3:$F$5,2,0)+F145*HLOOKUP($F$3,MASTER_Data_1!$A$3:$F$5,2,0)+G145*HLOOKUP($G$3,MASTER_Data_1!$A$3:$F$5,2,0)+H145*HLOOKUP($H$3,MASTER_Data_1!$A$3:$F$5,2,0)</f>
        <v>126.60000000000001</v>
      </c>
      <c r="J145" s="5">
        <f>IF(AND(I145&gt;100,C145=60001),HLOOKUP(C145,MASTER_Data_3!$A$6:$G$16,MATCH(Datset_2!I145,MASTER_Data_3!$B$7:$B$16,1)+2,1),IF(AND(I145&gt;100,C145=60002),HLOOKUP(C145,MASTER_Data_3!$A$6:$G$16,MATCH(Datset_2!I145,MASTER_Data_3!$B$7:$B$16,1)+2,1),IF(AND(I145&gt;100,C145=60003),HLOOKUP(C145,MASTER_Data_3!$A$6:$G$16,MATCH(Datset_2!I145,MASTER_Data_3!$B$7:$B$16,1)+2,1),IF(AND(I145&gt;100,C145=60004),HLOOKUP(C145,MASTER_Data_3!$A$6:$G$16,MATCH(Datset_2!I145,MASTER_Data_3!$B$7:$B$16,1)+2,1),IF(AND(I145&gt;100,C145=60005),HLOOKUP(C145,MASTER_Data_3!$A$6:$G$16,MATCH(Datset_2!I145,MASTER_Data_3!$B$7:$B$16,1)+2,1),HLOOKUP(C145,MASTER_Data_3!$A$6:$G$16,2,1))))))</f>
        <v>0.25600000000000001</v>
      </c>
      <c r="K145" s="4">
        <f t="shared" si="4"/>
        <v>32.409600000000005</v>
      </c>
      <c r="L145" s="112">
        <f>IF(AND(I145&gt;100,C145=60001),HLOOKUP(C145,MASTER_Data_4!$A$6:$L$16,MATCH(Datset_2!I145,MASTER_Data_4!$B$7:$B$16,1)+2,1),IF(AND(I145&gt;100,C145=60002),HLOOKUP(C145,MASTER_Data_4!$A$6:$L$16,MATCH(Datset_2!I145,MASTER_Data_4!$B$7:$B$16,1)+2,1),IF(AND(I145&gt;100,C145=60003),HLOOKUP(C145,MASTER_Data_4!$A$6:$L$16,MATCH(Datset_2!I145,MASTER_Data_4!$B$7:$B$16,1)+2,1),IF(AND(I145&gt;100,C145=60004),HLOOKUP(C145,MASTER_Data_4!$A$6:$L$16,MATCH(Datset_2!I145,MASTER_Data_4!$B$7:$B$16,1)+2,1),IF(AND(I145&gt;100,C145=60005),HLOOKUP(C145,MASTER_Data_4!$A$6:$L$16,MATCH(Datset_2!I145,MASTER_Data_4!$B$7:$B$16,1)+2,1),HLOOKUP(C145,MASTER_Data_4!$A$6:$L$16,2,1))))))</f>
        <v>0.28999999999999998</v>
      </c>
      <c r="M145" s="4">
        <f t="shared" si="5"/>
        <v>36.713999999999999</v>
      </c>
      <c r="N145" s="112">
        <f>VLOOKUP(C145,MASTER_Data_7!$F$2:$H$7,3,0)</f>
        <v>2</v>
      </c>
      <c r="O145" s="112">
        <f>VLOOKUP(C145,MASTER_Data_7!$K$2:$M$12,3,0)</f>
        <v>1</v>
      </c>
      <c r="P145" s="3">
        <f>VLOOKUP(C145,MASTER_Data_8!$F$2:$H$7,3,0)</f>
        <v>846</v>
      </c>
      <c r="Q145" s="3">
        <f>Datset_2!I145*MASTER_Data_5!$B$9*P145</f>
        <v>5837.1462000000001</v>
      </c>
      <c r="R145" s="3">
        <f>VLOOKUP(C145,MASTER_Data_8!$K$2:$M$12,3,0)</f>
        <v>775</v>
      </c>
      <c r="S145" s="3">
        <f>Datset_2!I145*MASTER_Data_5!$B$9*R145</f>
        <v>5347.2674999999999</v>
      </c>
    </row>
    <row r="146" spans="1:19" x14ac:dyDescent="0.25">
      <c r="A146" s="62" t="s">
        <v>639</v>
      </c>
      <c r="B146" s="22">
        <v>39551</v>
      </c>
      <c r="C146" s="62">
        <v>60004</v>
      </c>
      <c r="D146" s="62">
        <v>9</v>
      </c>
      <c r="E146" s="62">
        <v>19</v>
      </c>
      <c r="F146" s="62">
        <v>12</v>
      </c>
      <c r="G146" s="62">
        <v>11</v>
      </c>
      <c r="H146" s="62">
        <v>9</v>
      </c>
      <c r="I146" s="112">
        <f>D146*HLOOKUP($D$3,MASTER_Data_1!$A$3:$F$5,2,0)+E146*HLOOKUP($E$3,MASTER_Data_1!$A$3:$F$5,2,0)+F146*HLOOKUP($F$3,MASTER_Data_1!$A$3:$F$5,2,0)+G146*HLOOKUP($G$3,MASTER_Data_1!$A$3:$F$5,2,0)+H146*HLOOKUP($H$3,MASTER_Data_1!$A$3:$F$5,2,0)</f>
        <v>160.80000000000001</v>
      </c>
      <c r="J146" s="5">
        <f>IF(AND(I146&gt;100,C146=60001),HLOOKUP(C146,MASTER_Data_3!$A$6:$G$16,MATCH(Datset_2!I146,MASTER_Data_3!$B$7:$B$16,1)+2,1),IF(AND(I146&gt;100,C146=60002),HLOOKUP(C146,MASTER_Data_3!$A$6:$G$16,MATCH(Datset_2!I146,MASTER_Data_3!$B$7:$B$16,1)+2,1),IF(AND(I146&gt;100,C146=60003),HLOOKUP(C146,MASTER_Data_3!$A$6:$G$16,MATCH(Datset_2!I146,MASTER_Data_3!$B$7:$B$16,1)+2,1),IF(AND(I146&gt;100,C146=60004),HLOOKUP(C146,MASTER_Data_3!$A$6:$G$16,MATCH(Datset_2!I146,MASTER_Data_3!$B$7:$B$16,1)+2,1),IF(AND(I146&gt;100,C146=60005),HLOOKUP(C146,MASTER_Data_3!$A$6:$G$16,MATCH(Datset_2!I146,MASTER_Data_3!$B$7:$B$16,1)+2,1),HLOOKUP(C146,MASTER_Data_3!$A$6:$G$16,2,1))))))</f>
        <v>0.252</v>
      </c>
      <c r="K146" s="4">
        <f t="shared" si="4"/>
        <v>40.521600000000007</v>
      </c>
      <c r="L146" s="112">
        <f>IF(AND(I146&gt;100,C146=60001),HLOOKUP(C146,MASTER_Data_4!$A$6:$L$16,MATCH(Datset_2!I146,MASTER_Data_4!$B$7:$B$16,1)+2,1),IF(AND(I146&gt;100,C146=60002),HLOOKUP(C146,MASTER_Data_4!$A$6:$L$16,MATCH(Datset_2!I146,MASTER_Data_4!$B$7:$B$16,1)+2,1),IF(AND(I146&gt;100,C146=60003),HLOOKUP(C146,MASTER_Data_4!$A$6:$L$16,MATCH(Datset_2!I146,MASTER_Data_4!$B$7:$B$16,1)+2,1),IF(AND(I146&gt;100,C146=60004),HLOOKUP(C146,MASTER_Data_4!$A$6:$L$16,MATCH(Datset_2!I146,MASTER_Data_4!$B$7:$B$16,1)+2,1),IF(AND(I146&gt;100,C146=60005),HLOOKUP(C146,MASTER_Data_4!$A$6:$L$16,MATCH(Datset_2!I146,MASTER_Data_4!$B$7:$B$16,1)+2,1),HLOOKUP(C146,MASTER_Data_4!$A$6:$L$16,2,1))))))</f>
        <v>0.3</v>
      </c>
      <c r="M146" s="4">
        <f t="shared" si="5"/>
        <v>48.24</v>
      </c>
      <c r="N146" s="112">
        <f>VLOOKUP(C146,MASTER_Data_7!$F$2:$H$7,3,0)</f>
        <v>2</v>
      </c>
      <c r="O146" s="112">
        <f>VLOOKUP(C146,MASTER_Data_7!$K$2:$M$12,3,0)</f>
        <v>2</v>
      </c>
      <c r="P146" s="3">
        <f>VLOOKUP(C146,MASTER_Data_8!$F$2:$H$7,3,0)</f>
        <v>882</v>
      </c>
      <c r="Q146" s="3">
        <f>Datset_2!I146*MASTER_Data_5!$B$9*P146</f>
        <v>7729.4952000000003</v>
      </c>
      <c r="R146" s="3">
        <f>VLOOKUP(C146,MASTER_Data_8!$K$2:$M$12,3,0)</f>
        <v>1735</v>
      </c>
      <c r="S146" s="3">
        <f>Datset_2!I146*MASTER_Data_5!$B$9*R146</f>
        <v>15204.846000000001</v>
      </c>
    </row>
    <row r="147" spans="1:19" x14ac:dyDescent="0.25">
      <c r="A147" s="62" t="s">
        <v>640</v>
      </c>
      <c r="B147" s="22">
        <v>39551</v>
      </c>
      <c r="C147" s="62">
        <v>60005</v>
      </c>
      <c r="D147" s="62">
        <v>9</v>
      </c>
      <c r="E147" s="62">
        <v>10</v>
      </c>
      <c r="F147" s="62">
        <v>12</v>
      </c>
      <c r="G147" s="62">
        <v>11</v>
      </c>
      <c r="H147" s="62">
        <v>0</v>
      </c>
      <c r="I147" s="112">
        <f>D147*HLOOKUP($D$3,MASTER_Data_1!$A$3:$F$5,2,0)+E147*HLOOKUP($E$3,MASTER_Data_1!$A$3:$F$5,2,0)+F147*HLOOKUP($F$3,MASTER_Data_1!$A$3:$F$5,2,0)+G147*HLOOKUP($G$3,MASTER_Data_1!$A$3:$F$5,2,0)+H147*HLOOKUP($H$3,MASTER_Data_1!$A$3:$F$5,2,0)</f>
        <v>119.4</v>
      </c>
      <c r="J147" s="5">
        <f>IF(AND(I147&gt;100,C147=60001),HLOOKUP(C147,MASTER_Data_3!$A$6:$G$16,MATCH(Datset_2!I147,MASTER_Data_3!$B$7:$B$16,1)+2,1),IF(AND(I147&gt;100,C147=60002),HLOOKUP(C147,MASTER_Data_3!$A$6:$G$16,MATCH(Datset_2!I147,MASTER_Data_3!$B$7:$B$16,1)+2,1),IF(AND(I147&gt;100,C147=60003),HLOOKUP(C147,MASTER_Data_3!$A$6:$G$16,MATCH(Datset_2!I147,MASTER_Data_3!$B$7:$B$16,1)+2,1),IF(AND(I147&gt;100,C147=60004),HLOOKUP(C147,MASTER_Data_3!$A$6:$G$16,MATCH(Datset_2!I147,MASTER_Data_3!$B$7:$B$16,1)+2,1),IF(AND(I147&gt;100,C147=60005),HLOOKUP(C147,MASTER_Data_3!$A$6:$G$16,MATCH(Datset_2!I147,MASTER_Data_3!$B$7:$B$16,1)+2,1),HLOOKUP(C147,MASTER_Data_3!$A$6:$G$16,2,1))))))</f>
        <v>0.24399999999999999</v>
      </c>
      <c r="K147" s="4">
        <f t="shared" si="4"/>
        <v>29.133600000000001</v>
      </c>
      <c r="L147" s="112">
        <f>IF(AND(I147&gt;100,C147=60001),HLOOKUP(C147,MASTER_Data_4!$A$6:$L$16,MATCH(Datset_2!I147,MASTER_Data_4!$B$7:$B$16,1)+2,1),IF(AND(I147&gt;100,C147=60002),HLOOKUP(C147,MASTER_Data_4!$A$6:$L$16,MATCH(Datset_2!I147,MASTER_Data_4!$B$7:$B$16,1)+2,1),IF(AND(I147&gt;100,C147=60003),HLOOKUP(C147,MASTER_Data_4!$A$6:$L$16,MATCH(Datset_2!I147,MASTER_Data_4!$B$7:$B$16,1)+2,1),IF(AND(I147&gt;100,C147=60004),HLOOKUP(C147,MASTER_Data_4!$A$6:$L$16,MATCH(Datset_2!I147,MASTER_Data_4!$B$7:$B$16,1)+2,1),IF(AND(I147&gt;100,C147=60005),HLOOKUP(C147,MASTER_Data_4!$A$6:$L$16,MATCH(Datset_2!I147,MASTER_Data_4!$B$7:$B$16,1)+2,1),HLOOKUP(C147,MASTER_Data_4!$A$6:$L$16,2,1))))))</f>
        <v>0.38900000000000001</v>
      </c>
      <c r="M147" s="4">
        <f t="shared" si="5"/>
        <v>46.446600000000004</v>
      </c>
      <c r="N147" s="112">
        <f>VLOOKUP(C147,MASTER_Data_7!$F$2:$H$7,3,0)</f>
        <v>2</v>
      </c>
      <c r="O147" s="112">
        <f>VLOOKUP(C147,MASTER_Data_7!$K$2:$M$12,3,0)</f>
        <v>1</v>
      </c>
      <c r="P147" s="3">
        <f>VLOOKUP(C147,MASTER_Data_8!$F$2:$H$7,3,0)</f>
        <v>779</v>
      </c>
      <c r="Q147" s="3">
        <f>Datset_2!I147*MASTER_Data_5!$B$9*P147</f>
        <v>5069.1867000000002</v>
      </c>
      <c r="R147" s="3">
        <f>VLOOKUP(C147,MASTER_Data_8!$K$2:$M$12,3,0)</f>
        <v>584</v>
      </c>
      <c r="S147" s="3">
        <f>Datset_2!I147*MASTER_Data_5!$B$9*R147</f>
        <v>3800.2631999999999</v>
      </c>
    </row>
    <row r="148" spans="1:19" x14ac:dyDescent="0.25">
      <c r="A148" s="62" t="s">
        <v>641</v>
      </c>
      <c r="B148" s="22">
        <v>39553</v>
      </c>
      <c r="C148" s="62">
        <v>60002</v>
      </c>
      <c r="D148" s="62">
        <v>2</v>
      </c>
      <c r="E148" s="62">
        <v>8</v>
      </c>
      <c r="F148" s="62">
        <v>12</v>
      </c>
      <c r="G148" s="62">
        <v>11</v>
      </c>
      <c r="H148" s="62">
        <v>7</v>
      </c>
      <c r="I148" s="112">
        <f>D148*HLOOKUP($D$3,MASTER_Data_1!$A$3:$F$5,2,0)+E148*HLOOKUP($E$3,MASTER_Data_1!$A$3:$F$5,2,0)+F148*HLOOKUP($F$3,MASTER_Data_1!$A$3:$F$5,2,0)+G148*HLOOKUP($G$3,MASTER_Data_1!$A$3:$F$5,2,0)+H148*HLOOKUP($H$3,MASTER_Data_1!$A$3:$F$5,2,0)</f>
        <v>119.3</v>
      </c>
      <c r="J148" s="5">
        <f>IF(AND(I148&gt;100,C148=60001),HLOOKUP(C148,MASTER_Data_3!$A$6:$G$16,MATCH(Datset_2!I148,MASTER_Data_3!$B$7:$B$16,1)+2,1),IF(AND(I148&gt;100,C148=60002),HLOOKUP(C148,MASTER_Data_3!$A$6:$G$16,MATCH(Datset_2!I148,MASTER_Data_3!$B$7:$B$16,1)+2,1),IF(AND(I148&gt;100,C148=60003),HLOOKUP(C148,MASTER_Data_3!$A$6:$G$16,MATCH(Datset_2!I148,MASTER_Data_3!$B$7:$B$16,1)+2,1),IF(AND(I148&gt;100,C148=60004),HLOOKUP(C148,MASTER_Data_3!$A$6:$G$16,MATCH(Datset_2!I148,MASTER_Data_3!$B$7:$B$16,1)+2,1),IF(AND(I148&gt;100,C148=60005),HLOOKUP(C148,MASTER_Data_3!$A$6:$G$16,MATCH(Datset_2!I148,MASTER_Data_3!$B$7:$B$16,1)+2,1),HLOOKUP(C148,MASTER_Data_3!$A$6:$G$16,2,1))))))</f>
        <v>0.254</v>
      </c>
      <c r="K148" s="4">
        <f t="shared" si="4"/>
        <v>30.302199999999999</v>
      </c>
      <c r="L148" s="112">
        <f>IF(AND(I148&gt;100,C148=60001),HLOOKUP(C148,MASTER_Data_4!$A$6:$L$16,MATCH(Datset_2!I148,MASTER_Data_4!$B$7:$B$16,1)+2,1),IF(AND(I148&gt;100,C148=60002),HLOOKUP(C148,MASTER_Data_4!$A$6:$L$16,MATCH(Datset_2!I148,MASTER_Data_4!$B$7:$B$16,1)+2,1),IF(AND(I148&gt;100,C148=60003),HLOOKUP(C148,MASTER_Data_4!$A$6:$L$16,MATCH(Datset_2!I148,MASTER_Data_4!$B$7:$B$16,1)+2,1),IF(AND(I148&gt;100,C148=60004),HLOOKUP(C148,MASTER_Data_4!$A$6:$L$16,MATCH(Datset_2!I148,MASTER_Data_4!$B$7:$B$16,1)+2,1),IF(AND(I148&gt;100,C148=60005),HLOOKUP(C148,MASTER_Data_4!$A$6:$L$16,MATCH(Datset_2!I148,MASTER_Data_4!$B$7:$B$16,1)+2,1),HLOOKUP(C148,MASTER_Data_4!$A$6:$L$16,2,1))))))</f>
        <v>0.307</v>
      </c>
      <c r="M148" s="4">
        <f t="shared" si="5"/>
        <v>36.625099999999996</v>
      </c>
      <c r="N148" s="112">
        <f>VLOOKUP(C148,MASTER_Data_7!$F$2:$H$7,3,0)</f>
        <v>1</v>
      </c>
      <c r="O148" s="112">
        <f>VLOOKUP(C148,MASTER_Data_7!$K$2:$M$12,3,0)</f>
        <v>2</v>
      </c>
      <c r="P148" s="3">
        <f>VLOOKUP(C148,MASTER_Data_8!$F$2:$H$7,3,0)</f>
        <v>355</v>
      </c>
      <c r="Q148" s="3">
        <f>Datset_2!I148*MASTER_Data_5!$B$9*P148</f>
        <v>2308.1567500000001</v>
      </c>
      <c r="R148" s="3">
        <f>VLOOKUP(C148,MASTER_Data_8!$K$2:$M$12,3,0)</f>
        <v>1275</v>
      </c>
      <c r="S148" s="3">
        <f>Datset_2!I148*MASTER_Data_5!$B$9*R148</f>
        <v>8289.8587499999994</v>
      </c>
    </row>
    <row r="149" spans="1:19" x14ac:dyDescent="0.25">
      <c r="A149" s="62" t="s">
        <v>642</v>
      </c>
      <c r="B149" s="22">
        <v>39553</v>
      </c>
      <c r="C149" s="62">
        <v>60001</v>
      </c>
      <c r="D149" s="62">
        <v>2</v>
      </c>
      <c r="E149" s="62">
        <v>8</v>
      </c>
      <c r="F149" s="62">
        <v>12</v>
      </c>
      <c r="G149" s="62">
        <v>11</v>
      </c>
      <c r="H149" s="62">
        <v>8</v>
      </c>
      <c r="I149" s="112">
        <f>D149*HLOOKUP($D$3,MASTER_Data_1!$A$3:$F$5,2,0)+E149*HLOOKUP($E$3,MASTER_Data_1!$A$3:$F$5,2,0)+F149*HLOOKUP($F$3,MASTER_Data_1!$A$3:$F$5,2,0)+G149*HLOOKUP($G$3,MASTER_Data_1!$A$3:$F$5,2,0)+H149*HLOOKUP($H$3,MASTER_Data_1!$A$3:$F$5,2,0)</f>
        <v>122.1</v>
      </c>
      <c r="J149" s="5">
        <f>IF(AND(I149&gt;100,C149=60001),HLOOKUP(C149,MASTER_Data_3!$A$6:$G$16,MATCH(Datset_2!I149,MASTER_Data_3!$B$7:$B$16,1)+2,1),IF(AND(I149&gt;100,C149=60002),HLOOKUP(C149,MASTER_Data_3!$A$6:$G$16,MATCH(Datset_2!I149,MASTER_Data_3!$B$7:$B$16,1)+2,1),IF(AND(I149&gt;100,C149=60003),HLOOKUP(C149,MASTER_Data_3!$A$6:$G$16,MATCH(Datset_2!I149,MASTER_Data_3!$B$7:$B$16,1)+2,1),IF(AND(I149&gt;100,C149=60004),HLOOKUP(C149,MASTER_Data_3!$A$6:$G$16,MATCH(Datset_2!I149,MASTER_Data_3!$B$7:$B$16,1)+2,1),IF(AND(I149&gt;100,C149=60005),HLOOKUP(C149,MASTER_Data_3!$A$6:$G$16,MATCH(Datset_2!I149,MASTER_Data_3!$B$7:$B$16,1)+2,1),HLOOKUP(C149,MASTER_Data_3!$A$6:$G$16,2,1))))))</f>
        <v>0.25</v>
      </c>
      <c r="K149" s="4">
        <f t="shared" si="4"/>
        <v>30.524999999999999</v>
      </c>
      <c r="L149" s="112">
        <f>IF(AND(I149&gt;100,C149=60001),HLOOKUP(C149,MASTER_Data_4!$A$6:$L$16,MATCH(Datset_2!I149,MASTER_Data_4!$B$7:$B$16,1)+2,1),IF(AND(I149&gt;100,C149=60002),HLOOKUP(C149,MASTER_Data_4!$A$6:$L$16,MATCH(Datset_2!I149,MASTER_Data_4!$B$7:$B$16,1)+2,1),IF(AND(I149&gt;100,C149=60003),HLOOKUP(C149,MASTER_Data_4!$A$6:$L$16,MATCH(Datset_2!I149,MASTER_Data_4!$B$7:$B$16,1)+2,1),IF(AND(I149&gt;100,C149=60004),HLOOKUP(C149,MASTER_Data_4!$A$6:$L$16,MATCH(Datset_2!I149,MASTER_Data_4!$B$7:$B$16,1)+2,1),IF(AND(I149&gt;100,C149=60005),HLOOKUP(C149,MASTER_Data_4!$A$6:$L$16,MATCH(Datset_2!I149,MASTER_Data_4!$B$7:$B$16,1)+2,1),HLOOKUP(C149,MASTER_Data_4!$A$6:$L$16,2,1))))))</f>
        <v>0.34</v>
      </c>
      <c r="M149" s="4">
        <f t="shared" si="5"/>
        <v>41.514000000000003</v>
      </c>
      <c r="N149" s="112">
        <f>VLOOKUP(C149,MASTER_Data_7!$F$2:$H$7,3,0)</f>
        <v>1</v>
      </c>
      <c r="O149" s="112">
        <f>VLOOKUP(C149,MASTER_Data_7!$K$2:$M$12,3,0)</f>
        <v>2</v>
      </c>
      <c r="P149" s="3">
        <f>VLOOKUP(C149,MASTER_Data_8!$F$2:$H$7,3,0)</f>
        <v>25</v>
      </c>
      <c r="Q149" s="3">
        <f>Datset_2!I149*MASTER_Data_5!$B$9*P149</f>
        <v>166.36124999999998</v>
      </c>
      <c r="R149" s="3">
        <f>VLOOKUP(C149,MASTER_Data_8!$K$2:$M$12,3,0)</f>
        <v>1376</v>
      </c>
      <c r="S149" s="3">
        <f>Datset_2!I149*MASTER_Data_5!$B$9*R149</f>
        <v>9156.5231999999996</v>
      </c>
    </row>
    <row r="150" spans="1:19" x14ac:dyDescent="0.25">
      <c r="A150" s="62" t="s">
        <v>643</v>
      </c>
      <c r="B150" s="22">
        <v>39554</v>
      </c>
      <c r="C150" s="62">
        <v>60003</v>
      </c>
      <c r="D150" s="62">
        <v>0</v>
      </c>
      <c r="E150" s="62">
        <v>8</v>
      </c>
      <c r="F150" s="62">
        <v>12</v>
      </c>
      <c r="G150" s="62">
        <v>11</v>
      </c>
      <c r="H150" s="62">
        <v>8</v>
      </c>
      <c r="I150" s="112">
        <f>D150*HLOOKUP($D$3,MASTER_Data_1!$A$3:$F$5,2,0)+E150*HLOOKUP($E$3,MASTER_Data_1!$A$3:$F$5,2,0)+F150*HLOOKUP($F$3,MASTER_Data_1!$A$3:$F$5,2,0)+G150*HLOOKUP($G$3,MASTER_Data_1!$A$3:$F$5,2,0)+H150*HLOOKUP($H$3,MASTER_Data_1!$A$3:$F$5,2,0)</f>
        <v>117.5</v>
      </c>
      <c r="J150" s="5">
        <f>IF(AND(I150&gt;100,C150=60001),HLOOKUP(C150,MASTER_Data_3!$A$6:$G$16,MATCH(Datset_2!I150,MASTER_Data_3!$B$7:$B$16,1)+2,1),IF(AND(I150&gt;100,C150=60002),HLOOKUP(C150,MASTER_Data_3!$A$6:$G$16,MATCH(Datset_2!I150,MASTER_Data_3!$B$7:$B$16,1)+2,1),IF(AND(I150&gt;100,C150=60003),HLOOKUP(C150,MASTER_Data_3!$A$6:$G$16,MATCH(Datset_2!I150,MASTER_Data_3!$B$7:$B$16,1)+2,1),IF(AND(I150&gt;100,C150=60004),HLOOKUP(C150,MASTER_Data_3!$A$6:$G$16,MATCH(Datset_2!I150,MASTER_Data_3!$B$7:$B$16,1)+2,1),IF(AND(I150&gt;100,C150=60005),HLOOKUP(C150,MASTER_Data_3!$A$6:$G$16,MATCH(Datset_2!I150,MASTER_Data_3!$B$7:$B$16,1)+2,1),HLOOKUP(C150,MASTER_Data_3!$A$6:$G$16,2,1))))))</f>
        <v>0.25600000000000001</v>
      </c>
      <c r="K150" s="4">
        <f t="shared" si="4"/>
        <v>30.080000000000002</v>
      </c>
      <c r="L150" s="112">
        <f>IF(AND(I150&gt;100,C150=60001),HLOOKUP(C150,MASTER_Data_4!$A$6:$L$16,MATCH(Datset_2!I150,MASTER_Data_4!$B$7:$B$16,1)+2,1),IF(AND(I150&gt;100,C150=60002),HLOOKUP(C150,MASTER_Data_4!$A$6:$L$16,MATCH(Datset_2!I150,MASTER_Data_4!$B$7:$B$16,1)+2,1),IF(AND(I150&gt;100,C150=60003),HLOOKUP(C150,MASTER_Data_4!$A$6:$L$16,MATCH(Datset_2!I150,MASTER_Data_4!$B$7:$B$16,1)+2,1),IF(AND(I150&gt;100,C150=60004),HLOOKUP(C150,MASTER_Data_4!$A$6:$L$16,MATCH(Datset_2!I150,MASTER_Data_4!$B$7:$B$16,1)+2,1),IF(AND(I150&gt;100,C150=60005),HLOOKUP(C150,MASTER_Data_4!$A$6:$L$16,MATCH(Datset_2!I150,MASTER_Data_4!$B$7:$B$16,1)+2,1),HLOOKUP(C150,MASTER_Data_4!$A$6:$L$16,2,1))))))</f>
        <v>0.28999999999999998</v>
      </c>
      <c r="M150" s="4">
        <f t="shared" si="5"/>
        <v>34.074999999999996</v>
      </c>
      <c r="N150" s="112">
        <f>VLOOKUP(C150,MASTER_Data_7!$F$2:$H$7,3,0)</f>
        <v>2</v>
      </c>
      <c r="O150" s="112">
        <f>VLOOKUP(C150,MASTER_Data_7!$K$2:$M$12,3,0)</f>
        <v>1</v>
      </c>
      <c r="P150" s="3">
        <f>VLOOKUP(C150,MASTER_Data_8!$F$2:$H$7,3,0)</f>
        <v>846</v>
      </c>
      <c r="Q150" s="3">
        <f>Datset_2!I150*MASTER_Data_5!$B$9*P150</f>
        <v>5417.5724999999993</v>
      </c>
      <c r="R150" s="3">
        <f>VLOOKUP(C150,MASTER_Data_8!$K$2:$M$12,3,0)</f>
        <v>775</v>
      </c>
      <c r="S150" s="3">
        <f>Datset_2!I150*MASTER_Data_5!$B$9*R150</f>
        <v>4962.90625</v>
      </c>
    </row>
    <row r="151" spans="1:19" x14ac:dyDescent="0.25">
      <c r="A151" s="62" t="s">
        <v>644</v>
      </c>
      <c r="B151" s="22">
        <v>39554</v>
      </c>
      <c r="C151" s="62">
        <v>60001</v>
      </c>
      <c r="D151" s="62">
        <v>12</v>
      </c>
      <c r="E151" s="62">
        <v>8</v>
      </c>
      <c r="F151" s="62">
        <v>12</v>
      </c>
      <c r="G151" s="62">
        <v>11</v>
      </c>
      <c r="H151" s="62">
        <v>8</v>
      </c>
      <c r="I151" s="112">
        <f>D151*HLOOKUP($D$3,MASTER_Data_1!$A$3:$F$5,2,0)+E151*HLOOKUP($E$3,MASTER_Data_1!$A$3:$F$5,2,0)+F151*HLOOKUP($F$3,MASTER_Data_1!$A$3:$F$5,2,0)+G151*HLOOKUP($G$3,MASTER_Data_1!$A$3:$F$5,2,0)+H151*HLOOKUP($H$3,MASTER_Data_1!$A$3:$F$5,2,0)</f>
        <v>145.1</v>
      </c>
      <c r="J151" s="5">
        <f>IF(AND(I151&gt;100,C151=60001),HLOOKUP(C151,MASTER_Data_3!$A$6:$G$16,MATCH(Datset_2!I151,MASTER_Data_3!$B$7:$B$16,1)+2,1),IF(AND(I151&gt;100,C151=60002),HLOOKUP(C151,MASTER_Data_3!$A$6:$G$16,MATCH(Datset_2!I151,MASTER_Data_3!$B$7:$B$16,1)+2,1),IF(AND(I151&gt;100,C151=60003),HLOOKUP(C151,MASTER_Data_3!$A$6:$G$16,MATCH(Datset_2!I151,MASTER_Data_3!$B$7:$B$16,1)+2,1),IF(AND(I151&gt;100,C151=60004),HLOOKUP(C151,MASTER_Data_3!$A$6:$G$16,MATCH(Datset_2!I151,MASTER_Data_3!$B$7:$B$16,1)+2,1),IF(AND(I151&gt;100,C151=60005),HLOOKUP(C151,MASTER_Data_3!$A$6:$G$16,MATCH(Datset_2!I151,MASTER_Data_3!$B$7:$B$16,1)+2,1),HLOOKUP(C151,MASTER_Data_3!$A$6:$G$16,2,1))))))</f>
        <v>0.25</v>
      </c>
      <c r="K151" s="4">
        <f t="shared" si="4"/>
        <v>36.274999999999999</v>
      </c>
      <c r="L151" s="112">
        <f>IF(AND(I151&gt;100,C151=60001),HLOOKUP(C151,MASTER_Data_4!$A$6:$L$16,MATCH(Datset_2!I151,MASTER_Data_4!$B$7:$B$16,1)+2,1),IF(AND(I151&gt;100,C151=60002),HLOOKUP(C151,MASTER_Data_4!$A$6:$L$16,MATCH(Datset_2!I151,MASTER_Data_4!$B$7:$B$16,1)+2,1),IF(AND(I151&gt;100,C151=60003),HLOOKUP(C151,MASTER_Data_4!$A$6:$L$16,MATCH(Datset_2!I151,MASTER_Data_4!$B$7:$B$16,1)+2,1),IF(AND(I151&gt;100,C151=60004),HLOOKUP(C151,MASTER_Data_4!$A$6:$L$16,MATCH(Datset_2!I151,MASTER_Data_4!$B$7:$B$16,1)+2,1),IF(AND(I151&gt;100,C151=60005),HLOOKUP(C151,MASTER_Data_4!$A$6:$L$16,MATCH(Datset_2!I151,MASTER_Data_4!$B$7:$B$16,1)+2,1),HLOOKUP(C151,MASTER_Data_4!$A$6:$L$16,2,1))))))</f>
        <v>0.34</v>
      </c>
      <c r="M151" s="4">
        <f t="shared" si="5"/>
        <v>49.334000000000003</v>
      </c>
      <c r="N151" s="112">
        <f>VLOOKUP(C151,MASTER_Data_7!$F$2:$H$7,3,0)</f>
        <v>1</v>
      </c>
      <c r="O151" s="112">
        <f>VLOOKUP(C151,MASTER_Data_7!$K$2:$M$12,3,0)</f>
        <v>2</v>
      </c>
      <c r="P151" s="3">
        <f>VLOOKUP(C151,MASTER_Data_8!$F$2:$H$7,3,0)</f>
        <v>25</v>
      </c>
      <c r="Q151" s="3">
        <f>Datset_2!I151*MASTER_Data_5!$B$9*P151</f>
        <v>197.69874999999999</v>
      </c>
      <c r="R151" s="3">
        <f>VLOOKUP(C151,MASTER_Data_8!$K$2:$M$12,3,0)</f>
        <v>1376</v>
      </c>
      <c r="S151" s="3">
        <f>Datset_2!I151*MASTER_Data_5!$B$9*R151</f>
        <v>10881.339199999999</v>
      </c>
    </row>
    <row r="152" spans="1:19" x14ac:dyDescent="0.25">
      <c r="A152" s="62" t="s">
        <v>645</v>
      </c>
      <c r="B152" s="22">
        <v>39555</v>
      </c>
      <c r="C152" s="62">
        <v>60003</v>
      </c>
      <c r="D152" s="62">
        <v>10</v>
      </c>
      <c r="E152" s="62">
        <v>8</v>
      </c>
      <c r="F152" s="62">
        <v>12</v>
      </c>
      <c r="G152" s="62">
        <v>11</v>
      </c>
      <c r="H152" s="62">
        <v>8</v>
      </c>
      <c r="I152" s="112">
        <f>D152*HLOOKUP($D$3,MASTER_Data_1!$A$3:$F$5,2,0)+E152*HLOOKUP($E$3,MASTER_Data_1!$A$3:$F$5,2,0)+F152*HLOOKUP($F$3,MASTER_Data_1!$A$3:$F$5,2,0)+G152*HLOOKUP($G$3,MASTER_Data_1!$A$3:$F$5,2,0)+H152*HLOOKUP($H$3,MASTER_Data_1!$A$3:$F$5,2,0)</f>
        <v>140.5</v>
      </c>
      <c r="J152" s="5">
        <f>IF(AND(I152&gt;100,C152=60001),HLOOKUP(C152,MASTER_Data_3!$A$6:$G$16,MATCH(Datset_2!I152,MASTER_Data_3!$B$7:$B$16,1)+2,1),IF(AND(I152&gt;100,C152=60002),HLOOKUP(C152,MASTER_Data_3!$A$6:$G$16,MATCH(Datset_2!I152,MASTER_Data_3!$B$7:$B$16,1)+2,1),IF(AND(I152&gt;100,C152=60003),HLOOKUP(C152,MASTER_Data_3!$A$6:$G$16,MATCH(Datset_2!I152,MASTER_Data_3!$B$7:$B$16,1)+2,1),IF(AND(I152&gt;100,C152=60004),HLOOKUP(C152,MASTER_Data_3!$A$6:$G$16,MATCH(Datset_2!I152,MASTER_Data_3!$B$7:$B$16,1)+2,1),IF(AND(I152&gt;100,C152=60005),HLOOKUP(C152,MASTER_Data_3!$A$6:$G$16,MATCH(Datset_2!I152,MASTER_Data_3!$B$7:$B$16,1)+2,1),HLOOKUP(C152,MASTER_Data_3!$A$6:$G$16,2,1))))))</f>
        <v>0.25600000000000001</v>
      </c>
      <c r="K152" s="4">
        <f t="shared" si="4"/>
        <v>35.968000000000004</v>
      </c>
      <c r="L152" s="112">
        <f>IF(AND(I152&gt;100,C152=60001),HLOOKUP(C152,MASTER_Data_4!$A$6:$L$16,MATCH(Datset_2!I152,MASTER_Data_4!$B$7:$B$16,1)+2,1),IF(AND(I152&gt;100,C152=60002),HLOOKUP(C152,MASTER_Data_4!$A$6:$L$16,MATCH(Datset_2!I152,MASTER_Data_4!$B$7:$B$16,1)+2,1),IF(AND(I152&gt;100,C152=60003),HLOOKUP(C152,MASTER_Data_4!$A$6:$L$16,MATCH(Datset_2!I152,MASTER_Data_4!$B$7:$B$16,1)+2,1),IF(AND(I152&gt;100,C152=60004),HLOOKUP(C152,MASTER_Data_4!$A$6:$L$16,MATCH(Datset_2!I152,MASTER_Data_4!$B$7:$B$16,1)+2,1),IF(AND(I152&gt;100,C152=60005),HLOOKUP(C152,MASTER_Data_4!$A$6:$L$16,MATCH(Datset_2!I152,MASTER_Data_4!$B$7:$B$16,1)+2,1),HLOOKUP(C152,MASTER_Data_4!$A$6:$L$16,2,1))))))</f>
        <v>0.28999999999999998</v>
      </c>
      <c r="M152" s="4">
        <f t="shared" si="5"/>
        <v>40.744999999999997</v>
      </c>
      <c r="N152" s="112">
        <f>VLOOKUP(C152,MASTER_Data_7!$F$2:$H$7,3,0)</f>
        <v>2</v>
      </c>
      <c r="O152" s="112">
        <f>VLOOKUP(C152,MASTER_Data_7!$K$2:$M$12,3,0)</f>
        <v>1</v>
      </c>
      <c r="P152" s="3">
        <f>VLOOKUP(C152,MASTER_Data_8!$F$2:$H$7,3,0)</f>
        <v>846</v>
      </c>
      <c r="Q152" s="3">
        <f>Datset_2!I152*MASTER_Data_5!$B$9*P152</f>
        <v>6478.0335000000005</v>
      </c>
      <c r="R152" s="3">
        <f>VLOOKUP(C152,MASTER_Data_8!$K$2:$M$12,3,0)</f>
        <v>775</v>
      </c>
      <c r="S152" s="3">
        <f>Datset_2!I152*MASTER_Data_5!$B$9*R152</f>
        <v>5934.3687500000005</v>
      </c>
    </row>
    <row r="153" spans="1:19" x14ac:dyDescent="0.25">
      <c r="A153" s="62" t="s">
        <v>646</v>
      </c>
      <c r="B153" s="22">
        <v>39557</v>
      </c>
      <c r="C153" s="62">
        <v>60005</v>
      </c>
      <c r="D153" s="62">
        <v>8</v>
      </c>
      <c r="E153" s="62">
        <v>15</v>
      </c>
      <c r="F153" s="62">
        <v>12</v>
      </c>
      <c r="G153" s="62">
        <v>11</v>
      </c>
      <c r="H153" s="62">
        <v>8</v>
      </c>
      <c r="I153" s="112">
        <f>D153*HLOOKUP($D$3,MASTER_Data_1!$A$3:$F$5,2,0)+E153*HLOOKUP($E$3,MASTER_Data_1!$A$3:$F$5,2,0)+F153*HLOOKUP($F$3,MASTER_Data_1!$A$3:$F$5,2,0)+G153*HLOOKUP($G$3,MASTER_Data_1!$A$3:$F$5,2,0)+H153*HLOOKUP($H$3,MASTER_Data_1!$A$3:$F$5,2,0)</f>
        <v>148.5</v>
      </c>
      <c r="J153" s="5">
        <f>IF(AND(I153&gt;100,C153=60001),HLOOKUP(C153,MASTER_Data_3!$A$6:$G$16,MATCH(Datset_2!I153,MASTER_Data_3!$B$7:$B$16,1)+2,1),IF(AND(I153&gt;100,C153=60002),HLOOKUP(C153,MASTER_Data_3!$A$6:$G$16,MATCH(Datset_2!I153,MASTER_Data_3!$B$7:$B$16,1)+2,1),IF(AND(I153&gt;100,C153=60003),HLOOKUP(C153,MASTER_Data_3!$A$6:$G$16,MATCH(Datset_2!I153,MASTER_Data_3!$B$7:$B$16,1)+2,1),IF(AND(I153&gt;100,C153=60004),HLOOKUP(C153,MASTER_Data_3!$A$6:$G$16,MATCH(Datset_2!I153,MASTER_Data_3!$B$7:$B$16,1)+2,1),IF(AND(I153&gt;100,C153=60005),HLOOKUP(C153,MASTER_Data_3!$A$6:$G$16,MATCH(Datset_2!I153,MASTER_Data_3!$B$7:$B$16,1)+2,1),HLOOKUP(C153,MASTER_Data_3!$A$6:$G$16,2,1))))))</f>
        <v>0.24399999999999999</v>
      </c>
      <c r="K153" s="4">
        <f t="shared" si="4"/>
        <v>36.234000000000002</v>
      </c>
      <c r="L153" s="112">
        <f>IF(AND(I153&gt;100,C153=60001),HLOOKUP(C153,MASTER_Data_4!$A$6:$L$16,MATCH(Datset_2!I153,MASTER_Data_4!$B$7:$B$16,1)+2,1),IF(AND(I153&gt;100,C153=60002),HLOOKUP(C153,MASTER_Data_4!$A$6:$L$16,MATCH(Datset_2!I153,MASTER_Data_4!$B$7:$B$16,1)+2,1),IF(AND(I153&gt;100,C153=60003),HLOOKUP(C153,MASTER_Data_4!$A$6:$L$16,MATCH(Datset_2!I153,MASTER_Data_4!$B$7:$B$16,1)+2,1),IF(AND(I153&gt;100,C153=60004),HLOOKUP(C153,MASTER_Data_4!$A$6:$L$16,MATCH(Datset_2!I153,MASTER_Data_4!$B$7:$B$16,1)+2,1),IF(AND(I153&gt;100,C153=60005),HLOOKUP(C153,MASTER_Data_4!$A$6:$L$16,MATCH(Datset_2!I153,MASTER_Data_4!$B$7:$B$16,1)+2,1),HLOOKUP(C153,MASTER_Data_4!$A$6:$L$16,2,1))))))</f>
        <v>0.38900000000000001</v>
      </c>
      <c r="M153" s="4">
        <f t="shared" si="5"/>
        <v>57.766500000000001</v>
      </c>
      <c r="N153" s="112">
        <f>VLOOKUP(C153,MASTER_Data_7!$F$2:$H$7,3,0)</f>
        <v>2</v>
      </c>
      <c r="O153" s="112">
        <f>VLOOKUP(C153,MASTER_Data_7!$K$2:$M$12,3,0)</f>
        <v>1</v>
      </c>
      <c r="P153" s="3">
        <f>VLOOKUP(C153,MASTER_Data_8!$F$2:$H$7,3,0)</f>
        <v>779</v>
      </c>
      <c r="Q153" s="3">
        <f>Datset_2!I153*MASTER_Data_5!$B$9*P153</f>
        <v>6304.6417499999998</v>
      </c>
      <c r="R153" s="3">
        <f>VLOOKUP(C153,MASTER_Data_8!$K$2:$M$12,3,0)</f>
        <v>584</v>
      </c>
      <c r="S153" s="3">
        <f>Datset_2!I153*MASTER_Data_5!$B$9*R153</f>
        <v>4726.4579999999996</v>
      </c>
    </row>
    <row r="154" spans="1:19" x14ac:dyDescent="0.25">
      <c r="A154" s="62" t="s">
        <v>647</v>
      </c>
      <c r="B154" s="22">
        <v>39558</v>
      </c>
      <c r="C154" s="62">
        <v>60001</v>
      </c>
      <c r="D154" s="62">
        <v>9</v>
      </c>
      <c r="E154" s="62">
        <v>9</v>
      </c>
      <c r="F154" s="62">
        <v>0</v>
      </c>
      <c r="G154" s="62">
        <v>11</v>
      </c>
      <c r="H154" s="62">
        <v>0</v>
      </c>
      <c r="I154" s="112">
        <f>D154*HLOOKUP($D$3,MASTER_Data_1!$A$3:$F$5,2,0)+E154*HLOOKUP($E$3,MASTER_Data_1!$A$3:$F$5,2,0)+F154*HLOOKUP($F$3,MASTER_Data_1!$A$3:$F$5,2,0)+G154*HLOOKUP($G$3,MASTER_Data_1!$A$3:$F$5,2,0)+H154*HLOOKUP($H$3,MASTER_Data_1!$A$3:$F$5,2,0)</f>
        <v>99.6</v>
      </c>
      <c r="J154" s="5">
        <f>IF(AND(I154&gt;100,C154=60001),HLOOKUP(C154,MASTER_Data_3!$A$6:$G$16,MATCH(Datset_2!I154,MASTER_Data_3!$B$7:$B$16,1)+2,1),IF(AND(I154&gt;100,C154=60002),HLOOKUP(C154,MASTER_Data_3!$A$6:$G$16,MATCH(Datset_2!I154,MASTER_Data_3!$B$7:$B$16,1)+2,1),IF(AND(I154&gt;100,C154=60003),HLOOKUP(C154,MASTER_Data_3!$A$6:$G$16,MATCH(Datset_2!I154,MASTER_Data_3!$B$7:$B$16,1)+2,1),IF(AND(I154&gt;100,C154=60004),HLOOKUP(C154,MASTER_Data_3!$A$6:$G$16,MATCH(Datset_2!I154,MASTER_Data_3!$B$7:$B$16,1)+2,1),IF(AND(I154&gt;100,C154=60005),HLOOKUP(C154,MASTER_Data_3!$A$6:$G$16,MATCH(Datset_2!I154,MASTER_Data_3!$B$7:$B$16,1)+2,1),HLOOKUP(C154,MASTER_Data_3!$A$6:$G$16,2,1))))))</f>
        <v>12.3</v>
      </c>
      <c r="K154" s="4">
        <f t="shared" si="4"/>
        <v>12.3</v>
      </c>
      <c r="L154" s="112">
        <f>IF(AND(I154&gt;100,C154=60001),HLOOKUP(C154,MASTER_Data_4!$A$6:$L$16,MATCH(Datset_2!I154,MASTER_Data_4!$B$7:$B$16,1)+2,1),IF(AND(I154&gt;100,C154=60002),HLOOKUP(C154,MASTER_Data_4!$A$6:$L$16,MATCH(Datset_2!I154,MASTER_Data_4!$B$7:$B$16,1)+2,1),IF(AND(I154&gt;100,C154=60003),HLOOKUP(C154,MASTER_Data_4!$A$6:$L$16,MATCH(Datset_2!I154,MASTER_Data_4!$B$7:$B$16,1)+2,1),IF(AND(I154&gt;100,C154=60004),HLOOKUP(C154,MASTER_Data_4!$A$6:$L$16,MATCH(Datset_2!I154,MASTER_Data_4!$B$7:$B$16,1)+2,1),IF(AND(I154&gt;100,C154=60005),HLOOKUP(C154,MASTER_Data_4!$A$6:$L$16,MATCH(Datset_2!I154,MASTER_Data_4!$B$7:$B$16,1)+2,1),HLOOKUP(C154,MASTER_Data_4!$A$6:$L$16,2,1))))))</f>
        <v>16.8</v>
      </c>
      <c r="M154" s="4">
        <f t="shared" si="5"/>
        <v>16.8</v>
      </c>
      <c r="N154" s="112">
        <f>VLOOKUP(C154,MASTER_Data_7!$F$2:$H$7,3,0)</f>
        <v>1</v>
      </c>
      <c r="O154" s="112">
        <f>VLOOKUP(C154,MASTER_Data_7!$K$2:$M$12,3,0)</f>
        <v>2</v>
      </c>
      <c r="P154" s="3">
        <f>VLOOKUP(C154,MASTER_Data_8!$F$2:$H$7,3,0)</f>
        <v>25</v>
      </c>
      <c r="Q154" s="3">
        <f>Datset_2!I154*MASTER_Data_5!$B$9*P154</f>
        <v>135.70499999999998</v>
      </c>
      <c r="R154" s="3">
        <f>VLOOKUP(C154,MASTER_Data_8!$K$2:$M$12,3,0)</f>
        <v>1376</v>
      </c>
      <c r="S154" s="3">
        <f>Datset_2!I154*MASTER_Data_5!$B$9*R154</f>
        <v>7469.203199999999</v>
      </c>
    </row>
    <row r="155" spans="1:19" x14ac:dyDescent="0.25">
      <c r="A155" s="62" t="s">
        <v>648</v>
      </c>
      <c r="B155" s="22">
        <v>39559</v>
      </c>
      <c r="C155" s="62">
        <v>60004</v>
      </c>
      <c r="D155" s="62">
        <v>9</v>
      </c>
      <c r="E155" s="62">
        <v>0</v>
      </c>
      <c r="F155" s="62">
        <v>19</v>
      </c>
      <c r="G155" s="62">
        <v>5</v>
      </c>
      <c r="H155" s="62">
        <v>8</v>
      </c>
      <c r="I155" s="112">
        <f>D155*HLOOKUP($D$3,MASTER_Data_1!$A$3:$F$5,2,0)+E155*HLOOKUP($E$3,MASTER_Data_1!$A$3:$F$5,2,0)+F155*HLOOKUP($F$3,MASTER_Data_1!$A$3:$F$5,2,0)+G155*HLOOKUP($G$3,MASTER_Data_1!$A$3:$F$5,2,0)+H155*HLOOKUP($H$3,MASTER_Data_1!$A$3:$F$5,2,0)</f>
        <v>100.1</v>
      </c>
      <c r="J155" s="5">
        <f>IF(AND(I155&gt;100,C155=60001),HLOOKUP(C155,MASTER_Data_3!$A$6:$G$16,MATCH(Datset_2!I155,MASTER_Data_3!$B$7:$B$16,1)+2,1),IF(AND(I155&gt;100,C155=60002),HLOOKUP(C155,MASTER_Data_3!$A$6:$G$16,MATCH(Datset_2!I155,MASTER_Data_3!$B$7:$B$16,1)+2,1),IF(AND(I155&gt;100,C155=60003),HLOOKUP(C155,MASTER_Data_3!$A$6:$G$16,MATCH(Datset_2!I155,MASTER_Data_3!$B$7:$B$16,1)+2,1),IF(AND(I155&gt;100,C155=60004),HLOOKUP(C155,MASTER_Data_3!$A$6:$G$16,MATCH(Datset_2!I155,MASTER_Data_3!$B$7:$B$16,1)+2,1),IF(AND(I155&gt;100,C155=60005),HLOOKUP(C155,MASTER_Data_3!$A$6:$G$16,MATCH(Datset_2!I155,MASTER_Data_3!$B$7:$B$16,1)+2,1),HLOOKUP(C155,MASTER_Data_3!$A$6:$G$16,2,1))))))</f>
        <v>0.252</v>
      </c>
      <c r="K155" s="4">
        <f t="shared" si="4"/>
        <v>25.225199999999997</v>
      </c>
      <c r="L155" s="112">
        <f>IF(AND(I155&gt;100,C155=60001),HLOOKUP(C155,MASTER_Data_4!$A$6:$L$16,MATCH(Datset_2!I155,MASTER_Data_4!$B$7:$B$16,1)+2,1),IF(AND(I155&gt;100,C155=60002),HLOOKUP(C155,MASTER_Data_4!$A$6:$L$16,MATCH(Datset_2!I155,MASTER_Data_4!$B$7:$B$16,1)+2,1),IF(AND(I155&gt;100,C155=60003),HLOOKUP(C155,MASTER_Data_4!$A$6:$L$16,MATCH(Datset_2!I155,MASTER_Data_4!$B$7:$B$16,1)+2,1),IF(AND(I155&gt;100,C155=60004),HLOOKUP(C155,MASTER_Data_4!$A$6:$L$16,MATCH(Datset_2!I155,MASTER_Data_4!$B$7:$B$16,1)+2,1),IF(AND(I155&gt;100,C155=60005),HLOOKUP(C155,MASTER_Data_4!$A$6:$L$16,MATCH(Datset_2!I155,MASTER_Data_4!$B$7:$B$16,1)+2,1),HLOOKUP(C155,MASTER_Data_4!$A$6:$L$16,2,1))))))</f>
        <v>0.3</v>
      </c>
      <c r="M155" s="4">
        <f t="shared" si="5"/>
        <v>30.029999999999998</v>
      </c>
      <c r="N155" s="112">
        <f>VLOOKUP(C155,MASTER_Data_7!$F$2:$H$7,3,0)</f>
        <v>2</v>
      </c>
      <c r="O155" s="112">
        <f>VLOOKUP(C155,MASTER_Data_7!$K$2:$M$12,3,0)</f>
        <v>2</v>
      </c>
      <c r="P155" s="3">
        <f>VLOOKUP(C155,MASTER_Data_8!$F$2:$H$7,3,0)</f>
        <v>882</v>
      </c>
      <c r="Q155" s="3">
        <f>Datset_2!I155*MASTER_Data_5!$B$9*P155</f>
        <v>4811.7069000000001</v>
      </c>
      <c r="R155" s="3">
        <f>VLOOKUP(C155,MASTER_Data_8!$K$2:$M$12,3,0)</f>
        <v>1735</v>
      </c>
      <c r="S155" s="3">
        <f>Datset_2!I155*MASTER_Data_5!$B$9*R155</f>
        <v>9465.2057499999992</v>
      </c>
    </row>
    <row r="156" spans="1:19" x14ac:dyDescent="0.25">
      <c r="A156" s="62" t="s">
        <v>651</v>
      </c>
      <c r="B156" s="22">
        <v>39561</v>
      </c>
      <c r="C156" s="62">
        <v>60005</v>
      </c>
      <c r="D156" s="62">
        <v>12</v>
      </c>
      <c r="E156" s="62">
        <v>9</v>
      </c>
      <c r="F156" s="62">
        <v>10</v>
      </c>
      <c r="G156" s="62">
        <v>5</v>
      </c>
      <c r="H156" s="62">
        <v>8</v>
      </c>
      <c r="I156" s="112">
        <f>D156*HLOOKUP($D$3,MASTER_Data_1!$A$3:$F$5,2,0)+E156*HLOOKUP($E$3,MASTER_Data_1!$A$3:$F$5,2,0)+F156*HLOOKUP($F$3,MASTER_Data_1!$A$3:$F$5,2,0)+G156*HLOOKUP($G$3,MASTER_Data_1!$A$3:$F$5,2,0)+H156*HLOOKUP($H$3,MASTER_Data_1!$A$3:$F$5,2,0)</f>
        <v>109.69999999999999</v>
      </c>
      <c r="J156" s="5">
        <f>IF(AND(I156&gt;100,C156=60001),HLOOKUP(C156,MASTER_Data_3!$A$6:$G$16,MATCH(Datset_2!I156,MASTER_Data_3!$B$7:$B$16,1)+2,1),IF(AND(I156&gt;100,C156=60002),HLOOKUP(C156,MASTER_Data_3!$A$6:$G$16,MATCH(Datset_2!I156,MASTER_Data_3!$B$7:$B$16,1)+2,1),IF(AND(I156&gt;100,C156=60003),HLOOKUP(C156,MASTER_Data_3!$A$6:$G$16,MATCH(Datset_2!I156,MASTER_Data_3!$B$7:$B$16,1)+2,1),IF(AND(I156&gt;100,C156=60004),HLOOKUP(C156,MASTER_Data_3!$A$6:$G$16,MATCH(Datset_2!I156,MASTER_Data_3!$B$7:$B$16,1)+2,1),IF(AND(I156&gt;100,C156=60005),HLOOKUP(C156,MASTER_Data_3!$A$6:$G$16,MATCH(Datset_2!I156,MASTER_Data_3!$B$7:$B$16,1)+2,1),HLOOKUP(C156,MASTER_Data_3!$A$6:$G$16,2,1))))))</f>
        <v>0.24399999999999999</v>
      </c>
      <c r="K156" s="4">
        <f t="shared" si="4"/>
        <v>26.766799999999996</v>
      </c>
      <c r="L156" s="112">
        <f>IF(AND(I156&gt;100,C156=60001),HLOOKUP(C156,MASTER_Data_4!$A$6:$L$16,MATCH(Datset_2!I156,MASTER_Data_4!$B$7:$B$16,1)+2,1),IF(AND(I156&gt;100,C156=60002),HLOOKUP(C156,MASTER_Data_4!$A$6:$L$16,MATCH(Datset_2!I156,MASTER_Data_4!$B$7:$B$16,1)+2,1),IF(AND(I156&gt;100,C156=60003),HLOOKUP(C156,MASTER_Data_4!$A$6:$L$16,MATCH(Datset_2!I156,MASTER_Data_4!$B$7:$B$16,1)+2,1),IF(AND(I156&gt;100,C156=60004),HLOOKUP(C156,MASTER_Data_4!$A$6:$L$16,MATCH(Datset_2!I156,MASTER_Data_4!$B$7:$B$16,1)+2,1),IF(AND(I156&gt;100,C156=60005),HLOOKUP(C156,MASTER_Data_4!$A$6:$L$16,MATCH(Datset_2!I156,MASTER_Data_4!$B$7:$B$16,1)+2,1),HLOOKUP(C156,MASTER_Data_4!$A$6:$L$16,2,1))))))</f>
        <v>0.38900000000000001</v>
      </c>
      <c r="M156" s="4">
        <f t="shared" si="5"/>
        <v>42.673299999999998</v>
      </c>
      <c r="N156" s="112">
        <f>VLOOKUP(C156,MASTER_Data_7!$F$2:$H$7,3,0)</f>
        <v>2</v>
      </c>
      <c r="O156" s="112">
        <f>VLOOKUP(C156,MASTER_Data_7!$K$2:$M$12,3,0)</f>
        <v>1</v>
      </c>
      <c r="P156" s="3">
        <f>VLOOKUP(C156,MASTER_Data_8!$F$2:$H$7,3,0)</f>
        <v>779</v>
      </c>
      <c r="Q156" s="3">
        <f>Datset_2!I156*MASTER_Data_5!$B$9*P156</f>
        <v>4657.3683499999997</v>
      </c>
      <c r="R156" s="3">
        <f>VLOOKUP(C156,MASTER_Data_8!$K$2:$M$12,3,0)</f>
        <v>584</v>
      </c>
      <c r="S156" s="3">
        <f>Datset_2!I156*MASTER_Data_5!$B$9*R156</f>
        <v>3491.5315999999993</v>
      </c>
    </row>
    <row r="157" spans="1:19" x14ac:dyDescent="0.25">
      <c r="A157" s="62" t="s">
        <v>652</v>
      </c>
      <c r="B157" s="22">
        <v>39561</v>
      </c>
      <c r="C157" s="62">
        <v>60003</v>
      </c>
      <c r="D157" s="62">
        <v>9</v>
      </c>
      <c r="E157" s="62">
        <v>9</v>
      </c>
      <c r="F157" s="62">
        <v>8</v>
      </c>
      <c r="G157" s="62">
        <v>11</v>
      </c>
      <c r="H157" s="62">
        <v>0</v>
      </c>
      <c r="I157" s="112">
        <f>D157*HLOOKUP($D$3,MASTER_Data_1!$A$3:$F$5,2,0)+E157*HLOOKUP($E$3,MASTER_Data_1!$A$3:$F$5,2,0)+F157*HLOOKUP($F$3,MASTER_Data_1!$A$3:$F$5,2,0)+G157*HLOOKUP($G$3,MASTER_Data_1!$A$3:$F$5,2,0)+H157*HLOOKUP($H$3,MASTER_Data_1!$A$3:$F$5,2,0)</f>
        <v>111.6</v>
      </c>
      <c r="J157" s="5">
        <f>IF(AND(I157&gt;100,C157=60001),HLOOKUP(C157,MASTER_Data_3!$A$6:$G$16,MATCH(Datset_2!I157,MASTER_Data_3!$B$7:$B$16,1)+2,1),IF(AND(I157&gt;100,C157=60002),HLOOKUP(C157,MASTER_Data_3!$A$6:$G$16,MATCH(Datset_2!I157,MASTER_Data_3!$B$7:$B$16,1)+2,1),IF(AND(I157&gt;100,C157=60003),HLOOKUP(C157,MASTER_Data_3!$A$6:$G$16,MATCH(Datset_2!I157,MASTER_Data_3!$B$7:$B$16,1)+2,1),IF(AND(I157&gt;100,C157=60004),HLOOKUP(C157,MASTER_Data_3!$A$6:$G$16,MATCH(Datset_2!I157,MASTER_Data_3!$B$7:$B$16,1)+2,1),IF(AND(I157&gt;100,C157=60005),HLOOKUP(C157,MASTER_Data_3!$A$6:$G$16,MATCH(Datset_2!I157,MASTER_Data_3!$B$7:$B$16,1)+2,1),HLOOKUP(C157,MASTER_Data_3!$A$6:$G$16,2,1))))))</f>
        <v>0.25600000000000001</v>
      </c>
      <c r="K157" s="4">
        <f t="shared" si="4"/>
        <v>28.569599999999998</v>
      </c>
      <c r="L157" s="112">
        <f>IF(AND(I157&gt;100,C157=60001),HLOOKUP(C157,MASTER_Data_4!$A$6:$L$16,MATCH(Datset_2!I157,MASTER_Data_4!$B$7:$B$16,1)+2,1),IF(AND(I157&gt;100,C157=60002),HLOOKUP(C157,MASTER_Data_4!$A$6:$L$16,MATCH(Datset_2!I157,MASTER_Data_4!$B$7:$B$16,1)+2,1),IF(AND(I157&gt;100,C157=60003),HLOOKUP(C157,MASTER_Data_4!$A$6:$L$16,MATCH(Datset_2!I157,MASTER_Data_4!$B$7:$B$16,1)+2,1),IF(AND(I157&gt;100,C157=60004),HLOOKUP(C157,MASTER_Data_4!$A$6:$L$16,MATCH(Datset_2!I157,MASTER_Data_4!$B$7:$B$16,1)+2,1),IF(AND(I157&gt;100,C157=60005),HLOOKUP(C157,MASTER_Data_4!$A$6:$L$16,MATCH(Datset_2!I157,MASTER_Data_4!$B$7:$B$16,1)+2,1),HLOOKUP(C157,MASTER_Data_4!$A$6:$L$16,2,1))))))</f>
        <v>0.28999999999999998</v>
      </c>
      <c r="M157" s="4">
        <f t="shared" si="5"/>
        <v>32.363999999999997</v>
      </c>
      <c r="N157" s="112">
        <f>VLOOKUP(C157,MASTER_Data_7!$F$2:$H$7,3,0)</f>
        <v>2</v>
      </c>
      <c r="O157" s="112">
        <f>VLOOKUP(C157,MASTER_Data_7!$K$2:$M$12,3,0)</f>
        <v>1</v>
      </c>
      <c r="P157" s="3">
        <f>VLOOKUP(C157,MASTER_Data_8!$F$2:$H$7,3,0)</f>
        <v>846</v>
      </c>
      <c r="Q157" s="3">
        <f>Datset_2!I157*MASTER_Data_5!$B$9*P157</f>
        <v>5145.5411999999997</v>
      </c>
      <c r="R157" s="3">
        <f>VLOOKUP(C157,MASTER_Data_8!$K$2:$M$12,3,0)</f>
        <v>775</v>
      </c>
      <c r="S157" s="3">
        <f>Datset_2!I157*MASTER_Data_5!$B$9*R157</f>
        <v>4713.7049999999999</v>
      </c>
    </row>
    <row r="158" spans="1:19" x14ac:dyDescent="0.25">
      <c r="A158" s="62" t="s">
        <v>653</v>
      </c>
      <c r="B158" s="22">
        <v>39561</v>
      </c>
      <c r="C158" s="72">
        <v>60003</v>
      </c>
      <c r="D158" s="62">
        <v>9</v>
      </c>
      <c r="E158" s="62">
        <v>15</v>
      </c>
      <c r="F158" s="62">
        <v>12</v>
      </c>
      <c r="G158" s="62">
        <v>20</v>
      </c>
      <c r="H158" s="62">
        <v>0</v>
      </c>
      <c r="I158" s="112">
        <f>D158*HLOOKUP($D$3,MASTER_Data_1!$A$3:$F$5,2,0)+E158*HLOOKUP($E$3,MASTER_Data_1!$A$3:$F$5,2,0)+F158*HLOOKUP($F$3,MASTER_Data_1!$A$3:$F$5,2,0)+G158*HLOOKUP($G$3,MASTER_Data_1!$A$3:$F$5,2,0)+H158*HLOOKUP($H$3,MASTER_Data_1!$A$3:$F$5,2,0)</f>
        <v>179.7</v>
      </c>
      <c r="J158" s="5">
        <f>IF(AND(I158&gt;100,C158=60001),HLOOKUP(C158,MASTER_Data_3!$A$6:$G$16,MATCH(Datset_2!I158,MASTER_Data_3!$B$7:$B$16,1)+2,1),IF(AND(I158&gt;100,C158=60002),HLOOKUP(C158,MASTER_Data_3!$A$6:$G$16,MATCH(Datset_2!I158,MASTER_Data_3!$B$7:$B$16,1)+2,1),IF(AND(I158&gt;100,C158=60003),HLOOKUP(C158,MASTER_Data_3!$A$6:$G$16,MATCH(Datset_2!I158,MASTER_Data_3!$B$7:$B$16,1)+2,1),IF(AND(I158&gt;100,C158=60004),HLOOKUP(C158,MASTER_Data_3!$A$6:$G$16,MATCH(Datset_2!I158,MASTER_Data_3!$B$7:$B$16,1)+2,1),IF(AND(I158&gt;100,C158=60005),HLOOKUP(C158,MASTER_Data_3!$A$6:$G$16,MATCH(Datset_2!I158,MASTER_Data_3!$B$7:$B$16,1)+2,1),HLOOKUP(C158,MASTER_Data_3!$A$6:$G$16,2,1))))))</f>
        <v>0.25600000000000001</v>
      </c>
      <c r="K158" s="4">
        <f t="shared" si="4"/>
        <v>46.0032</v>
      </c>
      <c r="L158" s="112">
        <f>IF(AND(I158&gt;100,C158=60001),HLOOKUP(C158,MASTER_Data_4!$A$6:$L$16,MATCH(Datset_2!I158,MASTER_Data_4!$B$7:$B$16,1)+2,1),IF(AND(I158&gt;100,C158=60002),HLOOKUP(C158,MASTER_Data_4!$A$6:$L$16,MATCH(Datset_2!I158,MASTER_Data_4!$B$7:$B$16,1)+2,1),IF(AND(I158&gt;100,C158=60003),HLOOKUP(C158,MASTER_Data_4!$A$6:$L$16,MATCH(Datset_2!I158,MASTER_Data_4!$B$7:$B$16,1)+2,1),IF(AND(I158&gt;100,C158=60004),HLOOKUP(C158,MASTER_Data_4!$A$6:$L$16,MATCH(Datset_2!I158,MASTER_Data_4!$B$7:$B$16,1)+2,1),IF(AND(I158&gt;100,C158=60005),HLOOKUP(C158,MASTER_Data_4!$A$6:$L$16,MATCH(Datset_2!I158,MASTER_Data_4!$B$7:$B$16,1)+2,1),HLOOKUP(C158,MASTER_Data_4!$A$6:$L$16,2,1))))))</f>
        <v>0.28999999999999998</v>
      </c>
      <c r="M158" s="4">
        <f t="shared" si="5"/>
        <v>52.112999999999992</v>
      </c>
      <c r="N158" s="112">
        <f>VLOOKUP(C158,MASTER_Data_7!$F$2:$H$7,3,0)</f>
        <v>2</v>
      </c>
      <c r="O158" s="112">
        <f>VLOOKUP(C158,MASTER_Data_7!$K$2:$M$12,3,0)</f>
        <v>1</v>
      </c>
      <c r="P158" s="3">
        <f>VLOOKUP(C158,MASTER_Data_8!$F$2:$H$7,3,0)</f>
        <v>846</v>
      </c>
      <c r="Q158" s="3">
        <f>Datset_2!I158*MASTER_Data_5!$B$9*P158</f>
        <v>8285.4278999999988</v>
      </c>
      <c r="R158" s="3">
        <f>VLOOKUP(C158,MASTER_Data_8!$K$2:$M$12,3,0)</f>
        <v>775</v>
      </c>
      <c r="S158" s="3">
        <f>Datset_2!I158*MASTER_Data_5!$B$9*R158</f>
        <v>7590.0787499999997</v>
      </c>
    </row>
    <row r="159" spans="1:19" x14ac:dyDescent="0.25">
      <c r="A159" s="62" t="s">
        <v>649</v>
      </c>
      <c r="B159" s="22">
        <v>39562</v>
      </c>
      <c r="C159" s="62">
        <v>60005</v>
      </c>
      <c r="D159" s="62">
        <v>9</v>
      </c>
      <c r="E159" s="62">
        <v>0</v>
      </c>
      <c r="F159" s="62">
        <v>12</v>
      </c>
      <c r="G159" s="62">
        <v>12</v>
      </c>
      <c r="H159" s="62">
        <v>8</v>
      </c>
      <c r="I159" s="112">
        <f>D159*HLOOKUP($D$3,MASTER_Data_1!$A$3:$F$5,2,0)+E159*HLOOKUP($E$3,MASTER_Data_1!$A$3:$F$5,2,0)+F159*HLOOKUP($F$3,MASTER_Data_1!$A$3:$F$5,2,0)+G159*HLOOKUP($G$3,MASTER_Data_1!$A$3:$F$5,2,0)+H159*HLOOKUP($H$3,MASTER_Data_1!$A$3:$F$5,2,0)</f>
        <v>129.5</v>
      </c>
      <c r="J159" s="5">
        <f>IF(AND(I159&gt;100,C159=60001),HLOOKUP(C159,MASTER_Data_3!$A$6:$G$16,MATCH(Datset_2!I159,MASTER_Data_3!$B$7:$B$16,1)+2,1),IF(AND(I159&gt;100,C159=60002),HLOOKUP(C159,MASTER_Data_3!$A$6:$G$16,MATCH(Datset_2!I159,MASTER_Data_3!$B$7:$B$16,1)+2,1),IF(AND(I159&gt;100,C159=60003),HLOOKUP(C159,MASTER_Data_3!$A$6:$G$16,MATCH(Datset_2!I159,MASTER_Data_3!$B$7:$B$16,1)+2,1),IF(AND(I159&gt;100,C159=60004),HLOOKUP(C159,MASTER_Data_3!$A$6:$G$16,MATCH(Datset_2!I159,MASTER_Data_3!$B$7:$B$16,1)+2,1),IF(AND(I159&gt;100,C159=60005),HLOOKUP(C159,MASTER_Data_3!$A$6:$G$16,MATCH(Datset_2!I159,MASTER_Data_3!$B$7:$B$16,1)+2,1),HLOOKUP(C159,MASTER_Data_3!$A$6:$G$16,2,1))))))</f>
        <v>0.24399999999999999</v>
      </c>
      <c r="K159" s="4">
        <f t="shared" si="4"/>
        <v>31.597999999999999</v>
      </c>
      <c r="L159" s="112">
        <f>IF(AND(I159&gt;100,C159=60001),HLOOKUP(C159,MASTER_Data_4!$A$6:$L$16,MATCH(Datset_2!I159,MASTER_Data_4!$B$7:$B$16,1)+2,1),IF(AND(I159&gt;100,C159=60002),HLOOKUP(C159,MASTER_Data_4!$A$6:$L$16,MATCH(Datset_2!I159,MASTER_Data_4!$B$7:$B$16,1)+2,1),IF(AND(I159&gt;100,C159=60003),HLOOKUP(C159,MASTER_Data_4!$A$6:$L$16,MATCH(Datset_2!I159,MASTER_Data_4!$B$7:$B$16,1)+2,1),IF(AND(I159&gt;100,C159=60004),HLOOKUP(C159,MASTER_Data_4!$A$6:$L$16,MATCH(Datset_2!I159,MASTER_Data_4!$B$7:$B$16,1)+2,1),IF(AND(I159&gt;100,C159=60005),HLOOKUP(C159,MASTER_Data_4!$A$6:$L$16,MATCH(Datset_2!I159,MASTER_Data_4!$B$7:$B$16,1)+2,1),HLOOKUP(C159,MASTER_Data_4!$A$6:$L$16,2,1))))))</f>
        <v>0.38900000000000001</v>
      </c>
      <c r="M159" s="4">
        <f t="shared" si="5"/>
        <v>50.375500000000002</v>
      </c>
      <c r="N159" s="112">
        <f>VLOOKUP(C159,MASTER_Data_7!$F$2:$H$7,3,0)</f>
        <v>2</v>
      </c>
      <c r="O159" s="112">
        <f>VLOOKUP(C159,MASTER_Data_7!$K$2:$M$12,3,0)</f>
        <v>1</v>
      </c>
      <c r="P159" s="3">
        <f>VLOOKUP(C159,MASTER_Data_8!$F$2:$H$7,3,0)</f>
        <v>779</v>
      </c>
      <c r="Q159" s="3">
        <f>Datset_2!I159*MASTER_Data_5!$B$9*P159</f>
        <v>5497.9872500000001</v>
      </c>
      <c r="R159" s="3">
        <f>VLOOKUP(C159,MASTER_Data_8!$K$2:$M$12,3,0)</f>
        <v>584</v>
      </c>
      <c r="S159" s="3">
        <f>Datset_2!I159*MASTER_Data_5!$B$9*R159</f>
        <v>4121.7260000000006</v>
      </c>
    </row>
    <row r="160" spans="1:19" x14ac:dyDescent="0.25">
      <c r="A160" s="62" t="s">
        <v>650</v>
      </c>
      <c r="B160" s="22">
        <v>39562</v>
      </c>
      <c r="C160" s="62">
        <v>60001</v>
      </c>
      <c r="D160" s="62">
        <v>0</v>
      </c>
      <c r="E160" s="62">
        <v>0</v>
      </c>
      <c r="F160" s="62">
        <v>12</v>
      </c>
      <c r="G160" s="62">
        <v>11</v>
      </c>
      <c r="H160" s="62">
        <v>8</v>
      </c>
      <c r="I160" s="112">
        <f>D160*HLOOKUP($D$3,MASTER_Data_1!$A$3:$F$5,2,0)+E160*HLOOKUP($E$3,MASTER_Data_1!$A$3:$F$5,2,0)+F160*HLOOKUP($F$3,MASTER_Data_1!$A$3:$F$5,2,0)+G160*HLOOKUP($G$3,MASTER_Data_1!$A$3:$F$5,2,0)+H160*HLOOKUP($H$3,MASTER_Data_1!$A$3:$F$5,2,0)</f>
        <v>103.1</v>
      </c>
      <c r="J160" s="5">
        <f>IF(AND(I160&gt;100,C160=60001),HLOOKUP(C160,MASTER_Data_3!$A$6:$G$16,MATCH(Datset_2!I160,MASTER_Data_3!$B$7:$B$16,1)+2,1),IF(AND(I160&gt;100,C160=60002),HLOOKUP(C160,MASTER_Data_3!$A$6:$G$16,MATCH(Datset_2!I160,MASTER_Data_3!$B$7:$B$16,1)+2,1),IF(AND(I160&gt;100,C160=60003),HLOOKUP(C160,MASTER_Data_3!$A$6:$G$16,MATCH(Datset_2!I160,MASTER_Data_3!$B$7:$B$16,1)+2,1),IF(AND(I160&gt;100,C160=60004),HLOOKUP(C160,MASTER_Data_3!$A$6:$G$16,MATCH(Datset_2!I160,MASTER_Data_3!$B$7:$B$16,1)+2,1),IF(AND(I160&gt;100,C160=60005),HLOOKUP(C160,MASTER_Data_3!$A$6:$G$16,MATCH(Datset_2!I160,MASTER_Data_3!$B$7:$B$16,1)+2,1),HLOOKUP(C160,MASTER_Data_3!$A$6:$G$16,2,1))))))</f>
        <v>0.25</v>
      </c>
      <c r="K160" s="4">
        <f t="shared" si="4"/>
        <v>25.774999999999999</v>
      </c>
      <c r="L160" s="112">
        <f>IF(AND(I160&gt;100,C160=60001),HLOOKUP(C160,MASTER_Data_4!$A$6:$L$16,MATCH(Datset_2!I160,MASTER_Data_4!$B$7:$B$16,1)+2,1),IF(AND(I160&gt;100,C160=60002),HLOOKUP(C160,MASTER_Data_4!$A$6:$L$16,MATCH(Datset_2!I160,MASTER_Data_4!$B$7:$B$16,1)+2,1),IF(AND(I160&gt;100,C160=60003),HLOOKUP(C160,MASTER_Data_4!$A$6:$L$16,MATCH(Datset_2!I160,MASTER_Data_4!$B$7:$B$16,1)+2,1),IF(AND(I160&gt;100,C160=60004),HLOOKUP(C160,MASTER_Data_4!$A$6:$L$16,MATCH(Datset_2!I160,MASTER_Data_4!$B$7:$B$16,1)+2,1),IF(AND(I160&gt;100,C160=60005),HLOOKUP(C160,MASTER_Data_4!$A$6:$L$16,MATCH(Datset_2!I160,MASTER_Data_4!$B$7:$B$16,1)+2,1),HLOOKUP(C160,MASTER_Data_4!$A$6:$L$16,2,1))))))</f>
        <v>0.34</v>
      </c>
      <c r="M160" s="4">
        <f t="shared" si="5"/>
        <v>35.054000000000002</v>
      </c>
      <c r="N160" s="112">
        <f>VLOOKUP(C160,MASTER_Data_7!$F$2:$H$7,3,0)</f>
        <v>1</v>
      </c>
      <c r="O160" s="112">
        <f>VLOOKUP(C160,MASTER_Data_7!$K$2:$M$12,3,0)</f>
        <v>2</v>
      </c>
      <c r="P160" s="3">
        <f>VLOOKUP(C160,MASTER_Data_8!$F$2:$H$7,3,0)</f>
        <v>25</v>
      </c>
      <c r="Q160" s="3">
        <f>Datset_2!I160*MASTER_Data_5!$B$9*P160</f>
        <v>140.47375</v>
      </c>
      <c r="R160" s="3">
        <f>VLOOKUP(C160,MASTER_Data_8!$K$2:$M$12,3,0)</f>
        <v>1376</v>
      </c>
      <c r="S160" s="3">
        <f>Datset_2!I160*MASTER_Data_5!$B$9*R160</f>
        <v>7731.6751999999997</v>
      </c>
    </row>
    <row r="161" spans="1:19" x14ac:dyDescent="0.25">
      <c r="A161" s="62" t="s">
        <v>654</v>
      </c>
      <c r="B161" s="22">
        <v>39564</v>
      </c>
      <c r="C161" s="62">
        <v>60001</v>
      </c>
      <c r="D161" s="62">
        <v>17</v>
      </c>
      <c r="E161" s="62">
        <v>19</v>
      </c>
      <c r="F161" s="62">
        <v>12</v>
      </c>
      <c r="G161" s="62">
        <v>11</v>
      </c>
      <c r="H161" s="62">
        <v>12</v>
      </c>
      <c r="I161" s="112">
        <f>D161*HLOOKUP($D$3,MASTER_Data_1!$A$3:$F$5,2,0)+E161*HLOOKUP($E$3,MASTER_Data_1!$A$3:$F$5,2,0)+F161*HLOOKUP($F$3,MASTER_Data_1!$A$3:$F$5,2,0)+G161*HLOOKUP($G$3,MASTER_Data_1!$A$3:$F$5,2,0)+H161*HLOOKUP($H$3,MASTER_Data_1!$A$3:$F$5,2,0)</f>
        <v>187.6</v>
      </c>
      <c r="J161" s="5">
        <f>IF(AND(I161&gt;100,C161=60001),HLOOKUP(C161,MASTER_Data_3!$A$6:$G$16,MATCH(Datset_2!I161,MASTER_Data_3!$B$7:$B$16,1)+2,1),IF(AND(I161&gt;100,C161=60002),HLOOKUP(C161,MASTER_Data_3!$A$6:$G$16,MATCH(Datset_2!I161,MASTER_Data_3!$B$7:$B$16,1)+2,1),IF(AND(I161&gt;100,C161=60003),HLOOKUP(C161,MASTER_Data_3!$A$6:$G$16,MATCH(Datset_2!I161,MASTER_Data_3!$B$7:$B$16,1)+2,1),IF(AND(I161&gt;100,C161=60004),HLOOKUP(C161,MASTER_Data_3!$A$6:$G$16,MATCH(Datset_2!I161,MASTER_Data_3!$B$7:$B$16,1)+2,1),IF(AND(I161&gt;100,C161=60005),HLOOKUP(C161,MASTER_Data_3!$A$6:$G$16,MATCH(Datset_2!I161,MASTER_Data_3!$B$7:$B$16,1)+2,1),HLOOKUP(C161,MASTER_Data_3!$A$6:$G$16,2,1))))))</f>
        <v>0.25</v>
      </c>
      <c r="K161" s="4">
        <f t="shared" si="4"/>
        <v>46.9</v>
      </c>
      <c r="L161" s="112">
        <f>IF(AND(I161&gt;100,C161=60001),HLOOKUP(C161,MASTER_Data_4!$A$6:$L$16,MATCH(Datset_2!I161,MASTER_Data_4!$B$7:$B$16,1)+2,1),IF(AND(I161&gt;100,C161=60002),HLOOKUP(C161,MASTER_Data_4!$A$6:$L$16,MATCH(Datset_2!I161,MASTER_Data_4!$B$7:$B$16,1)+2,1),IF(AND(I161&gt;100,C161=60003),HLOOKUP(C161,MASTER_Data_4!$A$6:$L$16,MATCH(Datset_2!I161,MASTER_Data_4!$B$7:$B$16,1)+2,1),IF(AND(I161&gt;100,C161=60004),HLOOKUP(C161,MASTER_Data_4!$A$6:$L$16,MATCH(Datset_2!I161,MASTER_Data_4!$B$7:$B$16,1)+2,1),IF(AND(I161&gt;100,C161=60005),HLOOKUP(C161,MASTER_Data_4!$A$6:$L$16,MATCH(Datset_2!I161,MASTER_Data_4!$B$7:$B$16,1)+2,1),HLOOKUP(C161,MASTER_Data_4!$A$6:$L$16,2,1))))))</f>
        <v>0.34</v>
      </c>
      <c r="M161" s="4">
        <f t="shared" si="5"/>
        <v>63.784000000000006</v>
      </c>
      <c r="N161" s="112">
        <f>VLOOKUP(C161,MASTER_Data_7!$F$2:$H$7,3,0)</f>
        <v>1</v>
      </c>
      <c r="O161" s="112">
        <f>VLOOKUP(C161,MASTER_Data_7!$K$2:$M$12,3,0)</f>
        <v>2</v>
      </c>
      <c r="P161" s="3">
        <f>VLOOKUP(C161,MASTER_Data_8!$F$2:$H$7,3,0)</f>
        <v>25</v>
      </c>
      <c r="Q161" s="3">
        <f>Datset_2!I161*MASTER_Data_5!$B$9*P161</f>
        <v>255.60499999999999</v>
      </c>
      <c r="R161" s="3">
        <f>VLOOKUP(C161,MASTER_Data_8!$K$2:$M$12,3,0)</f>
        <v>1376</v>
      </c>
      <c r="S161" s="3">
        <f>Datset_2!I161*MASTER_Data_5!$B$9*R161</f>
        <v>14068.4992</v>
      </c>
    </row>
    <row r="162" spans="1:19" x14ac:dyDescent="0.25">
      <c r="A162" s="62" t="s">
        <v>655</v>
      </c>
      <c r="B162" s="22">
        <v>39564</v>
      </c>
      <c r="C162" s="62">
        <v>60005</v>
      </c>
      <c r="D162" s="62">
        <v>0</v>
      </c>
      <c r="E162" s="62">
        <v>10</v>
      </c>
      <c r="F162" s="62">
        <v>12</v>
      </c>
      <c r="G162" s="62">
        <v>16</v>
      </c>
      <c r="H162" s="62">
        <v>11</v>
      </c>
      <c r="I162" s="112">
        <f>D162*HLOOKUP($D$3,MASTER_Data_1!$A$3:$F$5,2,0)+E162*HLOOKUP($E$3,MASTER_Data_1!$A$3:$F$5,2,0)+F162*HLOOKUP($F$3,MASTER_Data_1!$A$3:$F$5,2,0)+G162*HLOOKUP($G$3,MASTER_Data_1!$A$3:$F$5,2,0)+H162*HLOOKUP($H$3,MASTER_Data_1!$A$3:$F$5,2,0)</f>
        <v>158</v>
      </c>
      <c r="J162" s="5">
        <f>IF(AND(I162&gt;100,C162=60001),HLOOKUP(C162,MASTER_Data_3!$A$6:$G$16,MATCH(Datset_2!I162,MASTER_Data_3!$B$7:$B$16,1)+2,1),IF(AND(I162&gt;100,C162=60002),HLOOKUP(C162,MASTER_Data_3!$A$6:$G$16,MATCH(Datset_2!I162,MASTER_Data_3!$B$7:$B$16,1)+2,1),IF(AND(I162&gt;100,C162=60003),HLOOKUP(C162,MASTER_Data_3!$A$6:$G$16,MATCH(Datset_2!I162,MASTER_Data_3!$B$7:$B$16,1)+2,1),IF(AND(I162&gt;100,C162=60004),HLOOKUP(C162,MASTER_Data_3!$A$6:$G$16,MATCH(Datset_2!I162,MASTER_Data_3!$B$7:$B$16,1)+2,1),IF(AND(I162&gt;100,C162=60005),HLOOKUP(C162,MASTER_Data_3!$A$6:$G$16,MATCH(Datset_2!I162,MASTER_Data_3!$B$7:$B$16,1)+2,1),HLOOKUP(C162,MASTER_Data_3!$A$6:$G$16,2,1))))))</f>
        <v>0.24399999999999999</v>
      </c>
      <c r="K162" s="4">
        <f t="shared" si="4"/>
        <v>38.552</v>
      </c>
      <c r="L162" s="112">
        <f>IF(AND(I162&gt;100,C162=60001),HLOOKUP(C162,MASTER_Data_4!$A$6:$L$16,MATCH(Datset_2!I162,MASTER_Data_4!$B$7:$B$16,1)+2,1),IF(AND(I162&gt;100,C162=60002),HLOOKUP(C162,MASTER_Data_4!$A$6:$L$16,MATCH(Datset_2!I162,MASTER_Data_4!$B$7:$B$16,1)+2,1),IF(AND(I162&gt;100,C162=60003),HLOOKUP(C162,MASTER_Data_4!$A$6:$L$16,MATCH(Datset_2!I162,MASTER_Data_4!$B$7:$B$16,1)+2,1),IF(AND(I162&gt;100,C162=60004),HLOOKUP(C162,MASTER_Data_4!$A$6:$L$16,MATCH(Datset_2!I162,MASTER_Data_4!$B$7:$B$16,1)+2,1),IF(AND(I162&gt;100,C162=60005),HLOOKUP(C162,MASTER_Data_4!$A$6:$L$16,MATCH(Datset_2!I162,MASTER_Data_4!$B$7:$B$16,1)+2,1),HLOOKUP(C162,MASTER_Data_4!$A$6:$L$16,2,1))))))</f>
        <v>0.38900000000000001</v>
      </c>
      <c r="M162" s="4">
        <f t="shared" si="5"/>
        <v>61.462000000000003</v>
      </c>
      <c r="N162" s="112">
        <f>VLOOKUP(C162,MASTER_Data_7!$F$2:$H$7,3,0)</f>
        <v>2</v>
      </c>
      <c r="O162" s="112">
        <f>VLOOKUP(C162,MASTER_Data_7!$K$2:$M$12,3,0)</f>
        <v>1</v>
      </c>
      <c r="P162" s="3">
        <f>VLOOKUP(C162,MASTER_Data_8!$F$2:$H$7,3,0)</f>
        <v>779</v>
      </c>
      <c r="Q162" s="3">
        <f>Datset_2!I162*MASTER_Data_5!$B$9*P162</f>
        <v>6707.969000000001</v>
      </c>
      <c r="R162" s="3">
        <f>VLOOKUP(C162,MASTER_Data_8!$K$2:$M$12,3,0)</f>
        <v>584</v>
      </c>
      <c r="S162" s="3">
        <f>Datset_2!I162*MASTER_Data_5!$B$9*R162</f>
        <v>5028.8240000000005</v>
      </c>
    </row>
    <row r="163" spans="1:19" x14ac:dyDescent="0.25">
      <c r="A163" s="62" t="s">
        <v>656</v>
      </c>
      <c r="B163" s="22">
        <v>39565</v>
      </c>
      <c r="C163" s="62">
        <v>60003</v>
      </c>
      <c r="D163" s="62">
        <v>8</v>
      </c>
      <c r="E163" s="62">
        <v>8</v>
      </c>
      <c r="F163" s="62">
        <v>12</v>
      </c>
      <c r="G163" s="62">
        <v>11</v>
      </c>
      <c r="H163" s="62">
        <v>11</v>
      </c>
      <c r="I163" s="112">
        <f>D163*HLOOKUP($D$3,MASTER_Data_1!$A$3:$F$5,2,0)+E163*HLOOKUP($E$3,MASTER_Data_1!$A$3:$F$5,2,0)+F163*HLOOKUP($F$3,MASTER_Data_1!$A$3:$F$5,2,0)+G163*HLOOKUP($G$3,MASTER_Data_1!$A$3:$F$5,2,0)+H163*HLOOKUP($H$3,MASTER_Data_1!$A$3:$F$5,2,0)</f>
        <v>144.30000000000001</v>
      </c>
      <c r="J163" s="5">
        <f>IF(AND(I163&gt;100,C163=60001),HLOOKUP(C163,MASTER_Data_3!$A$6:$G$16,MATCH(Datset_2!I163,MASTER_Data_3!$B$7:$B$16,1)+2,1),IF(AND(I163&gt;100,C163=60002),HLOOKUP(C163,MASTER_Data_3!$A$6:$G$16,MATCH(Datset_2!I163,MASTER_Data_3!$B$7:$B$16,1)+2,1),IF(AND(I163&gt;100,C163=60003),HLOOKUP(C163,MASTER_Data_3!$A$6:$G$16,MATCH(Datset_2!I163,MASTER_Data_3!$B$7:$B$16,1)+2,1),IF(AND(I163&gt;100,C163=60004),HLOOKUP(C163,MASTER_Data_3!$A$6:$G$16,MATCH(Datset_2!I163,MASTER_Data_3!$B$7:$B$16,1)+2,1),IF(AND(I163&gt;100,C163=60005),HLOOKUP(C163,MASTER_Data_3!$A$6:$G$16,MATCH(Datset_2!I163,MASTER_Data_3!$B$7:$B$16,1)+2,1),HLOOKUP(C163,MASTER_Data_3!$A$6:$G$16,2,1))))))</f>
        <v>0.25600000000000001</v>
      </c>
      <c r="K163" s="4">
        <f t="shared" si="4"/>
        <v>36.940800000000003</v>
      </c>
      <c r="L163" s="112">
        <f>IF(AND(I163&gt;100,C163=60001),HLOOKUP(C163,MASTER_Data_4!$A$6:$L$16,MATCH(Datset_2!I163,MASTER_Data_4!$B$7:$B$16,1)+2,1),IF(AND(I163&gt;100,C163=60002),HLOOKUP(C163,MASTER_Data_4!$A$6:$L$16,MATCH(Datset_2!I163,MASTER_Data_4!$B$7:$B$16,1)+2,1),IF(AND(I163&gt;100,C163=60003),HLOOKUP(C163,MASTER_Data_4!$A$6:$L$16,MATCH(Datset_2!I163,MASTER_Data_4!$B$7:$B$16,1)+2,1),IF(AND(I163&gt;100,C163=60004),HLOOKUP(C163,MASTER_Data_4!$A$6:$L$16,MATCH(Datset_2!I163,MASTER_Data_4!$B$7:$B$16,1)+2,1),IF(AND(I163&gt;100,C163=60005),HLOOKUP(C163,MASTER_Data_4!$A$6:$L$16,MATCH(Datset_2!I163,MASTER_Data_4!$B$7:$B$16,1)+2,1),HLOOKUP(C163,MASTER_Data_4!$A$6:$L$16,2,1))))))</f>
        <v>0.28999999999999998</v>
      </c>
      <c r="M163" s="4">
        <f t="shared" si="5"/>
        <v>41.847000000000001</v>
      </c>
      <c r="N163" s="112">
        <f>VLOOKUP(C163,MASTER_Data_7!$F$2:$H$7,3,0)</f>
        <v>2</v>
      </c>
      <c r="O163" s="112">
        <f>VLOOKUP(C163,MASTER_Data_7!$K$2:$M$12,3,0)</f>
        <v>1</v>
      </c>
      <c r="P163" s="3">
        <f>VLOOKUP(C163,MASTER_Data_8!$F$2:$H$7,3,0)</f>
        <v>846</v>
      </c>
      <c r="Q163" s="3">
        <f>Datset_2!I163*MASTER_Data_5!$B$9*P163</f>
        <v>6653.2401000000009</v>
      </c>
      <c r="R163" s="3">
        <f>VLOOKUP(C163,MASTER_Data_8!$K$2:$M$12,3,0)</f>
        <v>775</v>
      </c>
      <c r="S163" s="3">
        <f>Datset_2!I163*MASTER_Data_5!$B$9*R163</f>
        <v>6094.8712500000011</v>
      </c>
    </row>
    <row r="164" spans="1:19" x14ac:dyDescent="0.25">
      <c r="A164" s="62" t="s">
        <v>657</v>
      </c>
      <c r="B164" s="22">
        <v>39566</v>
      </c>
      <c r="C164" s="62">
        <v>60002</v>
      </c>
      <c r="D164" s="62">
        <v>9</v>
      </c>
      <c r="E164" s="62">
        <v>8</v>
      </c>
      <c r="F164" s="62">
        <v>12</v>
      </c>
      <c r="G164" s="62">
        <v>15</v>
      </c>
      <c r="H164" s="62">
        <v>14</v>
      </c>
      <c r="I164" s="112">
        <f>D164*HLOOKUP($D$3,MASTER_Data_1!$A$3:$F$5,2,0)+E164*HLOOKUP($E$3,MASTER_Data_1!$A$3:$F$5,2,0)+F164*HLOOKUP($F$3,MASTER_Data_1!$A$3:$F$5,2,0)+G164*HLOOKUP($G$3,MASTER_Data_1!$A$3:$F$5,2,0)+H164*HLOOKUP($H$3,MASTER_Data_1!$A$3:$F$5,2,0)</f>
        <v>177.79999999999998</v>
      </c>
      <c r="J164" s="5">
        <f>IF(AND(I164&gt;100,C164=60001),HLOOKUP(C164,MASTER_Data_3!$A$6:$G$16,MATCH(Datset_2!I164,MASTER_Data_3!$B$7:$B$16,1)+2,1),IF(AND(I164&gt;100,C164=60002),HLOOKUP(C164,MASTER_Data_3!$A$6:$G$16,MATCH(Datset_2!I164,MASTER_Data_3!$B$7:$B$16,1)+2,1),IF(AND(I164&gt;100,C164=60003),HLOOKUP(C164,MASTER_Data_3!$A$6:$G$16,MATCH(Datset_2!I164,MASTER_Data_3!$B$7:$B$16,1)+2,1),IF(AND(I164&gt;100,C164=60004),HLOOKUP(C164,MASTER_Data_3!$A$6:$G$16,MATCH(Datset_2!I164,MASTER_Data_3!$B$7:$B$16,1)+2,1),IF(AND(I164&gt;100,C164=60005),HLOOKUP(C164,MASTER_Data_3!$A$6:$G$16,MATCH(Datset_2!I164,MASTER_Data_3!$B$7:$B$16,1)+2,1),HLOOKUP(C164,MASTER_Data_3!$A$6:$G$16,2,1))))))</f>
        <v>0.254</v>
      </c>
      <c r="K164" s="4">
        <f t="shared" si="4"/>
        <v>45.161199999999994</v>
      </c>
      <c r="L164" s="112">
        <f>IF(AND(I164&gt;100,C164=60001),HLOOKUP(C164,MASTER_Data_4!$A$6:$L$16,MATCH(Datset_2!I164,MASTER_Data_4!$B$7:$B$16,1)+2,1),IF(AND(I164&gt;100,C164=60002),HLOOKUP(C164,MASTER_Data_4!$A$6:$L$16,MATCH(Datset_2!I164,MASTER_Data_4!$B$7:$B$16,1)+2,1),IF(AND(I164&gt;100,C164=60003),HLOOKUP(C164,MASTER_Data_4!$A$6:$L$16,MATCH(Datset_2!I164,MASTER_Data_4!$B$7:$B$16,1)+2,1),IF(AND(I164&gt;100,C164=60004),HLOOKUP(C164,MASTER_Data_4!$A$6:$L$16,MATCH(Datset_2!I164,MASTER_Data_4!$B$7:$B$16,1)+2,1),IF(AND(I164&gt;100,C164=60005),HLOOKUP(C164,MASTER_Data_4!$A$6:$L$16,MATCH(Datset_2!I164,MASTER_Data_4!$B$7:$B$16,1)+2,1),HLOOKUP(C164,MASTER_Data_4!$A$6:$L$16,2,1))))))</f>
        <v>0.307</v>
      </c>
      <c r="M164" s="4">
        <f t="shared" si="5"/>
        <v>54.584599999999995</v>
      </c>
      <c r="N164" s="112">
        <f>VLOOKUP(C164,MASTER_Data_7!$F$2:$H$7,3,0)</f>
        <v>1</v>
      </c>
      <c r="O164" s="112">
        <f>VLOOKUP(C164,MASTER_Data_7!$K$2:$M$12,3,0)</f>
        <v>2</v>
      </c>
      <c r="P164" s="3">
        <f>VLOOKUP(C164,MASTER_Data_8!$F$2:$H$7,3,0)</f>
        <v>355</v>
      </c>
      <c r="Q164" s="3">
        <f>Datset_2!I164*MASTER_Data_5!$B$9*P164</f>
        <v>3439.9854999999998</v>
      </c>
      <c r="R164" s="3">
        <f>VLOOKUP(C164,MASTER_Data_8!$K$2:$M$12,3,0)</f>
        <v>1275</v>
      </c>
      <c r="S164" s="3">
        <f>Datset_2!I164*MASTER_Data_5!$B$9*R164</f>
        <v>12354.877499999999</v>
      </c>
    </row>
    <row r="165" spans="1:19" x14ac:dyDescent="0.25">
      <c r="A165" s="62" t="s">
        <v>658</v>
      </c>
      <c r="B165" s="22">
        <v>39567</v>
      </c>
      <c r="C165" s="62">
        <v>60001</v>
      </c>
      <c r="D165" s="62">
        <v>9</v>
      </c>
      <c r="E165" s="62">
        <v>8</v>
      </c>
      <c r="F165" s="62">
        <v>12</v>
      </c>
      <c r="G165" s="62">
        <v>11</v>
      </c>
      <c r="H165" s="62">
        <v>15</v>
      </c>
      <c r="I165" s="112">
        <f>D165*HLOOKUP($D$3,MASTER_Data_1!$A$3:$F$5,2,0)+E165*HLOOKUP($E$3,MASTER_Data_1!$A$3:$F$5,2,0)+F165*HLOOKUP($F$3,MASTER_Data_1!$A$3:$F$5,2,0)+G165*HLOOKUP($G$3,MASTER_Data_1!$A$3:$F$5,2,0)+H165*HLOOKUP($H$3,MASTER_Data_1!$A$3:$F$5,2,0)</f>
        <v>157.80000000000001</v>
      </c>
      <c r="J165" s="5">
        <f>IF(AND(I165&gt;100,C165=60001),HLOOKUP(C165,MASTER_Data_3!$A$6:$G$16,MATCH(Datset_2!I165,MASTER_Data_3!$B$7:$B$16,1)+2,1),IF(AND(I165&gt;100,C165=60002),HLOOKUP(C165,MASTER_Data_3!$A$6:$G$16,MATCH(Datset_2!I165,MASTER_Data_3!$B$7:$B$16,1)+2,1),IF(AND(I165&gt;100,C165=60003),HLOOKUP(C165,MASTER_Data_3!$A$6:$G$16,MATCH(Datset_2!I165,MASTER_Data_3!$B$7:$B$16,1)+2,1),IF(AND(I165&gt;100,C165=60004),HLOOKUP(C165,MASTER_Data_3!$A$6:$G$16,MATCH(Datset_2!I165,MASTER_Data_3!$B$7:$B$16,1)+2,1),IF(AND(I165&gt;100,C165=60005),HLOOKUP(C165,MASTER_Data_3!$A$6:$G$16,MATCH(Datset_2!I165,MASTER_Data_3!$B$7:$B$16,1)+2,1),HLOOKUP(C165,MASTER_Data_3!$A$6:$G$16,2,1))))))</f>
        <v>0.25</v>
      </c>
      <c r="K165" s="4">
        <f t="shared" si="4"/>
        <v>39.450000000000003</v>
      </c>
      <c r="L165" s="112">
        <f>IF(AND(I165&gt;100,C165=60001),HLOOKUP(C165,MASTER_Data_4!$A$6:$L$16,MATCH(Datset_2!I165,MASTER_Data_4!$B$7:$B$16,1)+2,1),IF(AND(I165&gt;100,C165=60002),HLOOKUP(C165,MASTER_Data_4!$A$6:$L$16,MATCH(Datset_2!I165,MASTER_Data_4!$B$7:$B$16,1)+2,1),IF(AND(I165&gt;100,C165=60003),HLOOKUP(C165,MASTER_Data_4!$A$6:$L$16,MATCH(Datset_2!I165,MASTER_Data_4!$B$7:$B$16,1)+2,1),IF(AND(I165&gt;100,C165=60004),HLOOKUP(C165,MASTER_Data_4!$A$6:$L$16,MATCH(Datset_2!I165,MASTER_Data_4!$B$7:$B$16,1)+2,1),IF(AND(I165&gt;100,C165=60005),HLOOKUP(C165,MASTER_Data_4!$A$6:$L$16,MATCH(Datset_2!I165,MASTER_Data_4!$B$7:$B$16,1)+2,1),HLOOKUP(C165,MASTER_Data_4!$A$6:$L$16,2,1))))))</f>
        <v>0.34</v>
      </c>
      <c r="M165" s="4">
        <f t="shared" si="5"/>
        <v>53.652000000000008</v>
      </c>
      <c r="N165" s="112">
        <f>VLOOKUP(C165,MASTER_Data_7!$F$2:$H$7,3,0)</f>
        <v>1</v>
      </c>
      <c r="O165" s="112">
        <f>VLOOKUP(C165,MASTER_Data_7!$K$2:$M$12,3,0)</f>
        <v>2</v>
      </c>
      <c r="P165" s="3">
        <f>VLOOKUP(C165,MASTER_Data_8!$F$2:$H$7,3,0)</f>
        <v>25</v>
      </c>
      <c r="Q165" s="3">
        <f>Datset_2!I165*MASTER_Data_5!$B$9*P165</f>
        <v>215.00250000000003</v>
      </c>
      <c r="R165" s="3">
        <f>VLOOKUP(C165,MASTER_Data_8!$K$2:$M$12,3,0)</f>
        <v>1376</v>
      </c>
      <c r="S165" s="3">
        <f>Datset_2!I165*MASTER_Data_5!$B$9*R165</f>
        <v>11833.737600000002</v>
      </c>
    </row>
    <row r="166" spans="1:19" x14ac:dyDescent="0.25">
      <c r="A166" s="62" t="s">
        <v>523</v>
      </c>
      <c r="B166" s="22">
        <v>39569</v>
      </c>
      <c r="C166" s="62">
        <v>60005</v>
      </c>
      <c r="D166" s="62">
        <v>9</v>
      </c>
      <c r="E166" s="62">
        <v>8</v>
      </c>
      <c r="F166" s="62">
        <v>12</v>
      </c>
      <c r="G166" s="62">
        <v>11</v>
      </c>
      <c r="H166" s="62">
        <v>6</v>
      </c>
      <c r="I166" s="112">
        <f>D166*HLOOKUP($D$3,MASTER_Data_1!$A$3:$F$5,2,0)+E166*HLOOKUP($E$3,MASTER_Data_1!$A$3:$F$5,2,0)+F166*HLOOKUP($F$3,MASTER_Data_1!$A$3:$F$5,2,0)+G166*HLOOKUP($G$3,MASTER_Data_1!$A$3:$F$5,2,0)+H166*HLOOKUP($H$3,MASTER_Data_1!$A$3:$F$5,2,0)</f>
        <v>132.60000000000002</v>
      </c>
      <c r="J166" s="5">
        <f>IF(AND(I166&gt;100,C166=60001),HLOOKUP(C166,MASTER_Data_3!$A$6:$G$16,MATCH(Datset_2!I166,MASTER_Data_3!$B$7:$B$16,1)+2,1),IF(AND(I166&gt;100,C166=60002),HLOOKUP(C166,MASTER_Data_3!$A$6:$G$16,MATCH(Datset_2!I166,MASTER_Data_3!$B$7:$B$16,1)+2,1),IF(AND(I166&gt;100,C166=60003),HLOOKUP(C166,MASTER_Data_3!$A$6:$G$16,MATCH(Datset_2!I166,MASTER_Data_3!$B$7:$B$16,1)+2,1),IF(AND(I166&gt;100,C166=60004),HLOOKUP(C166,MASTER_Data_3!$A$6:$G$16,MATCH(Datset_2!I166,MASTER_Data_3!$B$7:$B$16,1)+2,1),IF(AND(I166&gt;100,C166=60005),HLOOKUP(C166,MASTER_Data_3!$A$6:$G$16,MATCH(Datset_2!I166,MASTER_Data_3!$B$7:$B$16,1)+2,1),HLOOKUP(C166,MASTER_Data_3!$A$6:$G$16,2,1))))))</f>
        <v>0.24399999999999999</v>
      </c>
      <c r="K166" s="4">
        <f t="shared" si="4"/>
        <v>32.354400000000005</v>
      </c>
      <c r="L166" s="112">
        <f>IF(AND(I166&gt;100,C166=60001),HLOOKUP(C166,MASTER_Data_4!$A$6:$L$16,MATCH(Datset_2!I166,MASTER_Data_4!$B$7:$B$16,1)+2,1),IF(AND(I166&gt;100,C166=60002),HLOOKUP(C166,MASTER_Data_4!$A$6:$L$16,MATCH(Datset_2!I166,MASTER_Data_4!$B$7:$B$16,1)+2,1),IF(AND(I166&gt;100,C166=60003),HLOOKUP(C166,MASTER_Data_4!$A$6:$L$16,MATCH(Datset_2!I166,MASTER_Data_4!$B$7:$B$16,1)+2,1),IF(AND(I166&gt;100,C166=60004),HLOOKUP(C166,MASTER_Data_4!$A$6:$L$16,MATCH(Datset_2!I166,MASTER_Data_4!$B$7:$B$16,1)+2,1),IF(AND(I166&gt;100,C166=60005),HLOOKUP(C166,MASTER_Data_4!$A$6:$L$16,MATCH(Datset_2!I166,MASTER_Data_4!$B$7:$B$16,1)+2,1),HLOOKUP(C166,MASTER_Data_4!$A$6:$L$16,2,1))))))</f>
        <v>0.38900000000000001</v>
      </c>
      <c r="M166" s="4">
        <f t="shared" si="5"/>
        <v>51.581400000000009</v>
      </c>
      <c r="N166" s="112">
        <f>VLOOKUP(C166,MASTER_Data_7!$F$2:$H$7,3,0)</f>
        <v>2</v>
      </c>
      <c r="O166" s="112">
        <f>VLOOKUP(C166,MASTER_Data_7!$K$2:$M$12,3,0)</f>
        <v>1</v>
      </c>
      <c r="P166" s="3">
        <f>VLOOKUP(C166,MASTER_Data_8!$F$2:$H$7,3,0)</f>
        <v>779</v>
      </c>
      <c r="Q166" s="3">
        <f>Datset_2!I166*MASTER_Data_5!$B$9*P166</f>
        <v>5629.5993000000008</v>
      </c>
      <c r="R166" s="3">
        <f>VLOOKUP(C166,MASTER_Data_8!$K$2:$M$12,3,0)</f>
        <v>584</v>
      </c>
      <c r="S166" s="3">
        <f>Datset_2!I166*MASTER_Data_5!$B$9*R166</f>
        <v>4220.3928000000005</v>
      </c>
    </row>
    <row r="167" spans="1:19" x14ac:dyDescent="0.25">
      <c r="A167" s="62" t="s">
        <v>548</v>
      </c>
      <c r="B167" s="22">
        <v>39570</v>
      </c>
      <c r="C167" s="62">
        <v>60001</v>
      </c>
      <c r="D167" s="62">
        <v>9</v>
      </c>
      <c r="E167" s="62">
        <v>8</v>
      </c>
      <c r="F167" s="62">
        <v>12</v>
      </c>
      <c r="G167" s="62">
        <v>9</v>
      </c>
      <c r="H167" s="62">
        <v>11</v>
      </c>
      <c r="I167" s="112">
        <f>D167*HLOOKUP($D$3,MASTER_Data_1!$A$3:$F$5,2,0)+E167*HLOOKUP($E$3,MASTER_Data_1!$A$3:$F$5,2,0)+F167*HLOOKUP($F$3,MASTER_Data_1!$A$3:$F$5,2,0)+G167*HLOOKUP($G$3,MASTER_Data_1!$A$3:$F$5,2,0)+H167*HLOOKUP($H$3,MASTER_Data_1!$A$3:$F$5,2,0)</f>
        <v>135.19999999999999</v>
      </c>
      <c r="J167" s="5">
        <f>IF(AND(I167&gt;100,C167=60001),HLOOKUP(C167,MASTER_Data_3!$A$6:$G$16,MATCH(Datset_2!I167,MASTER_Data_3!$B$7:$B$16,1)+2,1),IF(AND(I167&gt;100,C167=60002),HLOOKUP(C167,MASTER_Data_3!$A$6:$G$16,MATCH(Datset_2!I167,MASTER_Data_3!$B$7:$B$16,1)+2,1),IF(AND(I167&gt;100,C167=60003),HLOOKUP(C167,MASTER_Data_3!$A$6:$G$16,MATCH(Datset_2!I167,MASTER_Data_3!$B$7:$B$16,1)+2,1),IF(AND(I167&gt;100,C167=60004),HLOOKUP(C167,MASTER_Data_3!$A$6:$G$16,MATCH(Datset_2!I167,MASTER_Data_3!$B$7:$B$16,1)+2,1),IF(AND(I167&gt;100,C167=60005),HLOOKUP(C167,MASTER_Data_3!$A$6:$G$16,MATCH(Datset_2!I167,MASTER_Data_3!$B$7:$B$16,1)+2,1),HLOOKUP(C167,MASTER_Data_3!$A$6:$G$16,2,1))))))</f>
        <v>0.25</v>
      </c>
      <c r="K167" s="4">
        <f t="shared" si="4"/>
        <v>33.799999999999997</v>
      </c>
      <c r="L167" s="112">
        <f>IF(AND(I167&gt;100,C167=60001),HLOOKUP(C167,MASTER_Data_4!$A$6:$L$16,MATCH(Datset_2!I167,MASTER_Data_4!$B$7:$B$16,1)+2,1),IF(AND(I167&gt;100,C167=60002),HLOOKUP(C167,MASTER_Data_4!$A$6:$L$16,MATCH(Datset_2!I167,MASTER_Data_4!$B$7:$B$16,1)+2,1),IF(AND(I167&gt;100,C167=60003),HLOOKUP(C167,MASTER_Data_4!$A$6:$L$16,MATCH(Datset_2!I167,MASTER_Data_4!$B$7:$B$16,1)+2,1),IF(AND(I167&gt;100,C167=60004),HLOOKUP(C167,MASTER_Data_4!$A$6:$L$16,MATCH(Datset_2!I167,MASTER_Data_4!$B$7:$B$16,1)+2,1),IF(AND(I167&gt;100,C167=60005),HLOOKUP(C167,MASTER_Data_4!$A$6:$L$16,MATCH(Datset_2!I167,MASTER_Data_4!$B$7:$B$16,1)+2,1),HLOOKUP(C167,MASTER_Data_4!$A$6:$L$16,2,1))))))</f>
        <v>0.34</v>
      </c>
      <c r="M167" s="4">
        <f t="shared" si="5"/>
        <v>45.967999999999996</v>
      </c>
      <c r="N167" s="112">
        <f>VLOOKUP(C167,MASTER_Data_7!$F$2:$H$7,3,0)</f>
        <v>1</v>
      </c>
      <c r="O167" s="112">
        <f>VLOOKUP(C167,MASTER_Data_7!$K$2:$M$12,3,0)</f>
        <v>2</v>
      </c>
      <c r="P167" s="3">
        <f>VLOOKUP(C167,MASTER_Data_8!$F$2:$H$7,3,0)</f>
        <v>25</v>
      </c>
      <c r="Q167" s="3">
        <f>Datset_2!I167*MASTER_Data_5!$B$9*P167</f>
        <v>184.20999999999998</v>
      </c>
      <c r="R167" s="3">
        <f>VLOOKUP(C167,MASTER_Data_8!$K$2:$M$12,3,0)</f>
        <v>1376</v>
      </c>
      <c r="S167" s="3">
        <f>Datset_2!I167*MASTER_Data_5!$B$9*R167</f>
        <v>10138.918399999999</v>
      </c>
    </row>
    <row r="168" spans="1:19" x14ac:dyDescent="0.25">
      <c r="A168" s="62" t="s">
        <v>589</v>
      </c>
      <c r="B168" s="22">
        <v>39571</v>
      </c>
      <c r="C168" s="62">
        <v>60005</v>
      </c>
      <c r="D168" s="62">
        <v>9</v>
      </c>
      <c r="E168" s="62">
        <v>8</v>
      </c>
      <c r="F168" s="62">
        <v>12</v>
      </c>
      <c r="G168" s="62">
        <v>8</v>
      </c>
      <c r="H168" s="62">
        <v>5</v>
      </c>
      <c r="I168" s="112">
        <f>D168*HLOOKUP($D$3,MASTER_Data_1!$A$3:$F$5,2,0)+E168*HLOOKUP($E$3,MASTER_Data_1!$A$3:$F$5,2,0)+F168*HLOOKUP($F$3,MASTER_Data_1!$A$3:$F$5,2,0)+G168*HLOOKUP($G$3,MASTER_Data_1!$A$3:$F$5,2,0)+H168*HLOOKUP($H$3,MASTER_Data_1!$A$3:$F$5,2,0)</f>
        <v>112.7</v>
      </c>
      <c r="J168" s="5">
        <f>IF(AND(I168&gt;100,C168=60001),HLOOKUP(C168,MASTER_Data_3!$A$6:$G$16,MATCH(Datset_2!I168,MASTER_Data_3!$B$7:$B$16,1)+2,1),IF(AND(I168&gt;100,C168=60002),HLOOKUP(C168,MASTER_Data_3!$A$6:$G$16,MATCH(Datset_2!I168,MASTER_Data_3!$B$7:$B$16,1)+2,1),IF(AND(I168&gt;100,C168=60003),HLOOKUP(C168,MASTER_Data_3!$A$6:$G$16,MATCH(Datset_2!I168,MASTER_Data_3!$B$7:$B$16,1)+2,1),IF(AND(I168&gt;100,C168=60004),HLOOKUP(C168,MASTER_Data_3!$A$6:$G$16,MATCH(Datset_2!I168,MASTER_Data_3!$B$7:$B$16,1)+2,1),IF(AND(I168&gt;100,C168=60005),HLOOKUP(C168,MASTER_Data_3!$A$6:$G$16,MATCH(Datset_2!I168,MASTER_Data_3!$B$7:$B$16,1)+2,1),HLOOKUP(C168,MASTER_Data_3!$A$6:$G$16,2,1))))))</f>
        <v>0.24399999999999999</v>
      </c>
      <c r="K168" s="4">
        <f t="shared" si="4"/>
        <v>27.498799999999999</v>
      </c>
      <c r="L168" s="112">
        <f>IF(AND(I168&gt;100,C168=60001),HLOOKUP(C168,MASTER_Data_4!$A$6:$L$16,MATCH(Datset_2!I168,MASTER_Data_4!$B$7:$B$16,1)+2,1),IF(AND(I168&gt;100,C168=60002),HLOOKUP(C168,MASTER_Data_4!$A$6:$L$16,MATCH(Datset_2!I168,MASTER_Data_4!$B$7:$B$16,1)+2,1),IF(AND(I168&gt;100,C168=60003),HLOOKUP(C168,MASTER_Data_4!$A$6:$L$16,MATCH(Datset_2!I168,MASTER_Data_4!$B$7:$B$16,1)+2,1),IF(AND(I168&gt;100,C168=60004),HLOOKUP(C168,MASTER_Data_4!$A$6:$L$16,MATCH(Datset_2!I168,MASTER_Data_4!$B$7:$B$16,1)+2,1),IF(AND(I168&gt;100,C168=60005),HLOOKUP(C168,MASTER_Data_4!$A$6:$L$16,MATCH(Datset_2!I168,MASTER_Data_4!$B$7:$B$16,1)+2,1),HLOOKUP(C168,MASTER_Data_4!$A$6:$L$16,2,1))))))</f>
        <v>0.38900000000000001</v>
      </c>
      <c r="M168" s="4">
        <f t="shared" si="5"/>
        <v>43.840299999999999</v>
      </c>
      <c r="N168" s="112">
        <f>VLOOKUP(C168,MASTER_Data_7!$F$2:$H$7,3,0)</f>
        <v>2</v>
      </c>
      <c r="O168" s="112">
        <f>VLOOKUP(C168,MASTER_Data_7!$K$2:$M$12,3,0)</f>
        <v>1</v>
      </c>
      <c r="P168" s="3">
        <f>VLOOKUP(C168,MASTER_Data_8!$F$2:$H$7,3,0)</f>
        <v>779</v>
      </c>
      <c r="Q168" s="3">
        <f>Datset_2!I168*MASTER_Data_5!$B$9*P168</f>
        <v>4784.7348499999998</v>
      </c>
      <c r="R168" s="3">
        <f>VLOOKUP(C168,MASTER_Data_8!$K$2:$M$12,3,0)</f>
        <v>584</v>
      </c>
      <c r="S168" s="3">
        <f>Datset_2!I168*MASTER_Data_5!$B$9*R168</f>
        <v>3587.0156000000002</v>
      </c>
    </row>
    <row r="169" spans="1:19" x14ac:dyDescent="0.25">
      <c r="A169" s="62" t="s">
        <v>629</v>
      </c>
      <c r="B169" s="22">
        <v>39572</v>
      </c>
      <c r="C169" s="62">
        <v>60001</v>
      </c>
      <c r="D169" s="62">
        <v>9</v>
      </c>
      <c r="E169" s="62">
        <v>8</v>
      </c>
      <c r="F169" s="62">
        <v>0</v>
      </c>
      <c r="G169" s="62">
        <v>7</v>
      </c>
      <c r="H169" s="62">
        <v>11</v>
      </c>
      <c r="I169" s="112">
        <f>D169*HLOOKUP($D$3,MASTER_Data_1!$A$3:$F$5,2,0)+E169*HLOOKUP($E$3,MASTER_Data_1!$A$3:$F$5,2,0)+F169*HLOOKUP($F$3,MASTER_Data_1!$A$3:$F$5,2,0)+G169*HLOOKUP($G$3,MASTER_Data_1!$A$3:$F$5,2,0)+H169*HLOOKUP($H$3,MASTER_Data_1!$A$3:$F$5,2,0)</f>
        <v>105.8</v>
      </c>
      <c r="J169" s="5">
        <f>IF(AND(I169&gt;100,C169=60001),HLOOKUP(C169,MASTER_Data_3!$A$6:$G$16,MATCH(Datset_2!I169,MASTER_Data_3!$B$7:$B$16,1)+2,1),IF(AND(I169&gt;100,C169=60002),HLOOKUP(C169,MASTER_Data_3!$A$6:$G$16,MATCH(Datset_2!I169,MASTER_Data_3!$B$7:$B$16,1)+2,1),IF(AND(I169&gt;100,C169=60003),HLOOKUP(C169,MASTER_Data_3!$A$6:$G$16,MATCH(Datset_2!I169,MASTER_Data_3!$B$7:$B$16,1)+2,1),IF(AND(I169&gt;100,C169=60004),HLOOKUP(C169,MASTER_Data_3!$A$6:$G$16,MATCH(Datset_2!I169,MASTER_Data_3!$B$7:$B$16,1)+2,1),IF(AND(I169&gt;100,C169=60005),HLOOKUP(C169,MASTER_Data_3!$A$6:$G$16,MATCH(Datset_2!I169,MASTER_Data_3!$B$7:$B$16,1)+2,1),HLOOKUP(C169,MASTER_Data_3!$A$6:$G$16,2,1))))))</f>
        <v>0.25</v>
      </c>
      <c r="K169" s="4">
        <f t="shared" si="4"/>
        <v>26.45</v>
      </c>
      <c r="L169" s="112">
        <f>IF(AND(I169&gt;100,C169=60001),HLOOKUP(C169,MASTER_Data_4!$A$6:$L$16,MATCH(Datset_2!I169,MASTER_Data_4!$B$7:$B$16,1)+2,1),IF(AND(I169&gt;100,C169=60002),HLOOKUP(C169,MASTER_Data_4!$A$6:$L$16,MATCH(Datset_2!I169,MASTER_Data_4!$B$7:$B$16,1)+2,1),IF(AND(I169&gt;100,C169=60003),HLOOKUP(C169,MASTER_Data_4!$A$6:$L$16,MATCH(Datset_2!I169,MASTER_Data_4!$B$7:$B$16,1)+2,1),IF(AND(I169&gt;100,C169=60004),HLOOKUP(C169,MASTER_Data_4!$A$6:$L$16,MATCH(Datset_2!I169,MASTER_Data_4!$B$7:$B$16,1)+2,1),IF(AND(I169&gt;100,C169=60005),HLOOKUP(C169,MASTER_Data_4!$A$6:$L$16,MATCH(Datset_2!I169,MASTER_Data_4!$B$7:$B$16,1)+2,1),HLOOKUP(C169,MASTER_Data_4!$A$6:$L$16,2,1))))))</f>
        <v>0.34</v>
      </c>
      <c r="M169" s="4">
        <f t="shared" si="5"/>
        <v>35.972000000000001</v>
      </c>
      <c r="N169" s="112">
        <f>VLOOKUP(C169,MASTER_Data_7!$F$2:$H$7,3,0)</f>
        <v>1</v>
      </c>
      <c r="O169" s="112">
        <f>VLOOKUP(C169,MASTER_Data_7!$K$2:$M$12,3,0)</f>
        <v>2</v>
      </c>
      <c r="P169" s="3">
        <f>VLOOKUP(C169,MASTER_Data_8!$F$2:$H$7,3,0)</f>
        <v>25</v>
      </c>
      <c r="Q169" s="3">
        <f>Datset_2!I169*MASTER_Data_5!$B$9*P169</f>
        <v>144.1525</v>
      </c>
      <c r="R169" s="3">
        <f>VLOOKUP(C169,MASTER_Data_8!$K$2:$M$12,3,0)</f>
        <v>1376</v>
      </c>
      <c r="S169" s="3">
        <f>Datset_2!I169*MASTER_Data_5!$B$9*R169</f>
        <v>7934.1535999999996</v>
      </c>
    </row>
    <row r="170" spans="1:19" x14ac:dyDescent="0.25">
      <c r="A170" s="62" t="s">
        <v>666</v>
      </c>
      <c r="B170" s="22">
        <v>39573</v>
      </c>
      <c r="C170" s="62">
        <v>60005</v>
      </c>
      <c r="D170" s="62">
        <v>12</v>
      </c>
      <c r="E170" s="62">
        <v>8</v>
      </c>
      <c r="F170" s="62">
        <v>19</v>
      </c>
      <c r="G170" s="62">
        <v>11</v>
      </c>
      <c r="H170" s="62">
        <v>9</v>
      </c>
      <c r="I170" s="112">
        <f>D170*HLOOKUP($D$3,MASTER_Data_1!$A$3:$F$5,2,0)+E170*HLOOKUP($E$3,MASTER_Data_1!$A$3:$F$5,2,0)+F170*HLOOKUP($F$3,MASTER_Data_1!$A$3:$F$5,2,0)+G170*HLOOKUP($G$3,MASTER_Data_1!$A$3:$F$5,2,0)+H170*HLOOKUP($H$3,MASTER_Data_1!$A$3:$F$5,2,0)</f>
        <v>158.39999999999998</v>
      </c>
      <c r="J170" s="5">
        <f>IF(AND(I170&gt;100,C170=60001),HLOOKUP(C170,MASTER_Data_3!$A$6:$G$16,MATCH(Datset_2!I170,MASTER_Data_3!$B$7:$B$16,1)+2,1),IF(AND(I170&gt;100,C170=60002),HLOOKUP(C170,MASTER_Data_3!$A$6:$G$16,MATCH(Datset_2!I170,MASTER_Data_3!$B$7:$B$16,1)+2,1),IF(AND(I170&gt;100,C170=60003),HLOOKUP(C170,MASTER_Data_3!$A$6:$G$16,MATCH(Datset_2!I170,MASTER_Data_3!$B$7:$B$16,1)+2,1),IF(AND(I170&gt;100,C170=60004),HLOOKUP(C170,MASTER_Data_3!$A$6:$G$16,MATCH(Datset_2!I170,MASTER_Data_3!$B$7:$B$16,1)+2,1),IF(AND(I170&gt;100,C170=60005),HLOOKUP(C170,MASTER_Data_3!$A$6:$G$16,MATCH(Datset_2!I170,MASTER_Data_3!$B$7:$B$16,1)+2,1),HLOOKUP(C170,MASTER_Data_3!$A$6:$G$16,2,1))))))</f>
        <v>0.24399999999999999</v>
      </c>
      <c r="K170" s="4">
        <f t="shared" si="4"/>
        <v>38.649599999999992</v>
      </c>
      <c r="L170" s="112">
        <f>IF(AND(I170&gt;100,C170=60001),HLOOKUP(C170,MASTER_Data_4!$A$6:$L$16,MATCH(Datset_2!I170,MASTER_Data_4!$B$7:$B$16,1)+2,1),IF(AND(I170&gt;100,C170=60002),HLOOKUP(C170,MASTER_Data_4!$A$6:$L$16,MATCH(Datset_2!I170,MASTER_Data_4!$B$7:$B$16,1)+2,1),IF(AND(I170&gt;100,C170=60003),HLOOKUP(C170,MASTER_Data_4!$A$6:$L$16,MATCH(Datset_2!I170,MASTER_Data_4!$B$7:$B$16,1)+2,1),IF(AND(I170&gt;100,C170=60004),HLOOKUP(C170,MASTER_Data_4!$A$6:$L$16,MATCH(Datset_2!I170,MASTER_Data_4!$B$7:$B$16,1)+2,1),IF(AND(I170&gt;100,C170=60005),HLOOKUP(C170,MASTER_Data_4!$A$6:$L$16,MATCH(Datset_2!I170,MASTER_Data_4!$B$7:$B$16,1)+2,1),HLOOKUP(C170,MASTER_Data_4!$A$6:$L$16,2,1))))))</f>
        <v>0.38900000000000001</v>
      </c>
      <c r="M170" s="4">
        <f t="shared" si="5"/>
        <v>61.617599999999996</v>
      </c>
      <c r="N170" s="112">
        <f>VLOOKUP(C170,MASTER_Data_7!$F$2:$H$7,3,0)</f>
        <v>2</v>
      </c>
      <c r="O170" s="112">
        <f>VLOOKUP(C170,MASTER_Data_7!$K$2:$M$12,3,0)</f>
        <v>1</v>
      </c>
      <c r="P170" s="3">
        <f>VLOOKUP(C170,MASTER_Data_8!$F$2:$H$7,3,0)</f>
        <v>779</v>
      </c>
      <c r="Q170" s="3">
        <f>Datset_2!I170*MASTER_Data_5!$B$9*P170</f>
        <v>6724.9511999999995</v>
      </c>
      <c r="R170" s="3">
        <f>VLOOKUP(C170,MASTER_Data_8!$K$2:$M$12,3,0)</f>
        <v>584</v>
      </c>
      <c r="S170" s="3">
        <f>Datset_2!I170*MASTER_Data_5!$B$9*R170</f>
        <v>5041.5551999999998</v>
      </c>
    </row>
    <row r="171" spans="1:19" x14ac:dyDescent="0.25">
      <c r="A171" s="62" t="s">
        <v>667</v>
      </c>
      <c r="B171" s="22">
        <v>39573</v>
      </c>
      <c r="C171" s="62">
        <v>60001</v>
      </c>
      <c r="D171" s="62">
        <v>9</v>
      </c>
      <c r="E171" s="62">
        <v>8</v>
      </c>
      <c r="F171" s="62">
        <v>10</v>
      </c>
      <c r="G171" s="62">
        <v>11</v>
      </c>
      <c r="H171" s="62">
        <v>9</v>
      </c>
      <c r="I171" s="112">
        <f>D171*HLOOKUP($D$3,MASTER_Data_1!$A$3:$F$5,2,0)+E171*HLOOKUP($E$3,MASTER_Data_1!$A$3:$F$5,2,0)+F171*HLOOKUP($F$3,MASTER_Data_1!$A$3:$F$5,2,0)+G171*HLOOKUP($G$3,MASTER_Data_1!$A$3:$F$5,2,0)+H171*HLOOKUP($H$3,MASTER_Data_1!$A$3:$F$5,2,0)</f>
        <v>138</v>
      </c>
      <c r="J171" s="5">
        <f>IF(AND(I171&gt;100,C171=60001),HLOOKUP(C171,MASTER_Data_3!$A$6:$G$16,MATCH(Datset_2!I171,MASTER_Data_3!$B$7:$B$16,1)+2,1),IF(AND(I171&gt;100,C171=60002),HLOOKUP(C171,MASTER_Data_3!$A$6:$G$16,MATCH(Datset_2!I171,MASTER_Data_3!$B$7:$B$16,1)+2,1),IF(AND(I171&gt;100,C171=60003),HLOOKUP(C171,MASTER_Data_3!$A$6:$G$16,MATCH(Datset_2!I171,MASTER_Data_3!$B$7:$B$16,1)+2,1),IF(AND(I171&gt;100,C171=60004),HLOOKUP(C171,MASTER_Data_3!$A$6:$G$16,MATCH(Datset_2!I171,MASTER_Data_3!$B$7:$B$16,1)+2,1),IF(AND(I171&gt;100,C171=60005),HLOOKUP(C171,MASTER_Data_3!$A$6:$G$16,MATCH(Datset_2!I171,MASTER_Data_3!$B$7:$B$16,1)+2,1),HLOOKUP(C171,MASTER_Data_3!$A$6:$G$16,2,1))))))</f>
        <v>0.25</v>
      </c>
      <c r="K171" s="4">
        <f t="shared" si="4"/>
        <v>34.5</v>
      </c>
      <c r="L171" s="112">
        <f>IF(AND(I171&gt;100,C171=60001),HLOOKUP(C171,MASTER_Data_4!$A$6:$L$16,MATCH(Datset_2!I171,MASTER_Data_4!$B$7:$B$16,1)+2,1),IF(AND(I171&gt;100,C171=60002),HLOOKUP(C171,MASTER_Data_4!$A$6:$L$16,MATCH(Datset_2!I171,MASTER_Data_4!$B$7:$B$16,1)+2,1),IF(AND(I171&gt;100,C171=60003),HLOOKUP(C171,MASTER_Data_4!$A$6:$L$16,MATCH(Datset_2!I171,MASTER_Data_4!$B$7:$B$16,1)+2,1),IF(AND(I171&gt;100,C171=60004),HLOOKUP(C171,MASTER_Data_4!$A$6:$L$16,MATCH(Datset_2!I171,MASTER_Data_4!$B$7:$B$16,1)+2,1),IF(AND(I171&gt;100,C171=60005),HLOOKUP(C171,MASTER_Data_4!$A$6:$L$16,MATCH(Datset_2!I171,MASTER_Data_4!$B$7:$B$16,1)+2,1),HLOOKUP(C171,MASTER_Data_4!$A$6:$L$16,2,1))))))</f>
        <v>0.34</v>
      </c>
      <c r="M171" s="4">
        <f t="shared" si="5"/>
        <v>46.92</v>
      </c>
      <c r="N171" s="112">
        <f>VLOOKUP(C171,MASTER_Data_7!$F$2:$H$7,3,0)</f>
        <v>1</v>
      </c>
      <c r="O171" s="112">
        <f>VLOOKUP(C171,MASTER_Data_7!$K$2:$M$12,3,0)</f>
        <v>2</v>
      </c>
      <c r="P171" s="3">
        <f>VLOOKUP(C171,MASTER_Data_8!$F$2:$H$7,3,0)</f>
        <v>25</v>
      </c>
      <c r="Q171" s="3">
        <f>Datset_2!I171*MASTER_Data_5!$B$9*P171</f>
        <v>188.02500000000001</v>
      </c>
      <c r="R171" s="3">
        <f>VLOOKUP(C171,MASTER_Data_8!$K$2:$M$12,3,0)</f>
        <v>1376</v>
      </c>
      <c r="S171" s="3">
        <f>Datset_2!I171*MASTER_Data_5!$B$9*R171</f>
        <v>10348.896000000001</v>
      </c>
    </row>
    <row r="172" spans="1:19" x14ac:dyDescent="0.25">
      <c r="A172" s="62" t="s">
        <v>668</v>
      </c>
      <c r="B172" s="22">
        <v>39573</v>
      </c>
      <c r="C172" s="62">
        <v>60004</v>
      </c>
      <c r="D172" s="62">
        <v>9</v>
      </c>
      <c r="E172" s="62">
        <v>8</v>
      </c>
      <c r="F172" s="62">
        <v>8</v>
      </c>
      <c r="G172" s="62">
        <v>11</v>
      </c>
      <c r="H172" s="62">
        <v>9</v>
      </c>
      <c r="I172" s="112">
        <f>D172*HLOOKUP($D$3,MASTER_Data_1!$A$3:$F$5,2,0)+E172*HLOOKUP($E$3,MASTER_Data_1!$A$3:$F$5,2,0)+F172*HLOOKUP($F$3,MASTER_Data_1!$A$3:$F$5,2,0)+G172*HLOOKUP($G$3,MASTER_Data_1!$A$3:$F$5,2,0)+H172*HLOOKUP($H$3,MASTER_Data_1!$A$3:$F$5,2,0)</f>
        <v>135</v>
      </c>
      <c r="J172" s="5">
        <f>IF(AND(I172&gt;100,C172=60001),HLOOKUP(C172,MASTER_Data_3!$A$6:$G$16,MATCH(Datset_2!I172,MASTER_Data_3!$B$7:$B$16,1)+2,1),IF(AND(I172&gt;100,C172=60002),HLOOKUP(C172,MASTER_Data_3!$A$6:$G$16,MATCH(Datset_2!I172,MASTER_Data_3!$B$7:$B$16,1)+2,1),IF(AND(I172&gt;100,C172=60003),HLOOKUP(C172,MASTER_Data_3!$A$6:$G$16,MATCH(Datset_2!I172,MASTER_Data_3!$B$7:$B$16,1)+2,1),IF(AND(I172&gt;100,C172=60004),HLOOKUP(C172,MASTER_Data_3!$A$6:$G$16,MATCH(Datset_2!I172,MASTER_Data_3!$B$7:$B$16,1)+2,1),IF(AND(I172&gt;100,C172=60005),HLOOKUP(C172,MASTER_Data_3!$A$6:$G$16,MATCH(Datset_2!I172,MASTER_Data_3!$B$7:$B$16,1)+2,1),HLOOKUP(C172,MASTER_Data_3!$A$6:$G$16,2,1))))))</f>
        <v>0.252</v>
      </c>
      <c r="K172" s="4">
        <f t="shared" si="4"/>
        <v>34.020000000000003</v>
      </c>
      <c r="L172" s="112">
        <f>IF(AND(I172&gt;100,C172=60001),HLOOKUP(C172,MASTER_Data_4!$A$6:$L$16,MATCH(Datset_2!I172,MASTER_Data_4!$B$7:$B$16,1)+2,1),IF(AND(I172&gt;100,C172=60002),HLOOKUP(C172,MASTER_Data_4!$A$6:$L$16,MATCH(Datset_2!I172,MASTER_Data_4!$B$7:$B$16,1)+2,1),IF(AND(I172&gt;100,C172=60003),HLOOKUP(C172,MASTER_Data_4!$A$6:$L$16,MATCH(Datset_2!I172,MASTER_Data_4!$B$7:$B$16,1)+2,1),IF(AND(I172&gt;100,C172=60004),HLOOKUP(C172,MASTER_Data_4!$A$6:$L$16,MATCH(Datset_2!I172,MASTER_Data_4!$B$7:$B$16,1)+2,1),IF(AND(I172&gt;100,C172=60005),HLOOKUP(C172,MASTER_Data_4!$A$6:$L$16,MATCH(Datset_2!I172,MASTER_Data_4!$B$7:$B$16,1)+2,1),HLOOKUP(C172,MASTER_Data_4!$A$6:$L$16,2,1))))))</f>
        <v>0.3</v>
      </c>
      <c r="M172" s="4">
        <f t="shared" si="5"/>
        <v>40.5</v>
      </c>
      <c r="N172" s="112">
        <f>VLOOKUP(C172,MASTER_Data_7!$F$2:$H$7,3,0)</f>
        <v>2</v>
      </c>
      <c r="O172" s="112">
        <f>VLOOKUP(C172,MASTER_Data_7!$K$2:$M$12,3,0)</f>
        <v>2</v>
      </c>
      <c r="P172" s="3">
        <f>VLOOKUP(C172,MASTER_Data_8!$F$2:$H$7,3,0)</f>
        <v>882</v>
      </c>
      <c r="Q172" s="3">
        <f>Datset_2!I172*MASTER_Data_5!$B$9*P172</f>
        <v>6489.3149999999996</v>
      </c>
      <c r="R172" s="3">
        <f>VLOOKUP(C172,MASTER_Data_8!$K$2:$M$12,3,0)</f>
        <v>1735</v>
      </c>
      <c r="S172" s="3">
        <f>Datset_2!I172*MASTER_Data_5!$B$9*R172</f>
        <v>12765.262500000001</v>
      </c>
    </row>
    <row r="173" spans="1:19" x14ac:dyDescent="0.25">
      <c r="A173" s="62" t="s">
        <v>705</v>
      </c>
      <c r="B173" s="22">
        <v>39574</v>
      </c>
      <c r="C173" s="62">
        <v>60002</v>
      </c>
      <c r="D173" s="62">
        <v>2</v>
      </c>
      <c r="E173" s="62">
        <v>8</v>
      </c>
      <c r="F173" s="62">
        <v>12</v>
      </c>
      <c r="G173" s="62">
        <v>11</v>
      </c>
      <c r="H173" s="62">
        <v>9</v>
      </c>
      <c r="I173" s="112">
        <f>D173*HLOOKUP($D$3,MASTER_Data_1!$A$3:$F$5,2,0)+E173*HLOOKUP($E$3,MASTER_Data_1!$A$3:$F$5,2,0)+F173*HLOOKUP($F$3,MASTER_Data_1!$A$3:$F$5,2,0)+G173*HLOOKUP($G$3,MASTER_Data_1!$A$3:$F$5,2,0)+H173*HLOOKUP($H$3,MASTER_Data_1!$A$3:$F$5,2,0)</f>
        <v>124.9</v>
      </c>
      <c r="J173" s="5">
        <f>IF(AND(I173&gt;100,C173=60001),HLOOKUP(C173,MASTER_Data_3!$A$6:$G$16,MATCH(Datset_2!I173,MASTER_Data_3!$B$7:$B$16,1)+2,1),IF(AND(I173&gt;100,C173=60002),HLOOKUP(C173,MASTER_Data_3!$A$6:$G$16,MATCH(Datset_2!I173,MASTER_Data_3!$B$7:$B$16,1)+2,1),IF(AND(I173&gt;100,C173=60003),HLOOKUP(C173,MASTER_Data_3!$A$6:$G$16,MATCH(Datset_2!I173,MASTER_Data_3!$B$7:$B$16,1)+2,1),IF(AND(I173&gt;100,C173=60004),HLOOKUP(C173,MASTER_Data_3!$A$6:$G$16,MATCH(Datset_2!I173,MASTER_Data_3!$B$7:$B$16,1)+2,1),IF(AND(I173&gt;100,C173=60005),HLOOKUP(C173,MASTER_Data_3!$A$6:$G$16,MATCH(Datset_2!I173,MASTER_Data_3!$B$7:$B$16,1)+2,1),HLOOKUP(C173,MASTER_Data_3!$A$6:$G$16,2,1))))))</f>
        <v>0.254</v>
      </c>
      <c r="K173" s="4">
        <f t="shared" si="4"/>
        <v>31.724600000000002</v>
      </c>
      <c r="L173" s="112">
        <f>IF(AND(I173&gt;100,C173=60001),HLOOKUP(C173,MASTER_Data_4!$A$6:$L$16,MATCH(Datset_2!I173,MASTER_Data_4!$B$7:$B$16,1)+2,1),IF(AND(I173&gt;100,C173=60002),HLOOKUP(C173,MASTER_Data_4!$A$6:$L$16,MATCH(Datset_2!I173,MASTER_Data_4!$B$7:$B$16,1)+2,1),IF(AND(I173&gt;100,C173=60003),HLOOKUP(C173,MASTER_Data_4!$A$6:$L$16,MATCH(Datset_2!I173,MASTER_Data_4!$B$7:$B$16,1)+2,1),IF(AND(I173&gt;100,C173=60004),HLOOKUP(C173,MASTER_Data_4!$A$6:$L$16,MATCH(Datset_2!I173,MASTER_Data_4!$B$7:$B$16,1)+2,1),IF(AND(I173&gt;100,C173=60005),HLOOKUP(C173,MASTER_Data_4!$A$6:$L$16,MATCH(Datset_2!I173,MASTER_Data_4!$B$7:$B$16,1)+2,1),HLOOKUP(C173,MASTER_Data_4!$A$6:$L$16,2,1))))))</f>
        <v>0.307</v>
      </c>
      <c r="M173" s="4">
        <f t="shared" si="5"/>
        <v>38.344300000000004</v>
      </c>
      <c r="N173" s="112">
        <f>VLOOKUP(C173,MASTER_Data_7!$F$2:$H$7,3,0)</f>
        <v>1</v>
      </c>
      <c r="O173" s="112">
        <f>VLOOKUP(C173,MASTER_Data_7!$K$2:$M$12,3,0)</f>
        <v>2</v>
      </c>
      <c r="P173" s="3">
        <f>VLOOKUP(C173,MASTER_Data_8!$F$2:$H$7,3,0)</f>
        <v>355</v>
      </c>
      <c r="Q173" s="3">
        <f>Datset_2!I173*MASTER_Data_5!$B$9*P173</f>
        <v>2416.5027500000001</v>
      </c>
      <c r="R173" s="3">
        <f>VLOOKUP(C173,MASTER_Data_8!$K$2:$M$12,3,0)</f>
        <v>1275</v>
      </c>
      <c r="S173" s="3">
        <f>Datset_2!I173*MASTER_Data_5!$B$9*R173</f>
        <v>8678.9887500000004</v>
      </c>
    </row>
    <row r="174" spans="1:19" x14ac:dyDescent="0.25">
      <c r="A174" s="62" t="s">
        <v>704</v>
      </c>
      <c r="B174" s="22">
        <v>39574</v>
      </c>
      <c r="C174" s="62">
        <v>60001</v>
      </c>
      <c r="D174" s="62">
        <v>9</v>
      </c>
      <c r="E174" s="62">
        <v>8</v>
      </c>
      <c r="F174" s="62">
        <v>12</v>
      </c>
      <c r="G174" s="62">
        <v>11</v>
      </c>
      <c r="H174" s="62">
        <v>9</v>
      </c>
      <c r="I174" s="112">
        <f>D174*HLOOKUP($D$3,MASTER_Data_1!$A$3:$F$5,2,0)+E174*HLOOKUP($E$3,MASTER_Data_1!$A$3:$F$5,2,0)+F174*HLOOKUP($F$3,MASTER_Data_1!$A$3:$F$5,2,0)+G174*HLOOKUP($G$3,MASTER_Data_1!$A$3:$F$5,2,0)+H174*HLOOKUP($H$3,MASTER_Data_1!$A$3:$F$5,2,0)</f>
        <v>141</v>
      </c>
      <c r="J174" s="5">
        <f>IF(AND(I174&gt;100,C174=60001),HLOOKUP(C174,MASTER_Data_3!$A$6:$G$16,MATCH(Datset_2!I174,MASTER_Data_3!$B$7:$B$16,1)+2,1),IF(AND(I174&gt;100,C174=60002),HLOOKUP(C174,MASTER_Data_3!$A$6:$G$16,MATCH(Datset_2!I174,MASTER_Data_3!$B$7:$B$16,1)+2,1),IF(AND(I174&gt;100,C174=60003),HLOOKUP(C174,MASTER_Data_3!$A$6:$G$16,MATCH(Datset_2!I174,MASTER_Data_3!$B$7:$B$16,1)+2,1),IF(AND(I174&gt;100,C174=60004),HLOOKUP(C174,MASTER_Data_3!$A$6:$G$16,MATCH(Datset_2!I174,MASTER_Data_3!$B$7:$B$16,1)+2,1),IF(AND(I174&gt;100,C174=60005),HLOOKUP(C174,MASTER_Data_3!$A$6:$G$16,MATCH(Datset_2!I174,MASTER_Data_3!$B$7:$B$16,1)+2,1),HLOOKUP(C174,MASTER_Data_3!$A$6:$G$16,2,1))))))</f>
        <v>0.25</v>
      </c>
      <c r="K174" s="4">
        <f t="shared" si="4"/>
        <v>35.25</v>
      </c>
      <c r="L174" s="112">
        <f>IF(AND(I174&gt;100,C174=60001),HLOOKUP(C174,MASTER_Data_4!$A$6:$L$16,MATCH(Datset_2!I174,MASTER_Data_4!$B$7:$B$16,1)+2,1),IF(AND(I174&gt;100,C174=60002),HLOOKUP(C174,MASTER_Data_4!$A$6:$L$16,MATCH(Datset_2!I174,MASTER_Data_4!$B$7:$B$16,1)+2,1),IF(AND(I174&gt;100,C174=60003),HLOOKUP(C174,MASTER_Data_4!$A$6:$L$16,MATCH(Datset_2!I174,MASTER_Data_4!$B$7:$B$16,1)+2,1),IF(AND(I174&gt;100,C174=60004),HLOOKUP(C174,MASTER_Data_4!$A$6:$L$16,MATCH(Datset_2!I174,MASTER_Data_4!$B$7:$B$16,1)+2,1),IF(AND(I174&gt;100,C174=60005),HLOOKUP(C174,MASTER_Data_4!$A$6:$L$16,MATCH(Datset_2!I174,MASTER_Data_4!$B$7:$B$16,1)+2,1),HLOOKUP(C174,MASTER_Data_4!$A$6:$L$16,2,1))))))</f>
        <v>0.34</v>
      </c>
      <c r="M174" s="4">
        <f t="shared" si="5"/>
        <v>47.940000000000005</v>
      </c>
      <c r="N174" s="112">
        <f>VLOOKUP(C174,MASTER_Data_7!$F$2:$H$7,3,0)</f>
        <v>1</v>
      </c>
      <c r="O174" s="112">
        <f>VLOOKUP(C174,MASTER_Data_7!$K$2:$M$12,3,0)</f>
        <v>2</v>
      </c>
      <c r="P174" s="3">
        <f>VLOOKUP(C174,MASTER_Data_8!$F$2:$H$7,3,0)</f>
        <v>25</v>
      </c>
      <c r="Q174" s="3">
        <f>Datset_2!I174*MASTER_Data_5!$B$9*P174</f>
        <v>192.11250000000001</v>
      </c>
      <c r="R174" s="3">
        <f>VLOOKUP(C174,MASTER_Data_8!$K$2:$M$12,3,0)</f>
        <v>1376</v>
      </c>
      <c r="S174" s="3">
        <f>Datset_2!I174*MASTER_Data_5!$B$9*R174</f>
        <v>10573.871999999999</v>
      </c>
    </row>
    <row r="175" spans="1:19" x14ac:dyDescent="0.25">
      <c r="A175" s="62" t="s">
        <v>706</v>
      </c>
      <c r="B175" s="22">
        <v>39574</v>
      </c>
      <c r="C175" s="71">
        <v>60003</v>
      </c>
      <c r="D175" s="71">
        <v>12</v>
      </c>
      <c r="E175" s="71">
        <v>18</v>
      </c>
      <c r="F175" s="71">
        <v>15</v>
      </c>
      <c r="G175" s="71">
        <v>21</v>
      </c>
      <c r="H175" s="71">
        <v>19</v>
      </c>
      <c r="I175" s="112">
        <f>D175*HLOOKUP($D$3,MASTER_Data_1!$A$3:$F$5,2,0)+E175*HLOOKUP($E$3,MASTER_Data_1!$A$3:$F$5,2,0)+F175*HLOOKUP($F$3,MASTER_Data_1!$A$3:$F$5,2,0)+G175*HLOOKUP($G$3,MASTER_Data_1!$A$3:$F$5,2,0)+H175*HLOOKUP($H$3,MASTER_Data_1!$A$3:$F$5,2,0)</f>
        <v>255.39999999999998</v>
      </c>
      <c r="J175" s="5">
        <f>IF(AND(I175&gt;100,C175=60001),HLOOKUP(C175,MASTER_Data_3!$A$6:$G$16,MATCH(Datset_2!I175,MASTER_Data_3!$B$7:$B$16,1)+2,1),IF(AND(I175&gt;100,C175=60002),HLOOKUP(C175,MASTER_Data_3!$A$6:$G$16,MATCH(Datset_2!I175,MASTER_Data_3!$B$7:$B$16,1)+2,1),IF(AND(I175&gt;100,C175=60003),HLOOKUP(C175,MASTER_Data_3!$A$6:$G$16,MATCH(Datset_2!I175,MASTER_Data_3!$B$7:$B$16,1)+2,1),IF(AND(I175&gt;100,C175=60004),HLOOKUP(C175,MASTER_Data_3!$A$6:$G$16,MATCH(Datset_2!I175,MASTER_Data_3!$B$7:$B$16,1)+2,1),IF(AND(I175&gt;100,C175=60005),HLOOKUP(C175,MASTER_Data_3!$A$6:$G$16,MATCH(Datset_2!I175,MASTER_Data_3!$B$7:$B$16,1)+2,1),HLOOKUP(C175,MASTER_Data_3!$A$6:$G$16,2,1))))))</f>
        <v>0.25600000000000001</v>
      </c>
      <c r="K175" s="4">
        <f t="shared" si="4"/>
        <v>65.38239999999999</v>
      </c>
      <c r="L175" s="112">
        <f>IF(AND(I175&gt;100,C175=60001),HLOOKUP(C175,MASTER_Data_4!$A$6:$L$16,MATCH(Datset_2!I175,MASTER_Data_4!$B$7:$B$16,1)+2,1),IF(AND(I175&gt;100,C175=60002),HLOOKUP(C175,MASTER_Data_4!$A$6:$L$16,MATCH(Datset_2!I175,MASTER_Data_4!$B$7:$B$16,1)+2,1),IF(AND(I175&gt;100,C175=60003),HLOOKUP(C175,MASTER_Data_4!$A$6:$L$16,MATCH(Datset_2!I175,MASTER_Data_4!$B$7:$B$16,1)+2,1),IF(AND(I175&gt;100,C175=60004),HLOOKUP(C175,MASTER_Data_4!$A$6:$L$16,MATCH(Datset_2!I175,MASTER_Data_4!$B$7:$B$16,1)+2,1),IF(AND(I175&gt;100,C175=60005),HLOOKUP(C175,MASTER_Data_4!$A$6:$L$16,MATCH(Datset_2!I175,MASTER_Data_4!$B$7:$B$16,1)+2,1),HLOOKUP(C175,MASTER_Data_4!$A$6:$L$16,2,1))))))</f>
        <v>0.28999999999999998</v>
      </c>
      <c r="M175" s="4">
        <f t="shared" si="5"/>
        <v>74.065999999999988</v>
      </c>
      <c r="N175" s="112">
        <f>VLOOKUP(C175,MASTER_Data_7!$F$2:$H$7,3,0)</f>
        <v>2</v>
      </c>
      <c r="O175" s="112">
        <f>VLOOKUP(C175,MASTER_Data_7!$K$2:$M$12,3,0)</f>
        <v>1</v>
      </c>
      <c r="P175" s="3">
        <f>VLOOKUP(C175,MASTER_Data_8!$F$2:$H$7,3,0)</f>
        <v>846</v>
      </c>
      <c r="Q175" s="3">
        <f>Datset_2!I175*MASTER_Data_5!$B$9*P175</f>
        <v>11775.727799999999</v>
      </c>
      <c r="R175" s="3">
        <f>VLOOKUP(C175,MASTER_Data_8!$K$2:$M$12,3,0)</f>
        <v>775</v>
      </c>
      <c r="S175" s="3">
        <f>Datset_2!I175*MASTER_Data_5!$B$9*R175</f>
        <v>10787.457499999999</v>
      </c>
    </row>
    <row r="176" spans="1:19" x14ac:dyDescent="0.25">
      <c r="A176" s="62" t="s">
        <v>747</v>
      </c>
      <c r="B176" s="22">
        <v>39575</v>
      </c>
      <c r="C176" s="62">
        <v>60005</v>
      </c>
      <c r="D176" s="62">
        <v>15</v>
      </c>
      <c r="E176" s="62">
        <v>8</v>
      </c>
      <c r="F176" s="62">
        <v>14</v>
      </c>
      <c r="G176" s="62">
        <v>11</v>
      </c>
      <c r="H176" s="62">
        <v>9</v>
      </c>
      <c r="I176" s="112">
        <f>D176*HLOOKUP($D$3,MASTER_Data_1!$A$3:$F$5,2,0)+E176*HLOOKUP($E$3,MASTER_Data_1!$A$3:$F$5,2,0)+F176*HLOOKUP($F$3,MASTER_Data_1!$A$3:$F$5,2,0)+G176*HLOOKUP($G$3,MASTER_Data_1!$A$3:$F$5,2,0)+H176*HLOOKUP($H$3,MASTER_Data_1!$A$3:$F$5,2,0)</f>
        <v>157.80000000000001</v>
      </c>
      <c r="J176" s="5">
        <f>IF(AND(I176&gt;100,C176=60001),HLOOKUP(C176,MASTER_Data_3!$A$6:$G$16,MATCH(Datset_2!I176,MASTER_Data_3!$B$7:$B$16,1)+2,1),IF(AND(I176&gt;100,C176=60002),HLOOKUP(C176,MASTER_Data_3!$A$6:$G$16,MATCH(Datset_2!I176,MASTER_Data_3!$B$7:$B$16,1)+2,1),IF(AND(I176&gt;100,C176=60003),HLOOKUP(C176,MASTER_Data_3!$A$6:$G$16,MATCH(Datset_2!I176,MASTER_Data_3!$B$7:$B$16,1)+2,1),IF(AND(I176&gt;100,C176=60004),HLOOKUP(C176,MASTER_Data_3!$A$6:$G$16,MATCH(Datset_2!I176,MASTER_Data_3!$B$7:$B$16,1)+2,1),IF(AND(I176&gt;100,C176=60005),HLOOKUP(C176,MASTER_Data_3!$A$6:$G$16,MATCH(Datset_2!I176,MASTER_Data_3!$B$7:$B$16,1)+2,1),HLOOKUP(C176,MASTER_Data_3!$A$6:$G$16,2,1))))))</f>
        <v>0.24399999999999999</v>
      </c>
      <c r="K176" s="4">
        <f t="shared" si="4"/>
        <v>38.5032</v>
      </c>
      <c r="L176" s="112">
        <f>IF(AND(I176&gt;100,C176=60001),HLOOKUP(C176,MASTER_Data_4!$A$6:$L$16,MATCH(Datset_2!I176,MASTER_Data_4!$B$7:$B$16,1)+2,1),IF(AND(I176&gt;100,C176=60002),HLOOKUP(C176,MASTER_Data_4!$A$6:$L$16,MATCH(Datset_2!I176,MASTER_Data_4!$B$7:$B$16,1)+2,1),IF(AND(I176&gt;100,C176=60003),HLOOKUP(C176,MASTER_Data_4!$A$6:$L$16,MATCH(Datset_2!I176,MASTER_Data_4!$B$7:$B$16,1)+2,1),IF(AND(I176&gt;100,C176=60004),HLOOKUP(C176,MASTER_Data_4!$A$6:$L$16,MATCH(Datset_2!I176,MASTER_Data_4!$B$7:$B$16,1)+2,1),IF(AND(I176&gt;100,C176=60005),HLOOKUP(C176,MASTER_Data_4!$A$6:$L$16,MATCH(Datset_2!I176,MASTER_Data_4!$B$7:$B$16,1)+2,1),HLOOKUP(C176,MASTER_Data_4!$A$6:$L$16,2,1))))))</f>
        <v>0.38900000000000001</v>
      </c>
      <c r="M176" s="4">
        <f t="shared" si="5"/>
        <v>61.384200000000007</v>
      </c>
      <c r="N176" s="112">
        <f>VLOOKUP(C176,MASTER_Data_7!$F$2:$H$7,3,0)</f>
        <v>2</v>
      </c>
      <c r="O176" s="112">
        <f>VLOOKUP(C176,MASTER_Data_7!$K$2:$M$12,3,0)</f>
        <v>1</v>
      </c>
      <c r="P176" s="3">
        <f>VLOOKUP(C176,MASTER_Data_8!$F$2:$H$7,3,0)</f>
        <v>779</v>
      </c>
      <c r="Q176" s="3">
        <f>Datset_2!I176*MASTER_Data_5!$B$9*P176</f>
        <v>6699.4779000000008</v>
      </c>
      <c r="R176" s="3">
        <f>VLOOKUP(C176,MASTER_Data_8!$K$2:$M$12,3,0)</f>
        <v>584</v>
      </c>
      <c r="S176" s="3">
        <f>Datset_2!I176*MASTER_Data_5!$B$9*R176</f>
        <v>5022.4584000000004</v>
      </c>
    </row>
    <row r="177" spans="1:19" x14ac:dyDescent="0.25">
      <c r="A177" s="62" t="s">
        <v>748</v>
      </c>
      <c r="B177" s="22">
        <v>39575</v>
      </c>
      <c r="C177" s="62">
        <v>60003</v>
      </c>
      <c r="D177" s="62">
        <v>7</v>
      </c>
      <c r="E177" s="62">
        <v>8</v>
      </c>
      <c r="F177" s="62">
        <v>13</v>
      </c>
      <c r="G177" s="62">
        <v>15</v>
      </c>
      <c r="H177" s="62">
        <v>9</v>
      </c>
      <c r="I177" s="112">
        <f>D177*HLOOKUP($D$3,MASTER_Data_1!$A$3:$F$5,2,0)+E177*HLOOKUP($E$3,MASTER_Data_1!$A$3:$F$5,2,0)+F177*HLOOKUP($F$3,MASTER_Data_1!$A$3:$F$5,2,0)+G177*HLOOKUP($G$3,MASTER_Data_1!$A$3:$F$5,2,0)+H177*HLOOKUP($H$3,MASTER_Data_1!$A$3:$F$5,2,0)</f>
        <v>160.69999999999999</v>
      </c>
      <c r="J177" s="5">
        <f>IF(AND(I177&gt;100,C177=60001),HLOOKUP(C177,MASTER_Data_3!$A$6:$G$16,MATCH(Datset_2!I177,MASTER_Data_3!$B$7:$B$16,1)+2,1),IF(AND(I177&gt;100,C177=60002),HLOOKUP(C177,MASTER_Data_3!$A$6:$G$16,MATCH(Datset_2!I177,MASTER_Data_3!$B$7:$B$16,1)+2,1),IF(AND(I177&gt;100,C177=60003),HLOOKUP(C177,MASTER_Data_3!$A$6:$G$16,MATCH(Datset_2!I177,MASTER_Data_3!$B$7:$B$16,1)+2,1),IF(AND(I177&gt;100,C177=60004),HLOOKUP(C177,MASTER_Data_3!$A$6:$G$16,MATCH(Datset_2!I177,MASTER_Data_3!$B$7:$B$16,1)+2,1),IF(AND(I177&gt;100,C177=60005),HLOOKUP(C177,MASTER_Data_3!$A$6:$G$16,MATCH(Datset_2!I177,MASTER_Data_3!$B$7:$B$16,1)+2,1),HLOOKUP(C177,MASTER_Data_3!$A$6:$G$16,2,1))))))</f>
        <v>0.25600000000000001</v>
      </c>
      <c r="K177" s="4">
        <f t="shared" si="4"/>
        <v>41.139199999999995</v>
      </c>
      <c r="L177" s="112">
        <f>IF(AND(I177&gt;100,C177=60001),HLOOKUP(C177,MASTER_Data_4!$A$6:$L$16,MATCH(Datset_2!I177,MASTER_Data_4!$B$7:$B$16,1)+2,1),IF(AND(I177&gt;100,C177=60002),HLOOKUP(C177,MASTER_Data_4!$A$6:$L$16,MATCH(Datset_2!I177,MASTER_Data_4!$B$7:$B$16,1)+2,1),IF(AND(I177&gt;100,C177=60003),HLOOKUP(C177,MASTER_Data_4!$A$6:$L$16,MATCH(Datset_2!I177,MASTER_Data_4!$B$7:$B$16,1)+2,1),IF(AND(I177&gt;100,C177=60004),HLOOKUP(C177,MASTER_Data_4!$A$6:$L$16,MATCH(Datset_2!I177,MASTER_Data_4!$B$7:$B$16,1)+2,1),IF(AND(I177&gt;100,C177=60005),HLOOKUP(C177,MASTER_Data_4!$A$6:$L$16,MATCH(Datset_2!I177,MASTER_Data_4!$B$7:$B$16,1)+2,1),HLOOKUP(C177,MASTER_Data_4!$A$6:$L$16,2,1))))))</f>
        <v>0.28999999999999998</v>
      </c>
      <c r="M177" s="4">
        <f t="shared" si="5"/>
        <v>46.602999999999994</v>
      </c>
      <c r="N177" s="112">
        <f>VLOOKUP(C177,MASTER_Data_7!$F$2:$H$7,3,0)</f>
        <v>2</v>
      </c>
      <c r="O177" s="112">
        <f>VLOOKUP(C177,MASTER_Data_7!$K$2:$M$12,3,0)</f>
        <v>1</v>
      </c>
      <c r="P177" s="3">
        <f>VLOOKUP(C177,MASTER_Data_8!$F$2:$H$7,3,0)</f>
        <v>846</v>
      </c>
      <c r="Q177" s="3">
        <f>Datset_2!I177*MASTER_Data_5!$B$9*P177</f>
        <v>7409.3948999999993</v>
      </c>
      <c r="R177" s="3">
        <f>VLOOKUP(C177,MASTER_Data_8!$K$2:$M$12,3,0)</f>
        <v>775</v>
      </c>
      <c r="S177" s="3">
        <f>Datset_2!I177*MASTER_Data_5!$B$9*R177</f>
        <v>6787.5662499999989</v>
      </c>
    </row>
    <row r="178" spans="1:19" x14ac:dyDescent="0.25">
      <c r="A178" s="62" t="s">
        <v>749</v>
      </c>
      <c r="B178" s="22">
        <v>39575</v>
      </c>
      <c r="C178" s="62">
        <v>60004</v>
      </c>
      <c r="D178" s="62">
        <v>8</v>
      </c>
      <c r="E178" s="62">
        <v>8</v>
      </c>
      <c r="F178" s="62">
        <v>12</v>
      </c>
      <c r="G178" s="62">
        <v>6</v>
      </c>
      <c r="H178" s="62">
        <v>9</v>
      </c>
      <c r="I178" s="112">
        <f>D178*HLOOKUP($D$3,MASTER_Data_1!$A$3:$F$5,2,0)+E178*HLOOKUP($E$3,MASTER_Data_1!$A$3:$F$5,2,0)+F178*HLOOKUP($F$3,MASTER_Data_1!$A$3:$F$5,2,0)+G178*HLOOKUP($G$3,MASTER_Data_1!$A$3:$F$5,2,0)+H178*HLOOKUP($H$3,MASTER_Data_1!$A$3:$F$5,2,0)</f>
        <v>110.2</v>
      </c>
      <c r="J178" s="5">
        <f>IF(AND(I178&gt;100,C178=60001),HLOOKUP(C178,MASTER_Data_3!$A$6:$G$16,MATCH(Datset_2!I178,MASTER_Data_3!$B$7:$B$16,1)+2,1),IF(AND(I178&gt;100,C178=60002),HLOOKUP(C178,MASTER_Data_3!$A$6:$G$16,MATCH(Datset_2!I178,MASTER_Data_3!$B$7:$B$16,1)+2,1),IF(AND(I178&gt;100,C178=60003),HLOOKUP(C178,MASTER_Data_3!$A$6:$G$16,MATCH(Datset_2!I178,MASTER_Data_3!$B$7:$B$16,1)+2,1),IF(AND(I178&gt;100,C178=60004),HLOOKUP(C178,MASTER_Data_3!$A$6:$G$16,MATCH(Datset_2!I178,MASTER_Data_3!$B$7:$B$16,1)+2,1),IF(AND(I178&gt;100,C178=60005),HLOOKUP(C178,MASTER_Data_3!$A$6:$G$16,MATCH(Datset_2!I178,MASTER_Data_3!$B$7:$B$16,1)+2,1),HLOOKUP(C178,MASTER_Data_3!$A$6:$G$16,2,1))))))</f>
        <v>0.252</v>
      </c>
      <c r="K178" s="4">
        <f t="shared" si="4"/>
        <v>27.770400000000002</v>
      </c>
      <c r="L178" s="112">
        <f>IF(AND(I178&gt;100,C178=60001),HLOOKUP(C178,MASTER_Data_4!$A$6:$L$16,MATCH(Datset_2!I178,MASTER_Data_4!$B$7:$B$16,1)+2,1),IF(AND(I178&gt;100,C178=60002),HLOOKUP(C178,MASTER_Data_4!$A$6:$L$16,MATCH(Datset_2!I178,MASTER_Data_4!$B$7:$B$16,1)+2,1),IF(AND(I178&gt;100,C178=60003),HLOOKUP(C178,MASTER_Data_4!$A$6:$L$16,MATCH(Datset_2!I178,MASTER_Data_4!$B$7:$B$16,1)+2,1),IF(AND(I178&gt;100,C178=60004),HLOOKUP(C178,MASTER_Data_4!$A$6:$L$16,MATCH(Datset_2!I178,MASTER_Data_4!$B$7:$B$16,1)+2,1),IF(AND(I178&gt;100,C178=60005),HLOOKUP(C178,MASTER_Data_4!$A$6:$L$16,MATCH(Datset_2!I178,MASTER_Data_4!$B$7:$B$16,1)+2,1),HLOOKUP(C178,MASTER_Data_4!$A$6:$L$16,2,1))))))</f>
        <v>0.3</v>
      </c>
      <c r="M178" s="4">
        <f t="shared" si="5"/>
        <v>33.06</v>
      </c>
      <c r="N178" s="112">
        <f>VLOOKUP(C178,MASTER_Data_7!$F$2:$H$7,3,0)</f>
        <v>2</v>
      </c>
      <c r="O178" s="112">
        <f>VLOOKUP(C178,MASTER_Data_7!$K$2:$M$12,3,0)</f>
        <v>2</v>
      </c>
      <c r="P178" s="3">
        <f>VLOOKUP(C178,MASTER_Data_8!$F$2:$H$7,3,0)</f>
        <v>882</v>
      </c>
      <c r="Q178" s="3">
        <f>Datset_2!I178*MASTER_Data_5!$B$9*P178</f>
        <v>5297.2038000000002</v>
      </c>
      <c r="R178" s="3">
        <f>VLOOKUP(C178,MASTER_Data_8!$K$2:$M$12,3,0)</f>
        <v>1735</v>
      </c>
      <c r="S178" s="3">
        <f>Datset_2!I178*MASTER_Data_5!$B$9*R178</f>
        <v>10420.236500000001</v>
      </c>
    </row>
    <row r="179" spans="1:19" x14ac:dyDescent="0.25">
      <c r="A179" s="62" t="s">
        <v>589</v>
      </c>
      <c r="B179" s="22">
        <v>39576</v>
      </c>
      <c r="C179" s="62">
        <v>60004</v>
      </c>
      <c r="D179" s="62">
        <v>9</v>
      </c>
      <c r="E179" s="62">
        <v>8</v>
      </c>
      <c r="F179" s="62">
        <v>12</v>
      </c>
      <c r="G179" s="62">
        <v>11</v>
      </c>
      <c r="H179" s="62">
        <v>9</v>
      </c>
      <c r="I179" s="112">
        <f>D179*HLOOKUP($D$3,MASTER_Data_1!$A$3:$F$5,2,0)+E179*HLOOKUP($E$3,MASTER_Data_1!$A$3:$F$5,2,0)+F179*HLOOKUP($F$3,MASTER_Data_1!$A$3:$F$5,2,0)+G179*HLOOKUP($G$3,MASTER_Data_1!$A$3:$F$5,2,0)+H179*HLOOKUP($H$3,MASTER_Data_1!$A$3:$F$5,2,0)</f>
        <v>141</v>
      </c>
      <c r="J179" s="5">
        <f>IF(AND(I179&gt;100,C179=60001),HLOOKUP(C179,MASTER_Data_3!$A$6:$G$16,MATCH(Datset_2!I179,MASTER_Data_3!$B$7:$B$16,1)+2,1),IF(AND(I179&gt;100,C179=60002),HLOOKUP(C179,MASTER_Data_3!$A$6:$G$16,MATCH(Datset_2!I179,MASTER_Data_3!$B$7:$B$16,1)+2,1),IF(AND(I179&gt;100,C179=60003),HLOOKUP(C179,MASTER_Data_3!$A$6:$G$16,MATCH(Datset_2!I179,MASTER_Data_3!$B$7:$B$16,1)+2,1),IF(AND(I179&gt;100,C179=60004),HLOOKUP(C179,MASTER_Data_3!$A$6:$G$16,MATCH(Datset_2!I179,MASTER_Data_3!$B$7:$B$16,1)+2,1),IF(AND(I179&gt;100,C179=60005),HLOOKUP(C179,MASTER_Data_3!$A$6:$G$16,MATCH(Datset_2!I179,MASTER_Data_3!$B$7:$B$16,1)+2,1),HLOOKUP(C179,MASTER_Data_3!$A$6:$G$16,2,1))))))</f>
        <v>0.252</v>
      </c>
      <c r="K179" s="4">
        <f t="shared" si="4"/>
        <v>35.532000000000004</v>
      </c>
      <c r="L179" s="112">
        <f>IF(AND(I179&gt;100,C179=60001),HLOOKUP(C179,MASTER_Data_4!$A$6:$L$16,MATCH(Datset_2!I179,MASTER_Data_4!$B$7:$B$16,1)+2,1),IF(AND(I179&gt;100,C179=60002),HLOOKUP(C179,MASTER_Data_4!$A$6:$L$16,MATCH(Datset_2!I179,MASTER_Data_4!$B$7:$B$16,1)+2,1),IF(AND(I179&gt;100,C179=60003),HLOOKUP(C179,MASTER_Data_4!$A$6:$L$16,MATCH(Datset_2!I179,MASTER_Data_4!$B$7:$B$16,1)+2,1),IF(AND(I179&gt;100,C179=60004),HLOOKUP(C179,MASTER_Data_4!$A$6:$L$16,MATCH(Datset_2!I179,MASTER_Data_4!$B$7:$B$16,1)+2,1),IF(AND(I179&gt;100,C179=60005),HLOOKUP(C179,MASTER_Data_4!$A$6:$L$16,MATCH(Datset_2!I179,MASTER_Data_4!$B$7:$B$16,1)+2,1),HLOOKUP(C179,MASTER_Data_4!$A$6:$L$16,2,1))))))</f>
        <v>0.3</v>
      </c>
      <c r="M179" s="4">
        <f t="shared" si="5"/>
        <v>42.3</v>
      </c>
      <c r="N179" s="112">
        <f>VLOOKUP(C179,MASTER_Data_7!$F$2:$H$7,3,0)</f>
        <v>2</v>
      </c>
      <c r="O179" s="112">
        <f>VLOOKUP(C179,MASTER_Data_7!$K$2:$M$12,3,0)</f>
        <v>2</v>
      </c>
      <c r="P179" s="3">
        <f>VLOOKUP(C179,MASTER_Data_8!$F$2:$H$7,3,0)</f>
        <v>882</v>
      </c>
      <c r="Q179" s="3">
        <f>Datset_2!I179*MASTER_Data_5!$B$9*P179</f>
        <v>6777.7290000000003</v>
      </c>
      <c r="R179" s="3">
        <f>VLOOKUP(C179,MASTER_Data_8!$K$2:$M$12,3,0)</f>
        <v>1735</v>
      </c>
      <c r="S179" s="3">
        <f>Datset_2!I179*MASTER_Data_5!$B$9*R179</f>
        <v>13332.6075</v>
      </c>
    </row>
    <row r="180" spans="1:19" x14ac:dyDescent="0.25">
      <c r="A180" s="62" t="s">
        <v>590</v>
      </c>
      <c r="B180" s="22">
        <v>39576</v>
      </c>
      <c r="C180" s="62">
        <v>60005</v>
      </c>
      <c r="D180" s="62">
        <v>10</v>
      </c>
      <c r="E180" s="62">
        <v>8</v>
      </c>
      <c r="F180" s="62">
        <v>13</v>
      </c>
      <c r="G180" s="62">
        <v>11</v>
      </c>
      <c r="H180" s="62">
        <v>9</v>
      </c>
      <c r="I180" s="112">
        <f>D180*HLOOKUP($D$3,MASTER_Data_1!$A$3:$F$5,2,0)+E180*HLOOKUP($E$3,MASTER_Data_1!$A$3:$F$5,2,0)+F180*HLOOKUP($F$3,MASTER_Data_1!$A$3:$F$5,2,0)+G180*HLOOKUP($G$3,MASTER_Data_1!$A$3:$F$5,2,0)+H180*HLOOKUP($H$3,MASTER_Data_1!$A$3:$F$5,2,0)</f>
        <v>144.79999999999998</v>
      </c>
      <c r="J180" s="5">
        <f>IF(AND(I180&gt;100,C180=60001),HLOOKUP(C180,MASTER_Data_3!$A$6:$G$16,MATCH(Datset_2!I180,MASTER_Data_3!$B$7:$B$16,1)+2,1),IF(AND(I180&gt;100,C180=60002),HLOOKUP(C180,MASTER_Data_3!$A$6:$G$16,MATCH(Datset_2!I180,MASTER_Data_3!$B$7:$B$16,1)+2,1),IF(AND(I180&gt;100,C180=60003),HLOOKUP(C180,MASTER_Data_3!$A$6:$G$16,MATCH(Datset_2!I180,MASTER_Data_3!$B$7:$B$16,1)+2,1),IF(AND(I180&gt;100,C180=60004),HLOOKUP(C180,MASTER_Data_3!$A$6:$G$16,MATCH(Datset_2!I180,MASTER_Data_3!$B$7:$B$16,1)+2,1),IF(AND(I180&gt;100,C180=60005),HLOOKUP(C180,MASTER_Data_3!$A$6:$G$16,MATCH(Datset_2!I180,MASTER_Data_3!$B$7:$B$16,1)+2,1),HLOOKUP(C180,MASTER_Data_3!$A$6:$G$16,2,1))))))</f>
        <v>0.24399999999999999</v>
      </c>
      <c r="K180" s="4">
        <f t="shared" si="4"/>
        <v>35.331199999999995</v>
      </c>
      <c r="L180" s="112">
        <f>IF(AND(I180&gt;100,C180=60001),HLOOKUP(C180,MASTER_Data_4!$A$6:$L$16,MATCH(Datset_2!I180,MASTER_Data_4!$B$7:$B$16,1)+2,1),IF(AND(I180&gt;100,C180=60002),HLOOKUP(C180,MASTER_Data_4!$A$6:$L$16,MATCH(Datset_2!I180,MASTER_Data_4!$B$7:$B$16,1)+2,1),IF(AND(I180&gt;100,C180=60003),HLOOKUP(C180,MASTER_Data_4!$A$6:$L$16,MATCH(Datset_2!I180,MASTER_Data_4!$B$7:$B$16,1)+2,1),IF(AND(I180&gt;100,C180=60004),HLOOKUP(C180,MASTER_Data_4!$A$6:$L$16,MATCH(Datset_2!I180,MASTER_Data_4!$B$7:$B$16,1)+2,1),IF(AND(I180&gt;100,C180=60005),HLOOKUP(C180,MASTER_Data_4!$A$6:$L$16,MATCH(Datset_2!I180,MASTER_Data_4!$B$7:$B$16,1)+2,1),HLOOKUP(C180,MASTER_Data_4!$A$6:$L$16,2,1))))))</f>
        <v>0.38900000000000001</v>
      </c>
      <c r="M180" s="4">
        <f t="shared" si="5"/>
        <v>56.327199999999998</v>
      </c>
      <c r="N180" s="112">
        <f>VLOOKUP(C180,MASTER_Data_7!$F$2:$H$7,3,0)</f>
        <v>2</v>
      </c>
      <c r="O180" s="112">
        <f>VLOOKUP(C180,MASTER_Data_7!$K$2:$M$12,3,0)</f>
        <v>1</v>
      </c>
      <c r="P180" s="3">
        <f>VLOOKUP(C180,MASTER_Data_8!$F$2:$H$7,3,0)</f>
        <v>779</v>
      </c>
      <c r="Q180" s="3">
        <f>Datset_2!I180*MASTER_Data_5!$B$9*P180</f>
        <v>6147.5563999999986</v>
      </c>
      <c r="R180" s="3">
        <f>VLOOKUP(C180,MASTER_Data_8!$K$2:$M$12,3,0)</f>
        <v>584</v>
      </c>
      <c r="S180" s="3">
        <f>Datset_2!I180*MASTER_Data_5!$B$9*R180</f>
        <v>4608.6943999999994</v>
      </c>
    </row>
    <row r="181" spans="1:19" x14ac:dyDescent="0.25">
      <c r="A181" s="62" t="s">
        <v>591</v>
      </c>
      <c r="B181" s="22">
        <v>39576</v>
      </c>
      <c r="C181" s="62">
        <v>60001</v>
      </c>
      <c r="D181" s="62">
        <v>9</v>
      </c>
      <c r="E181" s="62">
        <v>8</v>
      </c>
      <c r="F181" s="62">
        <v>12</v>
      </c>
      <c r="G181" s="62">
        <v>11</v>
      </c>
      <c r="H181" s="62">
        <v>9</v>
      </c>
      <c r="I181" s="112">
        <f>D181*HLOOKUP($D$3,MASTER_Data_1!$A$3:$F$5,2,0)+E181*HLOOKUP($E$3,MASTER_Data_1!$A$3:$F$5,2,0)+F181*HLOOKUP($F$3,MASTER_Data_1!$A$3:$F$5,2,0)+G181*HLOOKUP($G$3,MASTER_Data_1!$A$3:$F$5,2,0)+H181*HLOOKUP($H$3,MASTER_Data_1!$A$3:$F$5,2,0)</f>
        <v>141</v>
      </c>
      <c r="J181" s="5">
        <f>IF(AND(I181&gt;100,C181=60001),HLOOKUP(C181,MASTER_Data_3!$A$6:$G$16,MATCH(Datset_2!I181,MASTER_Data_3!$B$7:$B$16,1)+2,1),IF(AND(I181&gt;100,C181=60002),HLOOKUP(C181,MASTER_Data_3!$A$6:$G$16,MATCH(Datset_2!I181,MASTER_Data_3!$B$7:$B$16,1)+2,1),IF(AND(I181&gt;100,C181=60003),HLOOKUP(C181,MASTER_Data_3!$A$6:$G$16,MATCH(Datset_2!I181,MASTER_Data_3!$B$7:$B$16,1)+2,1),IF(AND(I181&gt;100,C181=60004),HLOOKUP(C181,MASTER_Data_3!$A$6:$G$16,MATCH(Datset_2!I181,MASTER_Data_3!$B$7:$B$16,1)+2,1),IF(AND(I181&gt;100,C181=60005),HLOOKUP(C181,MASTER_Data_3!$A$6:$G$16,MATCH(Datset_2!I181,MASTER_Data_3!$B$7:$B$16,1)+2,1),HLOOKUP(C181,MASTER_Data_3!$A$6:$G$16,2,1))))))</f>
        <v>0.25</v>
      </c>
      <c r="K181" s="4">
        <f t="shared" si="4"/>
        <v>35.25</v>
      </c>
      <c r="L181" s="112">
        <f>IF(AND(I181&gt;100,C181=60001),HLOOKUP(C181,MASTER_Data_4!$A$6:$L$16,MATCH(Datset_2!I181,MASTER_Data_4!$B$7:$B$16,1)+2,1),IF(AND(I181&gt;100,C181=60002),HLOOKUP(C181,MASTER_Data_4!$A$6:$L$16,MATCH(Datset_2!I181,MASTER_Data_4!$B$7:$B$16,1)+2,1),IF(AND(I181&gt;100,C181=60003),HLOOKUP(C181,MASTER_Data_4!$A$6:$L$16,MATCH(Datset_2!I181,MASTER_Data_4!$B$7:$B$16,1)+2,1),IF(AND(I181&gt;100,C181=60004),HLOOKUP(C181,MASTER_Data_4!$A$6:$L$16,MATCH(Datset_2!I181,MASTER_Data_4!$B$7:$B$16,1)+2,1),IF(AND(I181&gt;100,C181=60005),HLOOKUP(C181,MASTER_Data_4!$A$6:$L$16,MATCH(Datset_2!I181,MASTER_Data_4!$B$7:$B$16,1)+2,1),HLOOKUP(C181,MASTER_Data_4!$A$6:$L$16,2,1))))))</f>
        <v>0.34</v>
      </c>
      <c r="M181" s="4">
        <f t="shared" si="5"/>
        <v>47.940000000000005</v>
      </c>
      <c r="N181" s="112">
        <f>VLOOKUP(C181,MASTER_Data_7!$F$2:$H$7,3,0)</f>
        <v>1</v>
      </c>
      <c r="O181" s="112">
        <f>VLOOKUP(C181,MASTER_Data_7!$K$2:$M$12,3,0)</f>
        <v>2</v>
      </c>
      <c r="P181" s="3">
        <f>VLOOKUP(C181,MASTER_Data_8!$F$2:$H$7,3,0)</f>
        <v>25</v>
      </c>
      <c r="Q181" s="3">
        <f>Datset_2!I181*MASTER_Data_5!$B$9*P181</f>
        <v>192.11250000000001</v>
      </c>
      <c r="R181" s="3">
        <f>VLOOKUP(C181,MASTER_Data_8!$K$2:$M$12,3,0)</f>
        <v>1376</v>
      </c>
      <c r="S181" s="3">
        <f>Datset_2!I181*MASTER_Data_5!$B$9*R181</f>
        <v>10573.871999999999</v>
      </c>
    </row>
    <row r="182" spans="1:19" x14ac:dyDescent="0.25">
      <c r="A182" s="62" t="s">
        <v>631</v>
      </c>
      <c r="B182" s="22">
        <v>39577</v>
      </c>
      <c r="C182" s="62">
        <v>60001</v>
      </c>
      <c r="D182" s="62">
        <v>9</v>
      </c>
      <c r="E182" s="62">
        <v>8</v>
      </c>
      <c r="F182" s="62">
        <v>12</v>
      </c>
      <c r="G182" s="62">
        <v>9</v>
      </c>
      <c r="H182" s="62">
        <v>9</v>
      </c>
      <c r="I182" s="112">
        <f>D182*HLOOKUP($D$3,MASTER_Data_1!$A$3:$F$5,2,0)+E182*HLOOKUP($E$3,MASTER_Data_1!$A$3:$F$5,2,0)+F182*HLOOKUP($F$3,MASTER_Data_1!$A$3:$F$5,2,0)+G182*HLOOKUP($G$3,MASTER_Data_1!$A$3:$F$5,2,0)+H182*HLOOKUP($H$3,MASTER_Data_1!$A$3:$F$5,2,0)</f>
        <v>129.6</v>
      </c>
      <c r="J182" s="5">
        <f>IF(AND(I182&gt;100,C182=60001),HLOOKUP(C182,MASTER_Data_3!$A$6:$G$16,MATCH(Datset_2!I182,MASTER_Data_3!$B$7:$B$16,1)+2,1),IF(AND(I182&gt;100,C182=60002),HLOOKUP(C182,MASTER_Data_3!$A$6:$G$16,MATCH(Datset_2!I182,MASTER_Data_3!$B$7:$B$16,1)+2,1),IF(AND(I182&gt;100,C182=60003),HLOOKUP(C182,MASTER_Data_3!$A$6:$G$16,MATCH(Datset_2!I182,MASTER_Data_3!$B$7:$B$16,1)+2,1),IF(AND(I182&gt;100,C182=60004),HLOOKUP(C182,MASTER_Data_3!$A$6:$G$16,MATCH(Datset_2!I182,MASTER_Data_3!$B$7:$B$16,1)+2,1),IF(AND(I182&gt;100,C182=60005),HLOOKUP(C182,MASTER_Data_3!$A$6:$G$16,MATCH(Datset_2!I182,MASTER_Data_3!$B$7:$B$16,1)+2,1),HLOOKUP(C182,MASTER_Data_3!$A$6:$G$16,2,1))))))</f>
        <v>0.25</v>
      </c>
      <c r="K182" s="4">
        <f t="shared" si="4"/>
        <v>32.4</v>
      </c>
      <c r="L182" s="112">
        <f>IF(AND(I182&gt;100,C182=60001),HLOOKUP(C182,MASTER_Data_4!$A$6:$L$16,MATCH(Datset_2!I182,MASTER_Data_4!$B$7:$B$16,1)+2,1),IF(AND(I182&gt;100,C182=60002),HLOOKUP(C182,MASTER_Data_4!$A$6:$L$16,MATCH(Datset_2!I182,MASTER_Data_4!$B$7:$B$16,1)+2,1),IF(AND(I182&gt;100,C182=60003),HLOOKUP(C182,MASTER_Data_4!$A$6:$L$16,MATCH(Datset_2!I182,MASTER_Data_4!$B$7:$B$16,1)+2,1),IF(AND(I182&gt;100,C182=60004),HLOOKUP(C182,MASTER_Data_4!$A$6:$L$16,MATCH(Datset_2!I182,MASTER_Data_4!$B$7:$B$16,1)+2,1),IF(AND(I182&gt;100,C182=60005),HLOOKUP(C182,MASTER_Data_4!$A$6:$L$16,MATCH(Datset_2!I182,MASTER_Data_4!$B$7:$B$16,1)+2,1),HLOOKUP(C182,MASTER_Data_4!$A$6:$L$16,2,1))))))</f>
        <v>0.34</v>
      </c>
      <c r="M182" s="4">
        <f t="shared" si="5"/>
        <v>44.064</v>
      </c>
      <c r="N182" s="112">
        <f>VLOOKUP(C182,MASTER_Data_7!$F$2:$H$7,3,0)</f>
        <v>1</v>
      </c>
      <c r="O182" s="112">
        <f>VLOOKUP(C182,MASTER_Data_7!$K$2:$M$12,3,0)</f>
        <v>2</v>
      </c>
      <c r="P182" s="3">
        <f>VLOOKUP(C182,MASTER_Data_8!$F$2:$H$7,3,0)</f>
        <v>25</v>
      </c>
      <c r="Q182" s="3">
        <f>Datset_2!I182*MASTER_Data_5!$B$9*P182</f>
        <v>176.57999999999998</v>
      </c>
      <c r="R182" s="3">
        <f>VLOOKUP(C182,MASTER_Data_8!$K$2:$M$12,3,0)</f>
        <v>1376</v>
      </c>
      <c r="S182" s="3">
        <f>Datset_2!I182*MASTER_Data_5!$B$9*R182</f>
        <v>9718.9631999999983</v>
      </c>
    </row>
    <row r="183" spans="1:19" x14ac:dyDescent="0.25">
      <c r="A183" s="62" t="s">
        <v>632</v>
      </c>
      <c r="B183" s="22">
        <v>39577</v>
      </c>
      <c r="C183" s="62">
        <v>60004</v>
      </c>
      <c r="D183" s="62">
        <v>9</v>
      </c>
      <c r="E183" s="62">
        <v>8</v>
      </c>
      <c r="F183" s="62">
        <v>12</v>
      </c>
      <c r="G183" s="62">
        <v>9</v>
      </c>
      <c r="H183" s="62">
        <v>9</v>
      </c>
      <c r="I183" s="112">
        <f>D183*HLOOKUP($D$3,MASTER_Data_1!$A$3:$F$5,2,0)+E183*HLOOKUP($E$3,MASTER_Data_1!$A$3:$F$5,2,0)+F183*HLOOKUP($F$3,MASTER_Data_1!$A$3:$F$5,2,0)+G183*HLOOKUP($G$3,MASTER_Data_1!$A$3:$F$5,2,0)+H183*HLOOKUP($H$3,MASTER_Data_1!$A$3:$F$5,2,0)</f>
        <v>129.6</v>
      </c>
      <c r="J183" s="5">
        <f>IF(AND(I183&gt;100,C183=60001),HLOOKUP(C183,MASTER_Data_3!$A$6:$G$16,MATCH(Datset_2!I183,MASTER_Data_3!$B$7:$B$16,1)+2,1),IF(AND(I183&gt;100,C183=60002),HLOOKUP(C183,MASTER_Data_3!$A$6:$G$16,MATCH(Datset_2!I183,MASTER_Data_3!$B$7:$B$16,1)+2,1),IF(AND(I183&gt;100,C183=60003),HLOOKUP(C183,MASTER_Data_3!$A$6:$G$16,MATCH(Datset_2!I183,MASTER_Data_3!$B$7:$B$16,1)+2,1),IF(AND(I183&gt;100,C183=60004),HLOOKUP(C183,MASTER_Data_3!$A$6:$G$16,MATCH(Datset_2!I183,MASTER_Data_3!$B$7:$B$16,1)+2,1),IF(AND(I183&gt;100,C183=60005),HLOOKUP(C183,MASTER_Data_3!$A$6:$G$16,MATCH(Datset_2!I183,MASTER_Data_3!$B$7:$B$16,1)+2,1),HLOOKUP(C183,MASTER_Data_3!$A$6:$G$16,2,1))))))</f>
        <v>0.252</v>
      </c>
      <c r="K183" s="4">
        <f t="shared" si="4"/>
        <v>32.659199999999998</v>
      </c>
      <c r="L183" s="112">
        <f>IF(AND(I183&gt;100,C183=60001),HLOOKUP(C183,MASTER_Data_4!$A$6:$L$16,MATCH(Datset_2!I183,MASTER_Data_4!$B$7:$B$16,1)+2,1),IF(AND(I183&gt;100,C183=60002),HLOOKUP(C183,MASTER_Data_4!$A$6:$L$16,MATCH(Datset_2!I183,MASTER_Data_4!$B$7:$B$16,1)+2,1),IF(AND(I183&gt;100,C183=60003),HLOOKUP(C183,MASTER_Data_4!$A$6:$L$16,MATCH(Datset_2!I183,MASTER_Data_4!$B$7:$B$16,1)+2,1),IF(AND(I183&gt;100,C183=60004),HLOOKUP(C183,MASTER_Data_4!$A$6:$L$16,MATCH(Datset_2!I183,MASTER_Data_4!$B$7:$B$16,1)+2,1),IF(AND(I183&gt;100,C183=60005),HLOOKUP(C183,MASTER_Data_4!$A$6:$L$16,MATCH(Datset_2!I183,MASTER_Data_4!$B$7:$B$16,1)+2,1),HLOOKUP(C183,MASTER_Data_4!$A$6:$L$16,2,1))))))</f>
        <v>0.3</v>
      </c>
      <c r="M183" s="4">
        <f t="shared" si="5"/>
        <v>38.879999999999995</v>
      </c>
      <c r="N183" s="112">
        <f>VLOOKUP(C183,MASTER_Data_7!$F$2:$H$7,3,0)</f>
        <v>2</v>
      </c>
      <c r="O183" s="112">
        <f>VLOOKUP(C183,MASTER_Data_7!$K$2:$M$12,3,0)</f>
        <v>2</v>
      </c>
      <c r="P183" s="3">
        <f>VLOOKUP(C183,MASTER_Data_8!$F$2:$H$7,3,0)</f>
        <v>882</v>
      </c>
      <c r="Q183" s="3">
        <f>Datset_2!I183*MASTER_Data_5!$B$9*P183</f>
        <v>6229.7423999999992</v>
      </c>
      <c r="R183" s="3">
        <f>VLOOKUP(C183,MASTER_Data_8!$K$2:$M$12,3,0)</f>
        <v>1735</v>
      </c>
      <c r="S183" s="3">
        <f>Datset_2!I183*MASTER_Data_5!$B$9*R183</f>
        <v>12254.651999999998</v>
      </c>
    </row>
    <row r="184" spans="1:19" x14ac:dyDescent="0.25">
      <c r="A184" s="62" t="s">
        <v>633</v>
      </c>
      <c r="B184" s="22">
        <v>39577</v>
      </c>
      <c r="C184" s="62">
        <v>60005</v>
      </c>
      <c r="D184" s="62">
        <v>9</v>
      </c>
      <c r="E184" s="62">
        <v>8</v>
      </c>
      <c r="F184" s="62">
        <v>12</v>
      </c>
      <c r="G184" s="62">
        <v>12</v>
      </c>
      <c r="H184" s="62">
        <v>9</v>
      </c>
      <c r="I184" s="112">
        <f>D184*HLOOKUP($D$3,MASTER_Data_1!$A$3:$F$5,2,0)+E184*HLOOKUP($E$3,MASTER_Data_1!$A$3:$F$5,2,0)+F184*HLOOKUP($F$3,MASTER_Data_1!$A$3:$F$5,2,0)+G184*HLOOKUP($G$3,MASTER_Data_1!$A$3:$F$5,2,0)+H184*HLOOKUP($H$3,MASTER_Data_1!$A$3:$F$5,2,0)</f>
        <v>146.69999999999999</v>
      </c>
      <c r="J184" s="5">
        <f>IF(AND(I184&gt;100,C184=60001),HLOOKUP(C184,MASTER_Data_3!$A$6:$G$16,MATCH(Datset_2!I184,MASTER_Data_3!$B$7:$B$16,1)+2,1),IF(AND(I184&gt;100,C184=60002),HLOOKUP(C184,MASTER_Data_3!$A$6:$G$16,MATCH(Datset_2!I184,MASTER_Data_3!$B$7:$B$16,1)+2,1),IF(AND(I184&gt;100,C184=60003),HLOOKUP(C184,MASTER_Data_3!$A$6:$G$16,MATCH(Datset_2!I184,MASTER_Data_3!$B$7:$B$16,1)+2,1),IF(AND(I184&gt;100,C184=60004),HLOOKUP(C184,MASTER_Data_3!$A$6:$G$16,MATCH(Datset_2!I184,MASTER_Data_3!$B$7:$B$16,1)+2,1),IF(AND(I184&gt;100,C184=60005),HLOOKUP(C184,MASTER_Data_3!$A$6:$G$16,MATCH(Datset_2!I184,MASTER_Data_3!$B$7:$B$16,1)+2,1),HLOOKUP(C184,MASTER_Data_3!$A$6:$G$16,2,1))))))</f>
        <v>0.24399999999999999</v>
      </c>
      <c r="K184" s="4">
        <f t="shared" si="4"/>
        <v>35.794799999999995</v>
      </c>
      <c r="L184" s="112">
        <f>IF(AND(I184&gt;100,C184=60001),HLOOKUP(C184,MASTER_Data_4!$A$6:$L$16,MATCH(Datset_2!I184,MASTER_Data_4!$B$7:$B$16,1)+2,1),IF(AND(I184&gt;100,C184=60002),HLOOKUP(C184,MASTER_Data_4!$A$6:$L$16,MATCH(Datset_2!I184,MASTER_Data_4!$B$7:$B$16,1)+2,1),IF(AND(I184&gt;100,C184=60003),HLOOKUP(C184,MASTER_Data_4!$A$6:$L$16,MATCH(Datset_2!I184,MASTER_Data_4!$B$7:$B$16,1)+2,1),IF(AND(I184&gt;100,C184=60004),HLOOKUP(C184,MASTER_Data_4!$A$6:$L$16,MATCH(Datset_2!I184,MASTER_Data_4!$B$7:$B$16,1)+2,1),IF(AND(I184&gt;100,C184=60005),HLOOKUP(C184,MASTER_Data_4!$A$6:$L$16,MATCH(Datset_2!I184,MASTER_Data_4!$B$7:$B$16,1)+2,1),HLOOKUP(C184,MASTER_Data_4!$A$6:$L$16,2,1))))))</f>
        <v>0.38900000000000001</v>
      </c>
      <c r="M184" s="4">
        <f t="shared" si="5"/>
        <v>57.066299999999998</v>
      </c>
      <c r="N184" s="112">
        <f>VLOOKUP(C184,MASTER_Data_7!$F$2:$H$7,3,0)</f>
        <v>2</v>
      </c>
      <c r="O184" s="112">
        <f>VLOOKUP(C184,MASTER_Data_7!$K$2:$M$12,3,0)</f>
        <v>1</v>
      </c>
      <c r="P184" s="3">
        <f>VLOOKUP(C184,MASTER_Data_8!$F$2:$H$7,3,0)</f>
        <v>779</v>
      </c>
      <c r="Q184" s="3">
        <f>Datset_2!I184*MASTER_Data_5!$B$9*P184</f>
        <v>6228.2218499999999</v>
      </c>
      <c r="R184" s="3">
        <f>VLOOKUP(C184,MASTER_Data_8!$K$2:$M$12,3,0)</f>
        <v>584</v>
      </c>
      <c r="S184" s="3">
        <f>Datset_2!I184*MASTER_Data_5!$B$9*R184</f>
        <v>4669.1675999999998</v>
      </c>
    </row>
    <row r="185" spans="1:19" x14ac:dyDescent="0.25">
      <c r="A185" s="62" t="s">
        <v>674</v>
      </c>
      <c r="B185" s="22">
        <v>39578</v>
      </c>
      <c r="C185" s="62">
        <v>60005</v>
      </c>
      <c r="D185" s="62">
        <v>9</v>
      </c>
      <c r="E185" s="62">
        <v>8</v>
      </c>
      <c r="F185" s="62">
        <v>12</v>
      </c>
      <c r="G185" s="62">
        <v>15</v>
      </c>
      <c r="H185" s="62">
        <v>12</v>
      </c>
      <c r="I185" s="112">
        <f>D185*HLOOKUP($D$3,MASTER_Data_1!$A$3:$F$5,2,0)+E185*HLOOKUP($E$3,MASTER_Data_1!$A$3:$F$5,2,0)+F185*HLOOKUP($F$3,MASTER_Data_1!$A$3:$F$5,2,0)+G185*HLOOKUP($G$3,MASTER_Data_1!$A$3:$F$5,2,0)+H185*HLOOKUP($H$3,MASTER_Data_1!$A$3:$F$5,2,0)</f>
        <v>172.2</v>
      </c>
      <c r="J185" s="5">
        <f>IF(AND(I185&gt;100,C185=60001),HLOOKUP(C185,MASTER_Data_3!$A$6:$G$16,MATCH(Datset_2!I185,MASTER_Data_3!$B$7:$B$16,1)+2,1),IF(AND(I185&gt;100,C185=60002),HLOOKUP(C185,MASTER_Data_3!$A$6:$G$16,MATCH(Datset_2!I185,MASTER_Data_3!$B$7:$B$16,1)+2,1),IF(AND(I185&gt;100,C185=60003),HLOOKUP(C185,MASTER_Data_3!$A$6:$G$16,MATCH(Datset_2!I185,MASTER_Data_3!$B$7:$B$16,1)+2,1),IF(AND(I185&gt;100,C185=60004),HLOOKUP(C185,MASTER_Data_3!$A$6:$G$16,MATCH(Datset_2!I185,MASTER_Data_3!$B$7:$B$16,1)+2,1),IF(AND(I185&gt;100,C185=60005),HLOOKUP(C185,MASTER_Data_3!$A$6:$G$16,MATCH(Datset_2!I185,MASTER_Data_3!$B$7:$B$16,1)+2,1),HLOOKUP(C185,MASTER_Data_3!$A$6:$G$16,2,1))))))</f>
        <v>0.24399999999999999</v>
      </c>
      <c r="K185" s="4">
        <f t="shared" si="4"/>
        <v>42.016799999999996</v>
      </c>
      <c r="L185" s="112">
        <f>IF(AND(I185&gt;100,C185=60001),HLOOKUP(C185,MASTER_Data_4!$A$6:$L$16,MATCH(Datset_2!I185,MASTER_Data_4!$B$7:$B$16,1)+2,1),IF(AND(I185&gt;100,C185=60002),HLOOKUP(C185,MASTER_Data_4!$A$6:$L$16,MATCH(Datset_2!I185,MASTER_Data_4!$B$7:$B$16,1)+2,1),IF(AND(I185&gt;100,C185=60003),HLOOKUP(C185,MASTER_Data_4!$A$6:$L$16,MATCH(Datset_2!I185,MASTER_Data_4!$B$7:$B$16,1)+2,1),IF(AND(I185&gt;100,C185=60004),HLOOKUP(C185,MASTER_Data_4!$A$6:$L$16,MATCH(Datset_2!I185,MASTER_Data_4!$B$7:$B$16,1)+2,1),IF(AND(I185&gt;100,C185=60005),HLOOKUP(C185,MASTER_Data_4!$A$6:$L$16,MATCH(Datset_2!I185,MASTER_Data_4!$B$7:$B$16,1)+2,1),HLOOKUP(C185,MASTER_Data_4!$A$6:$L$16,2,1))))))</f>
        <v>0.38900000000000001</v>
      </c>
      <c r="M185" s="4">
        <f t="shared" si="5"/>
        <v>66.985799999999998</v>
      </c>
      <c r="N185" s="112">
        <f>VLOOKUP(C185,MASTER_Data_7!$F$2:$H$7,3,0)</f>
        <v>2</v>
      </c>
      <c r="O185" s="112">
        <f>VLOOKUP(C185,MASTER_Data_7!$K$2:$M$12,3,0)</f>
        <v>1</v>
      </c>
      <c r="P185" s="3">
        <f>VLOOKUP(C185,MASTER_Data_8!$F$2:$H$7,3,0)</f>
        <v>779</v>
      </c>
      <c r="Q185" s="3">
        <f>Datset_2!I185*MASTER_Data_5!$B$9*P185</f>
        <v>7310.8370999999997</v>
      </c>
      <c r="R185" s="3">
        <f>VLOOKUP(C185,MASTER_Data_8!$K$2:$M$12,3,0)</f>
        <v>584</v>
      </c>
      <c r="S185" s="3">
        <f>Datset_2!I185*MASTER_Data_5!$B$9*R185</f>
        <v>5480.7816000000003</v>
      </c>
    </row>
    <row r="186" spans="1:19" x14ac:dyDescent="0.25">
      <c r="A186" s="62" t="s">
        <v>675</v>
      </c>
      <c r="B186" s="22">
        <v>39578</v>
      </c>
      <c r="C186" s="62">
        <v>60001</v>
      </c>
      <c r="D186" s="62">
        <v>9</v>
      </c>
      <c r="E186" s="62">
        <v>4</v>
      </c>
      <c r="F186" s="62">
        <v>12</v>
      </c>
      <c r="G186" s="62">
        <v>12</v>
      </c>
      <c r="H186" s="62">
        <v>11</v>
      </c>
      <c r="I186" s="112">
        <f>D186*HLOOKUP($D$3,MASTER_Data_1!$A$3:$F$5,2,0)+E186*HLOOKUP($E$3,MASTER_Data_1!$A$3:$F$5,2,0)+F186*HLOOKUP($F$3,MASTER_Data_1!$A$3:$F$5,2,0)+G186*HLOOKUP($G$3,MASTER_Data_1!$A$3:$F$5,2,0)+H186*HLOOKUP($H$3,MASTER_Data_1!$A$3:$F$5,2,0)</f>
        <v>145.10000000000002</v>
      </c>
      <c r="J186" s="5">
        <f>IF(AND(I186&gt;100,C186=60001),HLOOKUP(C186,MASTER_Data_3!$A$6:$G$16,MATCH(Datset_2!I186,MASTER_Data_3!$B$7:$B$16,1)+2,1),IF(AND(I186&gt;100,C186=60002),HLOOKUP(C186,MASTER_Data_3!$A$6:$G$16,MATCH(Datset_2!I186,MASTER_Data_3!$B$7:$B$16,1)+2,1),IF(AND(I186&gt;100,C186=60003),HLOOKUP(C186,MASTER_Data_3!$A$6:$G$16,MATCH(Datset_2!I186,MASTER_Data_3!$B$7:$B$16,1)+2,1),IF(AND(I186&gt;100,C186=60004),HLOOKUP(C186,MASTER_Data_3!$A$6:$G$16,MATCH(Datset_2!I186,MASTER_Data_3!$B$7:$B$16,1)+2,1),IF(AND(I186&gt;100,C186=60005),HLOOKUP(C186,MASTER_Data_3!$A$6:$G$16,MATCH(Datset_2!I186,MASTER_Data_3!$B$7:$B$16,1)+2,1),HLOOKUP(C186,MASTER_Data_3!$A$6:$G$16,2,1))))))</f>
        <v>0.25</v>
      </c>
      <c r="K186" s="4">
        <f t="shared" si="4"/>
        <v>36.275000000000006</v>
      </c>
      <c r="L186" s="112">
        <f>IF(AND(I186&gt;100,C186=60001),HLOOKUP(C186,MASTER_Data_4!$A$6:$L$16,MATCH(Datset_2!I186,MASTER_Data_4!$B$7:$B$16,1)+2,1),IF(AND(I186&gt;100,C186=60002),HLOOKUP(C186,MASTER_Data_4!$A$6:$L$16,MATCH(Datset_2!I186,MASTER_Data_4!$B$7:$B$16,1)+2,1),IF(AND(I186&gt;100,C186=60003),HLOOKUP(C186,MASTER_Data_4!$A$6:$L$16,MATCH(Datset_2!I186,MASTER_Data_4!$B$7:$B$16,1)+2,1),IF(AND(I186&gt;100,C186=60004),HLOOKUP(C186,MASTER_Data_4!$A$6:$L$16,MATCH(Datset_2!I186,MASTER_Data_4!$B$7:$B$16,1)+2,1),IF(AND(I186&gt;100,C186=60005),HLOOKUP(C186,MASTER_Data_4!$A$6:$L$16,MATCH(Datset_2!I186,MASTER_Data_4!$B$7:$B$16,1)+2,1),HLOOKUP(C186,MASTER_Data_4!$A$6:$L$16,2,1))))))</f>
        <v>0.34</v>
      </c>
      <c r="M186" s="4">
        <f t="shared" si="5"/>
        <v>49.33400000000001</v>
      </c>
      <c r="N186" s="112">
        <f>VLOOKUP(C186,MASTER_Data_7!$F$2:$H$7,3,0)</f>
        <v>1</v>
      </c>
      <c r="O186" s="112">
        <f>VLOOKUP(C186,MASTER_Data_7!$K$2:$M$12,3,0)</f>
        <v>2</v>
      </c>
      <c r="P186" s="3">
        <f>VLOOKUP(C186,MASTER_Data_8!$F$2:$H$7,3,0)</f>
        <v>25</v>
      </c>
      <c r="Q186" s="3">
        <f>Datset_2!I186*MASTER_Data_5!$B$9*P186</f>
        <v>197.69875000000005</v>
      </c>
      <c r="R186" s="3">
        <f>VLOOKUP(C186,MASTER_Data_8!$K$2:$M$12,3,0)</f>
        <v>1376</v>
      </c>
      <c r="S186" s="3">
        <f>Datset_2!I186*MASTER_Data_5!$B$9*R186</f>
        <v>10881.339200000002</v>
      </c>
    </row>
    <row r="187" spans="1:19" x14ac:dyDescent="0.25">
      <c r="A187" s="62" t="s">
        <v>818</v>
      </c>
      <c r="B187" s="22">
        <v>39579</v>
      </c>
      <c r="C187" s="62">
        <v>60004</v>
      </c>
      <c r="D187" s="62">
        <v>9</v>
      </c>
      <c r="E187" s="62">
        <v>8</v>
      </c>
      <c r="F187" s="62">
        <v>0</v>
      </c>
      <c r="G187" s="62">
        <v>12</v>
      </c>
      <c r="H187" s="62">
        <v>11</v>
      </c>
      <c r="I187" s="112">
        <f>D187*HLOOKUP($D$3,MASTER_Data_1!$A$3:$F$5,2,0)+E187*HLOOKUP($E$3,MASTER_Data_1!$A$3:$F$5,2,0)+F187*HLOOKUP($F$3,MASTER_Data_1!$A$3:$F$5,2,0)+G187*HLOOKUP($G$3,MASTER_Data_1!$A$3:$F$5,2,0)+H187*HLOOKUP($H$3,MASTER_Data_1!$A$3:$F$5,2,0)</f>
        <v>134.30000000000001</v>
      </c>
      <c r="J187" s="5">
        <f>IF(AND(I187&gt;100,C187=60001),HLOOKUP(C187,MASTER_Data_3!$A$6:$G$16,MATCH(Datset_2!I187,MASTER_Data_3!$B$7:$B$16,1)+2,1),IF(AND(I187&gt;100,C187=60002),HLOOKUP(C187,MASTER_Data_3!$A$6:$G$16,MATCH(Datset_2!I187,MASTER_Data_3!$B$7:$B$16,1)+2,1),IF(AND(I187&gt;100,C187=60003),HLOOKUP(C187,MASTER_Data_3!$A$6:$G$16,MATCH(Datset_2!I187,MASTER_Data_3!$B$7:$B$16,1)+2,1),IF(AND(I187&gt;100,C187=60004),HLOOKUP(C187,MASTER_Data_3!$A$6:$G$16,MATCH(Datset_2!I187,MASTER_Data_3!$B$7:$B$16,1)+2,1),IF(AND(I187&gt;100,C187=60005),HLOOKUP(C187,MASTER_Data_3!$A$6:$G$16,MATCH(Datset_2!I187,MASTER_Data_3!$B$7:$B$16,1)+2,1),HLOOKUP(C187,MASTER_Data_3!$A$6:$G$16,2,1))))))</f>
        <v>0.252</v>
      </c>
      <c r="K187" s="4">
        <f t="shared" si="4"/>
        <v>33.843600000000002</v>
      </c>
      <c r="L187" s="112">
        <f>IF(AND(I187&gt;100,C187=60001),HLOOKUP(C187,MASTER_Data_4!$A$6:$L$16,MATCH(Datset_2!I187,MASTER_Data_4!$B$7:$B$16,1)+2,1),IF(AND(I187&gt;100,C187=60002),HLOOKUP(C187,MASTER_Data_4!$A$6:$L$16,MATCH(Datset_2!I187,MASTER_Data_4!$B$7:$B$16,1)+2,1),IF(AND(I187&gt;100,C187=60003),HLOOKUP(C187,MASTER_Data_4!$A$6:$L$16,MATCH(Datset_2!I187,MASTER_Data_4!$B$7:$B$16,1)+2,1),IF(AND(I187&gt;100,C187=60004),HLOOKUP(C187,MASTER_Data_4!$A$6:$L$16,MATCH(Datset_2!I187,MASTER_Data_4!$B$7:$B$16,1)+2,1),IF(AND(I187&gt;100,C187=60005),HLOOKUP(C187,MASTER_Data_4!$A$6:$L$16,MATCH(Datset_2!I187,MASTER_Data_4!$B$7:$B$16,1)+2,1),HLOOKUP(C187,MASTER_Data_4!$A$6:$L$16,2,1))))))</f>
        <v>0.3</v>
      </c>
      <c r="M187" s="4">
        <f t="shared" si="5"/>
        <v>40.29</v>
      </c>
      <c r="N187" s="112">
        <f>VLOOKUP(C187,MASTER_Data_7!$F$2:$H$7,3,0)</f>
        <v>2</v>
      </c>
      <c r="O187" s="112">
        <f>VLOOKUP(C187,MASTER_Data_7!$K$2:$M$12,3,0)</f>
        <v>2</v>
      </c>
      <c r="P187" s="3">
        <f>VLOOKUP(C187,MASTER_Data_8!$F$2:$H$7,3,0)</f>
        <v>882</v>
      </c>
      <c r="Q187" s="3">
        <f>Datset_2!I187*MASTER_Data_5!$B$9*P187</f>
        <v>6455.6667000000007</v>
      </c>
      <c r="R187" s="3">
        <f>VLOOKUP(C187,MASTER_Data_8!$K$2:$M$12,3,0)</f>
        <v>1735</v>
      </c>
      <c r="S187" s="3">
        <f>Datset_2!I187*MASTER_Data_5!$B$9*R187</f>
        <v>12699.072250000001</v>
      </c>
    </row>
    <row r="188" spans="1:19" x14ac:dyDescent="0.25">
      <c r="A188" s="62" t="s">
        <v>819</v>
      </c>
      <c r="B188" s="22">
        <v>39579</v>
      </c>
      <c r="C188" s="62">
        <v>60005</v>
      </c>
      <c r="D188" s="62">
        <v>9</v>
      </c>
      <c r="E188" s="62">
        <v>0</v>
      </c>
      <c r="F188" s="62">
        <v>19</v>
      </c>
      <c r="G188" s="62">
        <v>12</v>
      </c>
      <c r="H188" s="62">
        <v>11</v>
      </c>
      <c r="I188" s="112">
        <f>D188*HLOOKUP($D$3,MASTER_Data_1!$A$3:$F$5,2,0)+E188*HLOOKUP($E$3,MASTER_Data_1!$A$3:$F$5,2,0)+F188*HLOOKUP($F$3,MASTER_Data_1!$A$3:$F$5,2,0)+G188*HLOOKUP($G$3,MASTER_Data_1!$A$3:$F$5,2,0)+H188*HLOOKUP($H$3,MASTER_Data_1!$A$3:$F$5,2,0)</f>
        <v>148.4</v>
      </c>
      <c r="J188" s="5">
        <f>IF(AND(I188&gt;100,C188=60001),HLOOKUP(C188,MASTER_Data_3!$A$6:$G$16,MATCH(Datset_2!I188,MASTER_Data_3!$B$7:$B$16,1)+2,1),IF(AND(I188&gt;100,C188=60002),HLOOKUP(C188,MASTER_Data_3!$A$6:$G$16,MATCH(Datset_2!I188,MASTER_Data_3!$B$7:$B$16,1)+2,1),IF(AND(I188&gt;100,C188=60003),HLOOKUP(C188,MASTER_Data_3!$A$6:$G$16,MATCH(Datset_2!I188,MASTER_Data_3!$B$7:$B$16,1)+2,1),IF(AND(I188&gt;100,C188=60004),HLOOKUP(C188,MASTER_Data_3!$A$6:$G$16,MATCH(Datset_2!I188,MASTER_Data_3!$B$7:$B$16,1)+2,1),IF(AND(I188&gt;100,C188=60005),HLOOKUP(C188,MASTER_Data_3!$A$6:$G$16,MATCH(Datset_2!I188,MASTER_Data_3!$B$7:$B$16,1)+2,1),HLOOKUP(C188,MASTER_Data_3!$A$6:$G$16,2,1))))))</f>
        <v>0.24399999999999999</v>
      </c>
      <c r="K188" s="4">
        <f t="shared" si="4"/>
        <v>36.209600000000002</v>
      </c>
      <c r="L188" s="112">
        <f>IF(AND(I188&gt;100,C188=60001),HLOOKUP(C188,MASTER_Data_4!$A$6:$L$16,MATCH(Datset_2!I188,MASTER_Data_4!$B$7:$B$16,1)+2,1),IF(AND(I188&gt;100,C188=60002),HLOOKUP(C188,MASTER_Data_4!$A$6:$L$16,MATCH(Datset_2!I188,MASTER_Data_4!$B$7:$B$16,1)+2,1),IF(AND(I188&gt;100,C188=60003),HLOOKUP(C188,MASTER_Data_4!$A$6:$L$16,MATCH(Datset_2!I188,MASTER_Data_4!$B$7:$B$16,1)+2,1),IF(AND(I188&gt;100,C188=60004),HLOOKUP(C188,MASTER_Data_4!$A$6:$L$16,MATCH(Datset_2!I188,MASTER_Data_4!$B$7:$B$16,1)+2,1),IF(AND(I188&gt;100,C188=60005),HLOOKUP(C188,MASTER_Data_4!$A$6:$L$16,MATCH(Datset_2!I188,MASTER_Data_4!$B$7:$B$16,1)+2,1),HLOOKUP(C188,MASTER_Data_4!$A$6:$L$16,2,1))))))</f>
        <v>0.38900000000000001</v>
      </c>
      <c r="M188" s="4">
        <f t="shared" si="5"/>
        <v>57.727600000000002</v>
      </c>
      <c r="N188" s="112">
        <f>VLOOKUP(C188,MASTER_Data_7!$F$2:$H$7,3,0)</f>
        <v>2</v>
      </c>
      <c r="O188" s="112">
        <f>VLOOKUP(C188,MASTER_Data_7!$K$2:$M$12,3,0)</f>
        <v>1</v>
      </c>
      <c r="P188" s="3">
        <f>VLOOKUP(C188,MASTER_Data_8!$F$2:$H$7,3,0)</f>
        <v>779</v>
      </c>
      <c r="Q188" s="3">
        <f>Datset_2!I188*MASTER_Data_5!$B$9*P188</f>
        <v>6300.3962000000001</v>
      </c>
      <c r="R188" s="3">
        <f>VLOOKUP(C188,MASTER_Data_8!$K$2:$M$12,3,0)</f>
        <v>584</v>
      </c>
      <c r="S188" s="3">
        <f>Datset_2!I188*MASTER_Data_5!$B$9*R188</f>
        <v>4723.2752</v>
      </c>
    </row>
    <row r="189" spans="1:19" x14ac:dyDescent="0.25">
      <c r="A189" s="62" t="s">
        <v>860</v>
      </c>
      <c r="B189" s="22">
        <v>39580</v>
      </c>
      <c r="C189" s="62">
        <v>60003</v>
      </c>
      <c r="D189" s="62">
        <v>9</v>
      </c>
      <c r="E189" s="62">
        <v>8</v>
      </c>
      <c r="F189" s="62">
        <v>10</v>
      </c>
      <c r="G189" s="62">
        <v>12</v>
      </c>
      <c r="H189" s="62">
        <v>9</v>
      </c>
      <c r="I189" s="112">
        <f>D189*HLOOKUP($D$3,MASTER_Data_1!$A$3:$F$5,2,0)+E189*HLOOKUP($E$3,MASTER_Data_1!$A$3:$F$5,2,0)+F189*HLOOKUP($F$3,MASTER_Data_1!$A$3:$F$5,2,0)+G189*HLOOKUP($G$3,MASTER_Data_1!$A$3:$F$5,2,0)+H189*HLOOKUP($H$3,MASTER_Data_1!$A$3:$F$5,2,0)</f>
        <v>143.69999999999999</v>
      </c>
      <c r="J189" s="5">
        <f>IF(AND(I189&gt;100,C189=60001),HLOOKUP(C189,MASTER_Data_3!$A$6:$G$16,MATCH(Datset_2!I189,MASTER_Data_3!$B$7:$B$16,1)+2,1),IF(AND(I189&gt;100,C189=60002),HLOOKUP(C189,MASTER_Data_3!$A$6:$G$16,MATCH(Datset_2!I189,MASTER_Data_3!$B$7:$B$16,1)+2,1),IF(AND(I189&gt;100,C189=60003),HLOOKUP(C189,MASTER_Data_3!$A$6:$G$16,MATCH(Datset_2!I189,MASTER_Data_3!$B$7:$B$16,1)+2,1),IF(AND(I189&gt;100,C189=60004),HLOOKUP(C189,MASTER_Data_3!$A$6:$G$16,MATCH(Datset_2!I189,MASTER_Data_3!$B$7:$B$16,1)+2,1),IF(AND(I189&gt;100,C189=60005),HLOOKUP(C189,MASTER_Data_3!$A$6:$G$16,MATCH(Datset_2!I189,MASTER_Data_3!$B$7:$B$16,1)+2,1),HLOOKUP(C189,MASTER_Data_3!$A$6:$G$16,2,1))))))</f>
        <v>0.25600000000000001</v>
      </c>
      <c r="K189" s="4">
        <f t="shared" si="4"/>
        <v>36.787199999999999</v>
      </c>
      <c r="L189" s="112">
        <f>IF(AND(I189&gt;100,C189=60001),HLOOKUP(C189,MASTER_Data_4!$A$6:$L$16,MATCH(Datset_2!I189,MASTER_Data_4!$B$7:$B$16,1)+2,1),IF(AND(I189&gt;100,C189=60002),HLOOKUP(C189,MASTER_Data_4!$A$6:$L$16,MATCH(Datset_2!I189,MASTER_Data_4!$B$7:$B$16,1)+2,1),IF(AND(I189&gt;100,C189=60003),HLOOKUP(C189,MASTER_Data_4!$A$6:$L$16,MATCH(Datset_2!I189,MASTER_Data_4!$B$7:$B$16,1)+2,1),IF(AND(I189&gt;100,C189=60004),HLOOKUP(C189,MASTER_Data_4!$A$6:$L$16,MATCH(Datset_2!I189,MASTER_Data_4!$B$7:$B$16,1)+2,1),IF(AND(I189&gt;100,C189=60005),HLOOKUP(C189,MASTER_Data_4!$A$6:$L$16,MATCH(Datset_2!I189,MASTER_Data_4!$B$7:$B$16,1)+2,1),HLOOKUP(C189,MASTER_Data_4!$A$6:$L$16,2,1))))))</f>
        <v>0.28999999999999998</v>
      </c>
      <c r="M189" s="4">
        <f t="shared" si="5"/>
        <v>41.672999999999995</v>
      </c>
      <c r="N189" s="112">
        <f>VLOOKUP(C189,MASTER_Data_7!$F$2:$H$7,3,0)</f>
        <v>2</v>
      </c>
      <c r="O189" s="112">
        <f>VLOOKUP(C189,MASTER_Data_7!$K$2:$M$12,3,0)</f>
        <v>1</v>
      </c>
      <c r="P189" s="3">
        <f>VLOOKUP(C189,MASTER_Data_8!$F$2:$H$7,3,0)</f>
        <v>846</v>
      </c>
      <c r="Q189" s="3">
        <f>Datset_2!I189*MASTER_Data_5!$B$9*P189</f>
        <v>6625.5758999999998</v>
      </c>
      <c r="R189" s="3">
        <f>VLOOKUP(C189,MASTER_Data_8!$K$2:$M$12,3,0)</f>
        <v>775</v>
      </c>
      <c r="S189" s="3">
        <f>Datset_2!I189*MASTER_Data_5!$B$9*R189</f>
        <v>6069.5287499999995</v>
      </c>
    </row>
    <row r="190" spans="1:19" x14ac:dyDescent="0.25">
      <c r="A190" s="62" t="s">
        <v>861</v>
      </c>
      <c r="B190" s="22">
        <v>39580</v>
      </c>
      <c r="C190" s="62">
        <v>60005</v>
      </c>
      <c r="D190" s="62">
        <v>9</v>
      </c>
      <c r="E190" s="62">
        <v>8</v>
      </c>
      <c r="F190" s="62">
        <v>8</v>
      </c>
      <c r="G190" s="62">
        <v>12</v>
      </c>
      <c r="H190" s="62">
        <v>6</v>
      </c>
      <c r="I190" s="112">
        <f>D190*HLOOKUP($D$3,MASTER_Data_1!$A$3:$F$5,2,0)+E190*HLOOKUP($E$3,MASTER_Data_1!$A$3:$F$5,2,0)+F190*HLOOKUP($F$3,MASTER_Data_1!$A$3:$F$5,2,0)+G190*HLOOKUP($G$3,MASTER_Data_1!$A$3:$F$5,2,0)+H190*HLOOKUP($H$3,MASTER_Data_1!$A$3:$F$5,2,0)</f>
        <v>132.30000000000001</v>
      </c>
      <c r="J190" s="5">
        <f>IF(AND(I190&gt;100,C190=60001),HLOOKUP(C190,MASTER_Data_3!$A$6:$G$16,MATCH(Datset_2!I190,MASTER_Data_3!$B$7:$B$16,1)+2,1),IF(AND(I190&gt;100,C190=60002),HLOOKUP(C190,MASTER_Data_3!$A$6:$G$16,MATCH(Datset_2!I190,MASTER_Data_3!$B$7:$B$16,1)+2,1),IF(AND(I190&gt;100,C190=60003),HLOOKUP(C190,MASTER_Data_3!$A$6:$G$16,MATCH(Datset_2!I190,MASTER_Data_3!$B$7:$B$16,1)+2,1),IF(AND(I190&gt;100,C190=60004),HLOOKUP(C190,MASTER_Data_3!$A$6:$G$16,MATCH(Datset_2!I190,MASTER_Data_3!$B$7:$B$16,1)+2,1),IF(AND(I190&gt;100,C190=60005),HLOOKUP(C190,MASTER_Data_3!$A$6:$G$16,MATCH(Datset_2!I190,MASTER_Data_3!$B$7:$B$16,1)+2,1),HLOOKUP(C190,MASTER_Data_3!$A$6:$G$16,2,1))))))</f>
        <v>0.24399999999999999</v>
      </c>
      <c r="K190" s="4">
        <f t="shared" si="4"/>
        <v>32.281200000000005</v>
      </c>
      <c r="L190" s="112">
        <f>IF(AND(I190&gt;100,C190=60001),HLOOKUP(C190,MASTER_Data_4!$A$6:$L$16,MATCH(Datset_2!I190,MASTER_Data_4!$B$7:$B$16,1)+2,1),IF(AND(I190&gt;100,C190=60002),HLOOKUP(C190,MASTER_Data_4!$A$6:$L$16,MATCH(Datset_2!I190,MASTER_Data_4!$B$7:$B$16,1)+2,1),IF(AND(I190&gt;100,C190=60003),HLOOKUP(C190,MASTER_Data_4!$A$6:$L$16,MATCH(Datset_2!I190,MASTER_Data_4!$B$7:$B$16,1)+2,1),IF(AND(I190&gt;100,C190=60004),HLOOKUP(C190,MASTER_Data_4!$A$6:$L$16,MATCH(Datset_2!I190,MASTER_Data_4!$B$7:$B$16,1)+2,1),IF(AND(I190&gt;100,C190=60005),HLOOKUP(C190,MASTER_Data_4!$A$6:$L$16,MATCH(Datset_2!I190,MASTER_Data_4!$B$7:$B$16,1)+2,1),HLOOKUP(C190,MASTER_Data_4!$A$6:$L$16,2,1))))))</f>
        <v>0.38900000000000001</v>
      </c>
      <c r="M190" s="4">
        <f t="shared" si="5"/>
        <v>51.464700000000008</v>
      </c>
      <c r="N190" s="112">
        <f>VLOOKUP(C190,MASTER_Data_7!$F$2:$H$7,3,0)</f>
        <v>2</v>
      </c>
      <c r="O190" s="112">
        <f>VLOOKUP(C190,MASTER_Data_7!$K$2:$M$12,3,0)</f>
        <v>1</v>
      </c>
      <c r="P190" s="3">
        <f>VLOOKUP(C190,MASTER_Data_8!$F$2:$H$7,3,0)</f>
        <v>779</v>
      </c>
      <c r="Q190" s="3">
        <f>Datset_2!I190*MASTER_Data_5!$B$9*P190</f>
        <v>5616.8626500000009</v>
      </c>
      <c r="R190" s="3">
        <f>VLOOKUP(C190,MASTER_Data_8!$K$2:$M$12,3,0)</f>
        <v>584</v>
      </c>
      <c r="S190" s="3">
        <f>Datset_2!I190*MASTER_Data_5!$B$9*R190</f>
        <v>4210.8444000000009</v>
      </c>
    </row>
    <row r="191" spans="1:19" x14ac:dyDescent="0.25">
      <c r="A191" s="62" t="s">
        <v>679</v>
      </c>
      <c r="B191" s="22">
        <v>39581</v>
      </c>
      <c r="C191" s="62">
        <v>60002</v>
      </c>
      <c r="D191" s="72">
        <v>9</v>
      </c>
      <c r="E191" s="72">
        <v>15</v>
      </c>
      <c r="F191" s="72">
        <v>12</v>
      </c>
      <c r="G191" s="72">
        <v>20</v>
      </c>
      <c r="H191" s="72">
        <v>15</v>
      </c>
      <c r="I191" s="112">
        <f>D191*HLOOKUP($D$3,MASTER_Data_1!$A$3:$F$5,2,0)+E191*HLOOKUP($E$3,MASTER_Data_1!$A$3:$F$5,2,0)+F191*HLOOKUP($F$3,MASTER_Data_1!$A$3:$F$5,2,0)+G191*HLOOKUP($G$3,MASTER_Data_1!$A$3:$F$5,2,0)+H191*HLOOKUP($H$3,MASTER_Data_1!$A$3:$F$5,2,0)</f>
        <v>221.7</v>
      </c>
      <c r="J191" s="5">
        <f>IF(AND(I191&gt;100,C191=60001),HLOOKUP(C191,MASTER_Data_3!$A$6:$G$16,MATCH(Datset_2!I191,MASTER_Data_3!$B$7:$B$16,1)+2,1),IF(AND(I191&gt;100,C191=60002),HLOOKUP(C191,MASTER_Data_3!$A$6:$G$16,MATCH(Datset_2!I191,MASTER_Data_3!$B$7:$B$16,1)+2,1),IF(AND(I191&gt;100,C191=60003),HLOOKUP(C191,MASTER_Data_3!$A$6:$G$16,MATCH(Datset_2!I191,MASTER_Data_3!$B$7:$B$16,1)+2,1),IF(AND(I191&gt;100,C191=60004),HLOOKUP(C191,MASTER_Data_3!$A$6:$G$16,MATCH(Datset_2!I191,MASTER_Data_3!$B$7:$B$16,1)+2,1),IF(AND(I191&gt;100,C191=60005),HLOOKUP(C191,MASTER_Data_3!$A$6:$G$16,MATCH(Datset_2!I191,MASTER_Data_3!$B$7:$B$16,1)+2,1),HLOOKUP(C191,MASTER_Data_3!$A$6:$G$16,2,1))))))</f>
        <v>0.254</v>
      </c>
      <c r="K191" s="4">
        <f t="shared" si="4"/>
        <v>56.311799999999998</v>
      </c>
      <c r="L191" s="112">
        <f>IF(AND(I191&gt;100,C191=60001),HLOOKUP(C191,MASTER_Data_4!$A$6:$L$16,MATCH(Datset_2!I191,MASTER_Data_4!$B$7:$B$16,1)+2,1),IF(AND(I191&gt;100,C191=60002),HLOOKUP(C191,MASTER_Data_4!$A$6:$L$16,MATCH(Datset_2!I191,MASTER_Data_4!$B$7:$B$16,1)+2,1),IF(AND(I191&gt;100,C191=60003),HLOOKUP(C191,MASTER_Data_4!$A$6:$L$16,MATCH(Datset_2!I191,MASTER_Data_4!$B$7:$B$16,1)+2,1),IF(AND(I191&gt;100,C191=60004),HLOOKUP(C191,MASTER_Data_4!$A$6:$L$16,MATCH(Datset_2!I191,MASTER_Data_4!$B$7:$B$16,1)+2,1),IF(AND(I191&gt;100,C191=60005),HLOOKUP(C191,MASTER_Data_4!$A$6:$L$16,MATCH(Datset_2!I191,MASTER_Data_4!$B$7:$B$16,1)+2,1),HLOOKUP(C191,MASTER_Data_4!$A$6:$L$16,2,1))))))</f>
        <v>0.307</v>
      </c>
      <c r="M191" s="4">
        <f t="shared" si="5"/>
        <v>68.061899999999994</v>
      </c>
      <c r="N191" s="112">
        <f>VLOOKUP(C191,MASTER_Data_7!$F$2:$H$7,3,0)</f>
        <v>1</v>
      </c>
      <c r="O191" s="112">
        <f>VLOOKUP(C191,MASTER_Data_7!$K$2:$M$12,3,0)</f>
        <v>2</v>
      </c>
      <c r="P191" s="3">
        <f>VLOOKUP(C191,MASTER_Data_8!$F$2:$H$7,3,0)</f>
        <v>355</v>
      </c>
      <c r="Q191" s="3">
        <f>Datset_2!I191*MASTER_Data_5!$B$9*P191</f>
        <v>4289.3407499999994</v>
      </c>
      <c r="R191" s="3">
        <f>VLOOKUP(C191,MASTER_Data_8!$K$2:$M$12,3,0)</f>
        <v>1275</v>
      </c>
      <c r="S191" s="3">
        <f>Datset_2!I191*MASTER_Data_5!$B$9*R191</f>
        <v>15405.37875</v>
      </c>
    </row>
    <row r="192" spans="1:19" x14ac:dyDescent="0.25">
      <c r="A192" s="62" t="s">
        <v>680</v>
      </c>
      <c r="B192" s="22">
        <v>39582</v>
      </c>
      <c r="C192" s="62">
        <v>60001</v>
      </c>
      <c r="D192" s="62">
        <v>9</v>
      </c>
      <c r="E192" s="62">
        <v>7</v>
      </c>
      <c r="F192" s="62">
        <v>12</v>
      </c>
      <c r="G192" s="62">
        <v>11</v>
      </c>
      <c r="H192" s="62">
        <v>9</v>
      </c>
      <c r="I192" s="112">
        <f>D192*HLOOKUP($D$3,MASTER_Data_1!$A$3:$F$5,2,0)+E192*HLOOKUP($E$3,MASTER_Data_1!$A$3:$F$5,2,0)+F192*HLOOKUP($F$3,MASTER_Data_1!$A$3:$F$5,2,0)+G192*HLOOKUP($G$3,MASTER_Data_1!$A$3:$F$5,2,0)+H192*HLOOKUP($H$3,MASTER_Data_1!$A$3:$F$5,2,0)</f>
        <v>139.19999999999999</v>
      </c>
      <c r="J192" s="5">
        <f>IF(AND(I192&gt;100,C192=60001),HLOOKUP(C192,MASTER_Data_3!$A$6:$G$16,MATCH(Datset_2!I192,MASTER_Data_3!$B$7:$B$16,1)+2,1),IF(AND(I192&gt;100,C192=60002),HLOOKUP(C192,MASTER_Data_3!$A$6:$G$16,MATCH(Datset_2!I192,MASTER_Data_3!$B$7:$B$16,1)+2,1),IF(AND(I192&gt;100,C192=60003),HLOOKUP(C192,MASTER_Data_3!$A$6:$G$16,MATCH(Datset_2!I192,MASTER_Data_3!$B$7:$B$16,1)+2,1),IF(AND(I192&gt;100,C192=60004),HLOOKUP(C192,MASTER_Data_3!$A$6:$G$16,MATCH(Datset_2!I192,MASTER_Data_3!$B$7:$B$16,1)+2,1),IF(AND(I192&gt;100,C192=60005),HLOOKUP(C192,MASTER_Data_3!$A$6:$G$16,MATCH(Datset_2!I192,MASTER_Data_3!$B$7:$B$16,1)+2,1),HLOOKUP(C192,MASTER_Data_3!$A$6:$G$16,2,1))))))</f>
        <v>0.25</v>
      </c>
      <c r="K192" s="4">
        <f t="shared" si="4"/>
        <v>34.799999999999997</v>
      </c>
      <c r="L192" s="112">
        <f>IF(AND(I192&gt;100,C192=60001),HLOOKUP(C192,MASTER_Data_4!$A$6:$L$16,MATCH(Datset_2!I192,MASTER_Data_4!$B$7:$B$16,1)+2,1),IF(AND(I192&gt;100,C192=60002),HLOOKUP(C192,MASTER_Data_4!$A$6:$L$16,MATCH(Datset_2!I192,MASTER_Data_4!$B$7:$B$16,1)+2,1),IF(AND(I192&gt;100,C192=60003),HLOOKUP(C192,MASTER_Data_4!$A$6:$L$16,MATCH(Datset_2!I192,MASTER_Data_4!$B$7:$B$16,1)+2,1),IF(AND(I192&gt;100,C192=60004),HLOOKUP(C192,MASTER_Data_4!$A$6:$L$16,MATCH(Datset_2!I192,MASTER_Data_4!$B$7:$B$16,1)+2,1),IF(AND(I192&gt;100,C192=60005),HLOOKUP(C192,MASTER_Data_4!$A$6:$L$16,MATCH(Datset_2!I192,MASTER_Data_4!$B$7:$B$16,1)+2,1),HLOOKUP(C192,MASTER_Data_4!$A$6:$L$16,2,1))))))</f>
        <v>0.34</v>
      </c>
      <c r="M192" s="4">
        <f t="shared" si="5"/>
        <v>47.328000000000003</v>
      </c>
      <c r="N192" s="112">
        <f>VLOOKUP(C192,MASTER_Data_7!$F$2:$H$7,3,0)</f>
        <v>1</v>
      </c>
      <c r="O192" s="112">
        <f>VLOOKUP(C192,MASTER_Data_7!$K$2:$M$12,3,0)</f>
        <v>2</v>
      </c>
      <c r="P192" s="3">
        <f>VLOOKUP(C192,MASTER_Data_8!$F$2:$H$7,3,0)</f>
        <v>25</v>
      </c>
      <c r="Q192" s="3">
        <f>Datset_2!I192*MASTER_Data_5!$B$9*P192</f>
        <v>189.66</v>
      </c>
      <c r="R192" s="3">
        <f>VLOOKUP(C192,MASTER_Data_8!$K$2:$M$12,3,0)</f>
        <v>1376</v>
      </c>
      <c r="S192" s="3">
        <f>Datset_2!I192*MASTER_Data_5!$B$9*R192</f>
        <v>10438.886399999999</v>
      </c>
    </row>
    <row r="193" spans="1:19" x14ac:dyDescent="0.25">
      <c r="A193" s="62" t="s">
        <v>681</v>
      </c>
      <c r="B193" s="22">
        <v>39583</v>
      </c>
      <c r="C193" s="62">
        <v>60004</v>
      </c>
      <c r="D193" s="62">
        <v>9</v>
      </c>
      <c r="E193" s="62">
        <v>8</v>
      </c>
      <c r="F193" s="62">
        <v>12</v>
      </c>
      <c r="G193" s="62">
        <v>11</v>
      </c>
      <c r="H193" s="62">
        <v>6</v>
      </c>
      <c r="I193" s="112">
        <f>D193*HLOOKUP($D$3,MASTER_Data_1!$A$3:$F$5,2,0)+E193*HLOOKUP($E$3,MASTER_Data_1!$A$3:$F$5,2,0)+F193*HLOOKUP($F$3,MASTER_Data_1!$A$3:$F$5,2,0)+G193*HLOOKUP($G$3,MASTER_Data_1!$A$3:$F$5,2,0)+H193*HLOOKUP($H$3,MASTER_Data_1!$A$3:$F$5,2,0)</f>
        <v>132.60000000000002</v>
      </c>
      <c r="J193" s="5">
        <f>IF(AND(I193&gt;100,C193=60001),HLOOKUP(C193,MASTER_Data_3!$A$6:$G$16,MATCH(Datset_2!I193,MASTER_Data_3!$B$7:$B$16,1)+2,1),IF(AND(I193&gt;100,C193=60002),HLOOKUP(C193,MASTER_Data_3!$A$6:$G$16,MATCH(Datset_2!I193,MASTER_Data_3!$B$7:$B$16,1)+2,1),IF(AND(I193&gt;100,C193=60003),HLOOKUP(C193,MASTER_Data_3!$A$6:$G$16,MATCH(Datset_2!I193,MASTER_Data_3!$B$7:$B$16,1)+2,1),IF(AND(I193&gt;100,C193=60004),HLOOKUP(C193,MASTER_Data_3!$A$6:$G$16,MATCH(Datset_2!I193,MASTER_Data_3!$B$7:$B$16,1)+2,1),IF(AND(I193&gt;100,C193=60005),HLOOKUP(C193,MASTER_Data_3!$A$6:$G$16,MATCH(Datset_2!I193,MASTER_Data_3!$B$7:$B$16,1)+2,1),HLOOKUP(C193,MASTER_Data_3!$A$6:$G$16,2,1))))))</f>
        <v>0.252</v>
      </c>
      <c r="K193" s="4">
        <f t="shared" si="4"/>
        <v>33.415200000000006</v>
      </c>
      <c r="L193" s="112">
        <f>IF(AND(I193&gt;100,C193=60001),HLOOKUP(C193,MASTER_Data_4!$A$6:$L$16,MATCH(Datset_2!I193,MASTER_Data_4!$B$7:$B$16,1)+2,1),IF(AND(I193&gt;100,C193=60002),HLOOKUP(C193,MASTER_Data_4!$A$6:$L$16,MATCH(Datset_2!I193,MASTER_Data_4!$B$7:$B$16,1)+2,1),IF(AND(I193&gt;100,C193=60003),HLOOKUP(C193,MASTER_Data_4!$A$6:$L$16,MATCH(Datset_2!I193,MASTER_Data_4!$B$7:$B$16,1)+2,1),IF(AND(I193&gt;100,C193=60004),HLOOKUP(C193,MASTER_Data_4!$A$6:$L$16,MATCH(Datset_2!I193,MASTER_Data_4!$B$7:$B$16,1)+2,1),IF(AND(I193&gt;100,C193=60005),HLOOKUP(C193,MASTER_Data_4!$A$6:$L$16,MATCH(Datset_2!I193,MASTER_Data_4!$B$7:$B$16,1)+2,1),HLOOKUP(C193,MASTER_Data_4!$A$6:$L$16,2,1))))))</f>
        <v>0.3</v>
      </c>
      <c r="M193" s="4">
        <f t="shared" si="5"/>
        <v>39.780000000000008</v>
      </c>
      <c r="N193" s="112">
        <f>VLOOKUP(C193,MASTER_Data_7!$F$2:$H$7,3,0)</f>
        <v>2</v>
      </c>
      <c r="O193" s="112">
        <f>VLOOKUP(C193,MASTER_Data_7!$K$2:$M$12,3,0)</f>
        <v>2</v>
      </c>
      <c r="P193" s="3">
        <f>VLOOKUP(C193,MASTER_Data_8!$F$2:$H$7,3,0)</f>
        <v>882</v>
      </c>
      <c r="Q193" s="3">
        <f>Datset_2!I193*MASTER_Data_5!$B$9*P193</f>
        <v>6373.9494000000013</v>
      </c>
      <c r="R193" s="3">
        <f>VLOOKUP(C193,MASTER_Data_8!$K$2:$M$12,3,0)</f>
        <v>1735</v>
      </c>
      <c r="S193" s="3">
        <f>Datset_2!I193*MASTER_Data_5!$B$9*R193</f>
        <v>12538.324500000002</v>
      </c>
    </row>
    <row r="194" spans="1:19" x14ac:dyDescent="0.25">
      <c r="A194" s="62" t="s">
        <v>682</v>
      </c>
      <c r="B194" s="22">
        <v>39584</v>
      </c>
      <c r="C194" s="62">
        <v>60002</v>
      </c>
      <c r="D194" s="62">
        <v>9</v>
      </c>
      <c r="E194" s="62">
        <v>0</v>
      </c>
      <c r="F194" s="62">
        <v>12</v>
      </c>
      <c r="G194" s="62">
        <v>11</v>
      </c>
      <c r="H194" s="62">
        <v>9</v>
      </c>
      <c r="I194" s="112">
        <f>D194*HLOOKUP($D$3,MASTER_Data_1!$A$3:$F$5,2,0)+E194*HLOOKUP($E$3,MASTER_Data_1!$A$3:$F$5,2,0)+F194*HLOOKUP($F$3,MASTER_Data_1!$A$3:$F$5,2,0)+G194*HLOOKUP($G$3,MASTER_Data_1!$A$3:$F$5,2,0)+H194*HLOOKUP($H$3,MASTER_Data_1!$A$3:$F$5,2,0)</f>
        <v>126.60000000000001</v>
      </c>
      <c r="J194" s="5">
        <f>IF(AND(I194&gt;100,C194=60001),HLOOKUP(C194,MASTER_Data_3!$A$6:$G$16,MATCH(Datset_2!I194,MASTER_Data_3!$B$7:$B$16,1)+2,1),IF(AND(I194&gt;100,C194=60002),HLOOKUP(C194,MASTER_Data_3!$A$6:$G$16,MATCH(Datset_2!I194,MASTER_Data_3!$B$7:$B$16,1)+2,1),IF(AND(I194&gt;100,C194=60003),HLOOKUP(C194,MASTER_Data_3!$A$6:$G$16,MATCH(Datset_2!I194,MASTER_Data_3!$B$7:$B$16,1)+2,1),IF(AND(I194&gt;100,C194=60004),HLOOKUP(C194,MASTER_Data_3!$A$6:$G$16,MATCH(Datset_2!I194,MASTER_Data_3!$B$7:$B$16,1)+2,1),IF(AND(I194&gt;100,C194=60005),HLOOKUP(C194,MASTER_Data_3!$A$6:$G$16,MATCH(Datset_2!I194,MASTER_Data_3!$B$7:$B$16,1)+2,1),HLOOKUP(C194,MASTER_Data_3!$A$6:$G$16,2,1))))))</f>
        <v>0.254</v>
      </c>
      <c r="K194" s="4">
        <f t="shared" si="4"/>
        <v>32.156400000000005</v>
      </c>
      <c r="L194" s="112">
        <f>IF(AND(I194&gt;100,C194=60001),HLOOKUP(C194,MASTER_Data_4!$A$6:$L$16,MATCH(Datset_2!I194,MASTER_Data_4!$B$7:$B$16,1)+2,1),IF(AND(I194&gt;100,C194=60002),HLOOKUP(C194,MASTER_Data_4!$A$6:$L$16,MATCH(Datset_2!I194,MASTER_Data_4!$B$7:$B$16,1)+2,1),IF(AND(I194&gt;100,C194=60003),HLOOKUP(C194,MASTER_Data_4!$A$6:$L$16,MATCH(Datset_2!I194,MASTER_Data_4!$B$7:$B$16,1)+2,1),IF(AND(I194&gt;100,C194=60004),HLOOKUP(C194,MASTER_Data_4!$A$6:$L$16,MATCH(Datset_2!I194,MASTER_Data_4!$B$7:$B$16,1)+2,1),IF(AND(I194&gt;100,C194=60005),HLOOKUP(C194,MASTER_Data_4!$A$6:$L$16,MATCH(Datset_2!I194,MASTER_Data_4!$B$7:$B$16,1)+2,1),HLOOKUP(C194,MASTER_Data_4!$A$6:$L$16,2,1))))))</f>
        <v>0.307</v>
      </c>
      <c r="M194" s="4">
        <f t="shared" si="5"/>
        <v>38.866199999999999</v>
      </c>
      <c r="N194" s="112">
        <f>VLOOKUP(C194,MASTER_Data_7!$F$2:$H$7,3,0)</f>
        <v>1</v>
      </c>
      <c r="O194" s="112">
        <f>VLOOKUP(C194,MASTER_Data_7!$K$2:$M$12,3,0)</f>
        <v>2</v>
      </c>
      <c r="P194" s="3">
        <f>VLOOKUP(C194,MASTER_Data_8!$F$2:$H$7,3,0)</f>
        <v>355</v>
      </c>
      <c r="Q194" s="3">
        <f>Datset_2!I194*MASTER_Data_5!$B$9*P194</f>
        <v>2449.3935000000001</v>
      </c>
      <c r="R194" s="3">
        <f>VLOOKUP(C194,MASTER_Data_8!$K$2:$M$12,3,0)</f>
        <v>1275</v>
      </c>
      <c r="S194" s="3">
        <f>Datset_2!I194*MASTER_Data_5!$B$9*R194</f>
        <v>8797.1175000000003</v>
      </c>
    </row>
    <row r="195" spans="1:19" x14ac:dyDescent="0.25">
      <c r="A195" s="62" t="s">
        <v>683</v>
      </c>
      <c r="B195" s="22">
        <v>39585</v>
      </c>
      <c r="C195" s="62">
        <v>60001</v>
      </c>
      <c r="D195" s="62">
        <v>9</v>
      </c>
      <c r="E195" s="62">
        <v>8</v>
      </c>
      <c r="F195" s="62">
        <v>12</v>
      </c>
      <c r="G195" s="62">
        <v>11</v>
      </c>
      <c r="H195" s="62">
        <v>9</v>
      </c>
      <c r="I195" s="112">
        <f>D195*HLOOKUP($D$3,MASTER_Data_1!$A$3:$F$5,2,0)+E195*HLOOKUP($E$3,MASTER_Data_1!$A$3:$F$5,2,0)+F195*HLOOKUP($F$3,MASTER_Data_1!$A$3:$F$5,2,0)+G195*HLOOKUP($G$3,MASTER_Data_1!$A$3:$F$5,2,0)+H195*HLOOKUP($H$3,MASTER_Data_1!$A$3:$F$5,2,0)</f>
        <v>141</v>
      </c>
      <c r="J195" s="5">
        <f>IF(AND(I195&gt;100,C195=60001),HLOOKUP(C195,MASTER_Data_3!$A$6:$G$16,MATCH(Datset_2!I195,MASTER_Data_3!$B$7:$B$16,1)+2,1),IF(AND(I195&gt;100,C195=60002),HLOOKUP(C195,MASTER_Data_3!$A$6:$G$16,MATCH(Datset_2!I195,MASTER_Data_3!$B$7:$B$16,1)+2,1),IF(AND(I195&gt;100,C195=60003),HLOOKUP(C195,MASTER_Data_3!$A$6:$G$16,MATCH(Datset_2!I195,MASTER_Data_3!$B$7:$B$16,1)+2,1),IF(AND(I195&gt;100,C195=60004),HLOOKUP(C195,MASTER_Data_3!$A$6:$G$16,MATCH(Datset_2!I195,MASTER_Data_3!$B$7:$B$16,1)+2,1),IF(AND(I195&gt;100,C195=60005),HLOOKUP(C195,MASTER_Data_3!$A$6:$G$16,MATCH(Datset_2!I195,MASTER_Data_3!$B$7:$B$16,1)+2,1),HLOOKUP(C195,MASTER_Data_3!$A$6:$G$16,2,1))))))</f>
        <v>0.25</v>
      </c>
      <c r="K195" s="4">
        <f t="shared" si="4"/>
        <v>35.25</v>
      </c>
      <c r="L195" s="112">
        <f>IF(AND(I195&gt;100,C195=60001),HLOOKUP(C195,MASTER_Data_4!$A$6:$L$16,MATCH(Datset_2!I195,MASTER_Data_4!$B$7:$B$16,1)+2,1),IF(AND(I195&gt;100,C195=60002),HLOOKUP(C195,MASTER_Data_4!$A$6:$L$16,MATCH(Datset_2!I195,MASTER_Data_4!$B$7:$B$16,1)+2,1),IF(AND(I195&gt;100,C195=60003),HLOOKUP(C195,MASTER_Data_4!$A$6:$L$16,MATCH(Datset_2!I195,MASTER_Data_4!$B$7:$B$16,1)+2,1),IF(AND(I195&gt;100,C195=60004),HLOOKUP(C195,MASTER_Data_4!$A$6:$L$16,MATCH(Datset_2!I195,MASTER_Data_4!$B$7:$B$16,1)+2,1),IF(AND(I195&gt;100,C195=60005),HLOOKUP(C195,MASTER_Data_4!$A$6:$L$16,MATCH(Datset_2!I195,MASTER_Data_4!$B$7:$B$16,1)+2,1),HLOOKUP(C195,MASTER_Data_4!$A$6:$L$16,2,1))))))</f>
        <v>0.34</v>
      </c>
      <c r="M195" s="4">
        <f t="shared" si="5"/>
        <v>47.940000000000005</v>
      </c>
      <c r="N195" s="112">
        <f>VLOOKUP(C195,MASTER_Data_7!$F$2:$H$7,3,0)</f>
        <v>1</v>
      </c>
      <c r="O195" s="112">
        <f>VLOOKUP(C195,MASTER_Data_7!$K$2:$M$12,3,0)</f>
        <v>2</v>
      </c>
      <c r="P195" s="3">
        <f>VLOOKUP(C195,MASTER_Data_8!$F$2:$H$7,3,0)</f>
        <v>25</v>
      </c>
      <c r="Q195" s="3">
        <f>Datset_2!I195*MASTER_Data_5!$B$9*P195</f>
        <v>192.11250000000001</v>
      </c>
      <c r="R195" s="3">
        <f>VLOOKUP(C195,MASTER_Data_8!$K$2:$M$12,3,0)</f>
        <v>1376</v>
      </c>
      <c r="S195" s="3">
        <f>Datset_2!I195*MASTER_Data_5!$B$9*R195</f>
        <v>10573.871999999999</v>
      </c>
    </row>
    <row r="196" spans="1:19" x14ac:dyDescent="0.25">
      <c r="A196" s="62" t="s">
        <v>684</v>
      </c>
      <c r="B196" s="22">
        <v>39585</v>
      </c>
      <c r="C196" s="62">
        <v>60005</v>
      </c>
      <c r="D196" s="62">
        <v>9</v>
      </c>
      <c r="E196" s="62">
        <v>8</v>
      </c>
      <c r="F196" s="62">
        <v>12</v>
      </c>
      <c r="G196" s="62">
        <v>11</v>
      </c>
      <c r="H196" s="62">
        <v>9</v>
      </c>
      <c r="I196" s="112">
        <f>D196*HLOOKUP($D$3,MASTER_Data_1!$A$3:$F$5,2,0)+E196*HLOOKUP($E$3,MASTER_Data_1!$A$3:$F$5,2,0)+F196*HLOOKUP($F$3,MASTER_Data_1!$A$3:$F$5,2,0)+G196*HLOOKUP($G$3,MASTER_Data_1!$A$3:$F$5,2,0)+H196*HLOOKUP($H$3,MASTER_Data_1!$A$3:$F$5,2,0)</f>
        <v>141</v>
      </c>
      <c r="J196" s="5">
        <f>IF(AND(I196&gt;100,C196=60001),HLOOKUP(C196,MASTER_Data_3!$A$6:$G$16,MATCH(Datset_2!I196,MASTER_Data_3!$B$7:$B$16,1)+2,1),IF(AND(I196&gt;100,C196=60002),HLOOKUP(C196,MASTER_Data_3!$A$6:$G$16,MATCH(Datset_2!I196,MASTER_Data_3!$B$7:$B$16,1)+2,1),IF(AND(I196&gt;100,C196=60003),HLOOKUP(C196,MASTER_Data_3!$A$6:$G$16,MATCH(Datset_2!I196,MASTER_Data_3!$B$7:$B$16,1)+2,1),IF(AND(I196&gt;100,C196=60004),HLOOKUP(C196,MASTER_Data_3!$A$6:$G$16,MATCH(Datset_2!I196,MASTER_Data_3!$B$7:$B$16,1)+2,1),IF(AND(I196&gt;100,C196=60005),HLOOKUP(C196,MASTER_Data_3!$A$6:$G$16,MATCH(Datset_2!I196,MASTER_Data_3!$B$7:$B$16,1)+2,1),HLOOKUP(C196,MASTER_Data_3!$A$6:$G$16,2,1))))))</f>
        <v>0.24399999999999999</v>
      </c>
      <c r="K196" s="4">
        <f t="shared" si="4"/>
        <v>34.403999999999996</v>
      </c>
      <c r="L196" s="112">
        <f>IF(AND(I196&gt;100,C196=60001),HLOOKUP(C196,MASTER_Data_4!$A$6:$L$16,MATCH(Datset_2!I196,MASTER_Data_4!$B$7:$B$16,1)+2,1),IF(AND(I196&gt;100,C196=60002),HLOOKUP(C196,MASTER_Data_4!$A$6:$L$16,MATCH(Datset_2!I196,MASTER_Data_4!$B$7:$B$16,1)+2,1),IF(AND(I196&gt;100,C196=60003),HLOOKUP(C196,MASTER_Data_4!$A$6:$L$16,MATCH(Datset_2!I196,MASTER_Data_4!$B$7:$B$16,1)+2,1),IF(AND(I196&gt;100,C196=60004),HLOOKUP(C196,MASTER_Data_4!$A$6:$L$16,MATCH(Datset_2!I196,MASTER_Data_4!$B$7:$B$16,1)+2,1),IF(AND(I196&gt;100,C196=60005),HLOOKUP(C196,MASTER_Data_4!$A$6:$L$16,MATCH(Datset_2!I196,MASTER_Data_4!$B$7:$B$16,1)+2,1),HLOOKUP(C196,MASTER_Data_4!$A$6:$L$16,2,1))))))</f>
        <v>0.38900000000000001</v>
      </c>
      <c r="M196" s="4">
        <f t="shared" si="5"/>
        <v>54.849000000000004</v>
      </c>
      <c r="N196" s="112">
        <f>VLOOKUP(C196,MASTER_Data_7!$F$2:$H$7,3,0)</f>
        <v>2</v>
      </c>
      <c r="O196" s="112">
        <f>VLOOKUP(C196,MASTER_Data_7!$K$2:$M$12,3,0)</f>
        <v>1</v>
      </c>
      <c r="P196" s="3">
        <f>VLOOKUP(C196,MASTER_Data_8!$F$2:$H$7,3,0)</f>
        <v>779</v>
      </c>
      <c r="Q196" s="3">
        <f>Datset_2!I196*MASTER_Data_5!$B$9*P196</f>
        <v>5986.2254999999996</v>
      </c>
      <c r="R196" s="3">
        <f>VLOOKUP(C196,MASTER_Data_8!$K$2:$M$12,3,0)</f>
        <v>584</v>
      </c>
      <c r="S196" s="3">
        <f>Datset_2!I196*MASTER_Data_5!$B$9*R196</f>
        <v>4487.7479999999996</v>
      </c>
    </row>
    <row r="197" spans="1:19" x14ac:dyDescent="0.25">
      <c r="A197" s="62" t="s">
        <v>685</v>
      </c>
      <c r="B197" s="22">
        <v>39586</v>
      </c>
      <c r="C197" s="62">
        <v>60003</v>
      </c>
      <c r="D197" s="62">
        <v>9</v>
      </c>
      <c r="E197" s="62">
        <v>9</v>
      </c>
      <c r="F197" s="62">
        <v>12</v>
      </c>
      <c r="G197" s="62">
        <v>11</v>
      </c>
      <c r="H197" s="62">
        <v>9</v>
      </c>
      <c r="I197" s="112">
        <f>D197*HLOOKUP($D$3,MASTER_Data_1!$A$3:$F$5,2,0)+E197*HLOOKUP($E$3,MASTER_Data_1!$A$3:$F$5,2,0)+F197*HLOOKUP($F$3,MASTER_Data_1!$A$3:$F$5,2,0)+G197*HLOOKUP($G$3,MASTER_Data_1!$A$3:$F$5,2,0)+H197*HLOOKUP($H$3,MASTER_Data_1!$A$3:$F$5,2,0)</f>
        <v>142.79999999999998</v>
      </c>
      <c r="J197" s="5">
        <f>IF(AND(I197&gt;100,C197=60001),HLOOKUP(C197,MASTER_Data_3!$A$6:$G$16,MATCH(Datset_2!I197,MASTER_Data_3!$B$7:$B$16,1)+2,1),IF(AND(I197&gt;100,C197=60002),HLOOKUP(C197,MASTER_Data_3!$A$6:$G$16,MATCH(Datset_2!I197,MASTER_Data_3!$B$7:$B$16,1)+2,1),IF(AND(I197&gt;100,C197=60003),HLOOKUP(C197,MASTER_Data_3!$A$6:$G$16,MATCH(Datset_2!I197,MASTER_Data_3!$B$7:$B$16,1)+2,1),IF(AND(I197&gt;100,C197=60004),HLOOKUP(C197,MASTER_Data_3!$A$6:$G$16,MATCH(Datset_2!I197,MASTER_Data_3!$B$7:$B$16,1)+2,1),IF(AND(I197&gt;100,C197=60005),HLOOKUP(C197,MASTER_Data_3!$A$6:$G$16,MATCH(Datset_2!I197,MASTER_Data_3!$B$7:$B$16,1)+2,1),HLOOKUP(C197,MASTER_Data_3!$A$6:$G$16,2,1))))))</f>
        <v>0.25600000000000001</v>
      </c>
      <c r="K197" s="4">
        <f t="shared" ref="K197:K260" si="6">IF(J197&gt;1,J197, I197*J197)</f>
        <v>36.556799999999996</v>
      </c>
      <c r="L197" s="112">
        <f>IF(AND(I197&gt;100,C197=60001),HLOOKUP(C197,MASTER_Data_4!$A$6:$L$16,MATCH(Datset_2!I197,MASTER_Data_4!$B$7:$B$16,1)+2,1),IF(AND(I197&gt;100,C197=60002),HLOOKUP(C197,MASTER_Data_4!$A$6:$L$16,MATCH(Datset_2!I197,MASTER_Data_4!$B$7:$B$16,1)+2,1),IF(AND(I197&gt;100,C197=60003),HLOOKUP(C197,MASTER_Data_4!$A$6:$L$16,MATCH(Datset_2!I197,MASTER_Data_4!$B$7:$B$16,1)+2,1),IF(AND(I197&gt;100,C197=60004),HLOOKUP(C197,MASTER_Data_4!$A$6:$L$16,MATCH(Datset_2!I197,MASTER_Data_4!$B$7:$B$16,1)+2,1),IF(AND(I197&gt;100,C197=60005),HLOOKUP(C197,MASTER_Data_4!$A$6:$L$16,MATCH(Datset_2!I197,MASTER_Data_4!$B$7:$B$16,1)+2,1),HLOOKUP(C197,MASTER_Data_4!$A$6:$L$16,2,1))))))</f>
        <v>0.28999999999999998</v>
      </c>
      <c r="M197" s="4">
        <f t="shared" ref="M197:M260" si="7">IF(L197&gt;1,L197,L197*I197)</f>
        <v>41.411999999999992</v>
      </c>
      <c r="N197" s="112">
        <f>VLOOKUP(C197,MASTER_Data_7!$F$2:$H$7,3,0)</f>
        <v>2</v>
      </c>
      <c r="O197" s="112">
        <f>VLOOKUP(C197,MASTER_Data_7!$K$2:$M$12,3,0)</f>
        <v>1</v>
      </c>
      <c r="P197" s="3">
        <f>VLOOKUP(C197,MASTER_Data_8!$F$2:$H$7,3,0)</f>
        <v>846</v>
      </c>
      <c r="Q197" s="3">
        <f>Datset_2!I197*MASTER_Data_5!$B$9*P197</f>
        <v>6584.0795999999991</v>
      </c>
      <c r="R197" s="3">
        <f>VLOOKUP(C197,MASTER_Data_8!$K$2:$M$12,3,0)</f>
        <v>775</v>
      </c>
      <c r="S197" s="3">
        <f>Datset_2!I197*MASTER_Data_5!$B$9*R197</f>
        <v>6031.5149999999985</v>
      </c>
    </row>
    <row r="198" spans="1:19" x14ac:dyDescent="0.25">
      <c r="A198" s="62" t="s">
        <v>686</v>
      </c>
      <c r="B198" s="22">
        <v>39588</v>
      </c>
      <c r="C198" s="62">
        <v>60002</v>
      </c>
      <c r="D198" s="62">
        <v>9</v>
      </c>
      <c r="E198" s="62">
        <v>0</v>
      </c>
      <c r="F198" s="62">
        <v>12</v>
      </c>
      <c r="G198" s="62">
        <v>11</v>
      </c>
      <c r="H198" s="62">
        <v>9</v>
      </c>
      <c r="I198" s="112">
        <f>D198*HLOOKUP($D$3,MASTER_Data_1!$A$3:$F$5,2,0)+E198*HLOOKUP($E$3,MASTER_Data_1!$A$3:$F$5,2,0)+F198*HLOOKUP($F$3,MASTER_Data_1!$A$3:$F$5,2,0)+G198*HLOOKUP($G$3,MASTER_Data_1!$A$3:$F$5,2,0)+H198*HLOOKUP($H$3,MASTER_Data_1!$A$3:$F$5,2,0)</f>
        <v>126.60000000000001</v>
      </c>
      <c r="J198" s="5">
        <f>IF(AND(I198&gt;100,C198=60001),HLOOKUP(C198,MASTER_Data_3!$A$6:$G$16,MATCH(Datset_2!I198,MASTER_Data_3!$B$7:$B$16,1)+2,1),IF(AND(I198&gt;100,C198=60002),HLOOKUP(C198,MASTER_Data_3!$A$6:$G$16,MATCH(Datset_2!I198,MASTER_Data_3!$B$7:$B$16,1)+2,1),IF(AND(I198&gt;100,C198=60003),HLOOKUP(C198,MASTER_Data_3!$A$6:$G$16,MATCH(Datset_2!I198,MASTER_Data_3!$B$7:$B$16,1)+2,1),IF(AND(I198&gt;100,C198=60004),HLOOKUP(C198,MASTER_Data_3!$A$6:$G$16,MATCH(Datset_2!I198,MASTER_Data_3!$B$7:$B$16,1)+2,1),IF(AND(I198&gt;100,C198=60005),HLOOKUP(C198,MASTER_Data_3!$A$6:$G$16,MATCH(Datset_2!I198,MASTER_Data_3!$B$7:$B$16,1)+2,1),HLOOKUP(C198,MASTER_Data_3!$A$6:$G$16,2,1))))))</f>
        <v>0.254</v>
      </c>
      <c r="K198" s="4">
        <f t="shared" si="6"/>
        <v>32.156400000000005</v>
      </c>
      <c r="L198" s="112">
        <f>IF(AND(I198&gt;100,C198=60001),HLOOKUP(C198,MASTER_Data_4!$A$6:$L$16,MATCH(Datset_2!I198,MASTER_Data_4!$B$7:$B$16,1)+2,1),IF(AND(I198&gt;100,C198=60002),HLOOKUP(C198,MASTER_Data_4!$A$6:$L$16,MATCH(Datset_2!I198,MASTER_Data_4!$B$7:$B$16,1)+2,1),IF(AND(I198&gt;100,C198=60003),HLOOKUP(C198,MASTER_Data_4!$A$6:$L$16,MATCH(Datset_2!I198,MASTER_Data_4!$B$7:$B$16,1)+2,1),IF(AND(I198&gt;100,C198=60004),HLOOKUP(C198,MASTER_Data_4!$A$6:$L$16,MATCH(Datset_2!I198,MASTER_Data_4!$B$7:$B$16,1)+2,1),IF(AND(I198&gt;100,C198=60005),HLOOKUP(C198,MASTER_Data_4!$A$6:$L$16,MATCH(Datset_2!I198,MASTER_Data_4!$B$7:$B$16,1)+2,1),HLOOKUP(C198,MASTER_Data_4!$A$6:$L$16,2,1))))))</f>
        <v>0.307</v>
      </c>
      <c r="M198" s="4">
        <f t="shared" si="7"/>
        <v>38.866199999999999</v>
      </c>
      <c r="N198" s="112">
        <f>VLOOKUP(C198,MASTER_Data_7!$F$2:$H$7,3,0)</f>
        <v>1</v>
      </c>
      <c r="O198" s="112">
        <f>VLOOKUP(C198,MASTER_Data_7!$K$2:$M$12,3,0)</f>
        <v>2</v>
      </c>
      <c r="P198" s="3">
        <f>VLOOKUP(C198,MASTER_Data_8!$F$2:$H$7,3,0)</f>
        <v>355</v>
      </c>
      <c r="Q198" s="3">
        <f>Datset_2!I198*MASTER_Data_5!$B$9*P198</f>
        <v>2449.3935000000001</v>
      </c>
      <c r="R198" s="3">
        <f>VLOOKUP(C198,MASTER_Data_8!$K$2:$M$12,3,0)</f>
        <v>1275</v>
      </c>
      <c r="S198" s="3">
        <f>Datset_2!I198*MASTER_Data_5!$B$9*R198</f>
        <v>8797.1175000000003</v>
      </c>
    </row>
    <row r="199" spans="1:19" x14ac:dyDescent="0.25">
      <c r="A199" s="62" t="s">
        <v>687</v>
      </c>
      <c r="B199" s="22">
        <v>39590</v>
      </c>
      <c r="C199" s="62">
        <v>60004</v>
      </c>
      <c r="D199" s="62">
        <v>9</v>
      </c>
      <c r="E199" s="62">
        <v>0</v>
      </c>
      <c r="F199" s="62">
        <v>12</v>
      </c>
      <c r="G199" s="62">
        <v>11</v>
      </c>
      <c r="H199" s="62">
        <v>12</v>
      </c>
      <c r="I199" s="112">
        <f>D199*HLOOKUP($D$3,MASTER_Data_1!$A$3:$F$5,2,0)+E199*HLOOKUP($E$3,MASTER_Data_1!$A$3:$F$5,2,0)+F199*HLOOKUP($F$3,MASTER_Data_1!$A$3:$F$5,2,0)+G199*HLOOKUP($G$3,MASTER_Data_1!$A$3:$F$5,2,0)+H199*HLOOKUP($H$3,MASTER_Data_1!$A$3:$F$5,2,0)</f>
        <v>135</v>
      </c>
      <c r="J199" s="5">
        <f>IF(AND(I199&gt;100,C199=60001),HLOOKUP(C199,MASTER_Data_3!$A$6:$G$16,MATCH(Datset_2!I199,MASTER_Data_3!$B$7:$B$16,1)+2,1),IF(AND(I199&gt;100,C199=60002),HLOOKUP(C199,MASTER_Data_3!$A$6:$G$16,MATCH(Datset_2!I199,MASTER_Data_3!$B$7:$B$16,1)+2,1),IF(AND(I199&gt;100,C199=60003),HLOOKUP(C199,MASTER_Data_3!$A$6:$G$16,MATCH(Datset_2!I199,MASTER_Data_3!$B$7:$B$16,1)+2,1),IF(AND(I199&gt;100,C199=60004),HLOOKUP(C199,MASTER_Data_3!$A$6:$G$16,MATCH(Datset_2!I199,MASTER_Data_3!$B$7:$B$16,1)+2,1),IF(AND(I199&gt;100,C199=60005),HLOOKUP(C199,MASTER_Data_3!$A$6:$G$16,MATCH(Datset_2!I199,MASTER_Data_3!$B$7:$B$16,1)+2,1),HLOOKUP(C199,MASTER_Data_3!$A$6:$G$16,2,1))))))</f>
        <v>0.252</v>
      </c>
      <c r="K199" s="4">
        <f t="shared" si="6"/>
        <v>34.020000000000003</v>
      </c>
      <c r="L199" s="112">
        <f>IF(AND(I199&gt;100,C199=60001),HLOOKUP(C199,MASTER_Data_4!$A$6:$L$16,MATCH(Datset_2!I199,MASTER_Data_4!$B$7:$B$16,1)+2,1),IF(AND(I199&gt;100,C199=60002),HLOOKUP(C199,MASTER_Data_4!$A$6:$L$16,MATCH(Datset_2!I199,MASTER_Data_4!$B$7:$B$16,1)+2,1),IF(AND(I199&gt;100,C199=60003),HLOOKUP(C199,MASTER_Data_4!$A$6:$L$16,MATCH(Datset_2!I199,MASTER_Data_4!$B$7:$B$16,1)+2,1),IF(AND(I199&gt;100,C199=60004),HLOOKUP(C199,MASTER_Data_4!$A$6:$L$16,MATCH(Datset_2!I199,MASTER_Data_4!$B$7:$B$16,1)+2,1),IF(AND(I199&gt;100,C199=60005),HLOOKUP(C199,MASTER_Data_4!$A$6:$L$16,MATCH(Datset_2!I199,MASTER_Data_4!$B$7:$B$16,1)+2,1),HLOOKUP(C199,MASTER_Data_4!$A$6:$L$16,2,1))))))</f>
        <v>0.3</v>
      </c>
      <c r="M199" s="4">
        <f t="shared" si="7"/>
        <v>40.5</v>
      </c>
      <c r="N199" s="112">
        <f>VLOOKUP(C199,MASTER_Data_7!$F$2:$H$7,3,0)</f>
        <v>2</v>
      </c>
      <c r="O199" s="112">
        <f>VLOOKUP(C199,MASTER_Data_7!$K$2:$M$12,3,0)</f>
        <v>2</v>
      </c>
      <c r="P199" s="3">
        <f>VLOOKUP(C199,MASTER_Data_8!$F$2:$H$7,3,0)</f>
        <v>882</v>
      </c>
      <c r="Q199" s="3">
        <f>Datset_2!I199*MASTER_Data_5!$B$9*P199</f>
        <v>6489.3149999999996</v>
      </c>
      <c r="R199" s="3">
        <f>VLOOKUP(C199,MASTER_Data_8!$K$2:$M$12,3,0)</f>
        <v>1735</v>
      </c>
      <c r="S199" s="3">
        <f>Datset_2!I199*MASTER_Data_5!$B$9*R199</f>
        <v>12765.262500000001</v>
      </c>
    </row>
    <row r="200" spans="1:19" x14ac:dyDescent="0.25">
      <c r="A200" s="62" t="s">
        <v>688</v>
      </c>
      <c r="B200" s="22">
        <v>39591</v>
      </c>
      <c r="C200" s="62">
        <v>60005</v>
      </c>
      <c r="D200" s="62">
        <v>9</v>
      </c>
      <c r="E200" s="62">
        <v>8</v>
      </c>
      <c r="F200" s="62">
        <v>12</v>
      </c>
      <c r="G200" s="62">
        <v>11</v>
      </c>
      <c r="H200" s="62">
        <v>9</v>
      </c>
      <c r="I200" s="112">
        <f>D200*HLOOKUP($D$3,MASTER_Data_1!$A$3:$F$5,2,0)+E200*HLOOKUP($E$3,MASTER_Data_1!$A$3:$F$5,2,0)+F200*HLOOKUP($F$3,MASTER_Data_1!$A$3:$F$5,2,0)+G200*HLOOKUP($G$3,MASTER_Data_1!$A$3:$F$5,2,0)+H200*HLOOKUP($H$3,MASTER_Data_1!$A$3:$F$5,2,0)</f>
        <v>141</v>
      </c>
      <c r="J200" s="5">
        <f>IF(AND(I200&gt;100,C200=60001),HLOOKUP(C200,MASTER_Data_3!$A$6:$G$16,MATCH(Datset_2!I200,MASTER_Data_3!$B$7:$B$16,1)+2,1),IF(AND(I200&gt;100,C200=60002),HLOOKUP(C200,MASTER_Data_3!$A$6:$G$16,MATCH(Datset_2!I200,MASTER_Data_3!$B$7:$B$16,1)+2,1),IF(AND(I200&gt;100,C200=60003),HLOOKUP(C200,MASTER_Data_3!$A$6:$G$16,MATCH(Datset_2!I200,MASTER_Data_3!$B$7:$B$16,1)+2,1),IF(AND(I200&gt;100,C200=60004),HLOOKUP(C200,MASTER_Data_3!$A$6:$G$16,MATCH(Datset_2!I200,MASTER_Data_3!$B$7:$B$16,1)+2,1),IF(AND(I200&gt;100,C200=60005),HLOOKUP(C200,MASTER_Data_3!$A$6:$G$16,MATCH(Datset_2!I200,MASTER_Data_3!$B$7:$B$16,1)+2,1),HLOOKUP(C200,MASTER_Data_3!$A$6:$G$16,2,1))))))</f>
        <v>0.24399999999999999</v>
      </c>
      <c r="K200" s="4">
        <f t="shared" si="6"/>
        <v>34.403999999999996</v>
      </c>
      <c r="L200" s="112">
        <f>IF(AND(I200&gt;100,C200=60001),HLOOKUP(C200,MASTER_Data_4!$A$6:$L$16,MATCH(Datset_2!I200,MASTER_Data_4!$B$7:$B$16,1)+2,1),IF(AND(I200&gt;100,C200=60002),HLOOKUP(C200,MASTER_Data_4!$A$6:$L$16,MATCH(Datset_2!I200,MASTER_Data_4!$B$7:$B$16,1)+2,1),IF(AND(I200&gt;100,C200=60003),HLOOKUP(C200,MASTER_Data_4!$A$6:$L$16,MATCH(Datset_2!I200,MASTER_Data_4!$B$7:$B$16,1)+2,1),IF(AND(I200&gt;100,C200=60004),HLOOKUP(C200,MASTER_Data_4!$A$6:$L$16,MATCH(Datset_2!I200,MASTER_Data_4!$B$7:$B$16,1)+2,1),IF(AND(I200&gt;100,C200=60005),HLOOKUP(C200,MASTER_Data_4!$A$6:$L$16,MATCH(Datset_2!I200,MASTER_Data_4!$B$7:$B$16,1)+2,1),HLOOKUP(C200,MASTER_Data_4!$A$6:$L$16,2,1))))))</f>
        <v>0.38900000000000001</v>
      </c>
      <c r="M200" s="4">
        <f t="shared" si="7"/>
        <v>54.849000000000004</v>
      </c>
      <c r="N200" s="112">
        <f>VLOOKUP(C200,MASTER_Data_7!$F$2:$H$7,3,0)</f>
        <v>2</v>
      </c>
      <c r="O200" s="112">
        <f>VLOOKUP(C200,MASTER_Data_7!$K$2:$M$12,3,0)</f>
        <v>1</v>
      </c>
      <c r="P200" s="3">
        <f>VLOOKUP(C200,MASTER_Data_8!$F$2:$H$7,3,0)</f>
        <v>779</v>
      </c>
      <c r="Q200" s="3">
        <f>Datset_2!I200*MASTER_Data_5!$B$9*P200</f>
        <v>5986.2254999999996</v>
      </c>
      <c r="R200" s="3">
        <f>VLOOKUP(C200,MASTER_Data_8!$K$2:$M$12,3,0)</f>
        <v>584</v>
      </c>
      <c r="S200" s="3">
        <f>Datset_2!I200*MASTER_Data_5!$B$9*R200</f>
        <v>4487.7479999999996</v>
      </c>
    </row>
    <row r="201" spans="1:19" x14ac:dyDescent="0.25">
      <c r="A201" s="62" t="s">
        <v>690</v>
      </c>
      <c r="B201" s="22">
        <v>39591</v>
      </c>
      <c r="C201" s="62">
        <v>60002</v>
      </c>
      <c r="D201" s="62">
        <v>9</v>
      </c>
      <c r="E201" s="62">
        <v>8</v>
      </c>
      <c r="F201" s="62">
        <v>12</v>
      </c>
      <c r="G201" s="62">
        <v>11</v>
      </c>
      <c r="H201" s="62">
        <v>6</v>
      </c>
      <c r="I201" s="112">
        <f>D201*HLOOKUP($D$3,MASTER_Data_1!$A$3:$F$5,2,0)+E201*HLOOKUP($E$3,MASTER_Data_1!$A$3:$F$5,2,0)+F201*HLOOKUP($F$3,MASTER_Data_1!$A$3:$F$5,2,0)+G201*HLOOKUP($G$3,MASTER_Data_1!$A$3:$F$5,2,0)+H201*HLOOKUP($H$3,MASTER_Data_1!$A$3:$F$5,2,0)</f>
        <v>132.60000000000002</v>
      </c>
      <c r="J201" s="5">
        <f>IF(AND(I201&gt;100,C201=60001),HLOOKUP(C201,MASTER_Data_3!$A$6:$G$16,MATCH(Datset_2!I201,MASTER_Data_3!$B$7:$B$16,1)+2,1),IF(AND(I201&gt;100,C201=60002),HLOOKUP(C201,MASTER_Data_3!$A$6:$G$16,MATCH(Datset_2!I201,MASTER_Data_3!$B$7:$B$16,1)+2,1),IF(AND(I201&gt;100,C201=60003),HLOOKUP(C201,MASTER_Data_3!$A$6:$G$16,MATCH(Datset_2!I201,MASTER_Data_3!$B$7:$B$16,1)+2,1),IF(AND(I201&gt;100,C201=60004),HLOOKUP(C201,MASTER_Data_3!$A$6:$G$16,MATCH(Datset_2!I201,MASTER_Data_3!$B$7:$B$16,1)+2,1),IF(AND(I201&gt;100,C201=60005),HLOOKUP(C201,MASTER_Data_3!$A$6:$G$16,MATCH(Datset_2!I201,MASTER_Data_3!$B$7:$B$16,1)+2,1),HLOOKUP(C201,MASTER_Data_3!$A$6:$G$16,2,1))))))</f>
        <v>0.254</v>
      </c>
      <c r="K201" s="4">
        <f t="shared" si="6"/>
        <v>33.680400000000006</v>
      </c>
      <c r="L201" s="112">
        <f>IF(AND(I201&gt;100,C201=60001),HLOOKUP(C201,MASTER_Data_4!$A$6:$L$16,MATCH(Datset_2!I201,MASTER_Data_4!$B$7:$B$16,1)+2,1),IF(AND(I201&gt;100,C201=60002),HLOOKUP(C201,MASTER_Data_4!$A$6:$L$16,MATCH(Datset_2!I201,MASTER_Data_4!$B$7:$B$16,1)+2,1),IF(AND(I201&gt;100,C201=60003),HLOOKUP(C201,MASTER_Data_4!$A$6:$L$16,MATCH(Datset_2!I201,MASTER_Data_4!$B$7:$B$16,1)+2,1),IF(AND(I201&gt;100,C201=60004),HLOOKUP(C201,MASTER_Data_4!$A$6:$L$16,MATCH(Datset_2!I201,MASTER_Data_4!$B$7:$B$16,1)+2,1),IF(AND(I201&gt;100,C201=60005),HLOOKUP(C201,MASTER_Data_4!$A$6:$L$16,MATCH(Datset_2!I201,MASTER_Data_4!$B$7:$B$16,1)+2,1),HLOOKUP(C201,MASTER_Data_4!$A$6:$L$16,2,1))))))</f>
        <v>0.307</v>
      </c>
      <c r="M201" s="4">
        <f t="shared" si="7"/>
        <v>40.708200000000005</v>
      </c>
      <c r="N201" s="112">
        <f>VLOOKUP(C201,MASTER_Data_7!$F$2:$H$7,3,0)</f>
        <v>1</v>
      </c>
      <c r="O201" s="112">
        <f>VLOOKUP(C201,MASTER_Data_7!$K$2:$M$12,3,0)</f>
        <v>2</v>
      </c>
      <c r="P201" s="3">
        <f>VLOOKUP(C201,MASTER_Data_8!$F$2:$H$7,3,0)</f>
        <v>355</v>
      </c>
      <c r="Q201" s="3">
        <f>Datset_2!I201*MASTER_Data_5!$B$9*P201</f>
        <v>2565.4785000000002</v>
      </c>
      <c r="R201" s="3">
        <f>VLOOKUP(C201,MASTER_Data_8!$K$2:$M$12,3,0)</f>
        <v>1275</v>
      </c>
      <c r="S201" s="3">
        <f>Datset_2!I201*MASTER_Data_5!$B$9*R201</f>
        <v>9214.0425000000014</v>
      </c>
    </row>
    <row r="202" spans="1:19" x14ac:dyDescent="0.25">
      <c r="A202" s="62" t="s">
        <v>691</v>
      </c>
      <c r="B202" s="22">
        <v>39591</v>
      </c>
      <c r="C202" s="62">
        <v>60005</v>
      </c>
      <c r="D202" s="62">
        <v>9</v>
      </c>
      <c r="E202" s="62">
        <v>4</v>
      </c>
      <c r="F202" s="62">
        <v>0</v>
      </c>
      <c r="G202" s="62">
        <v>11</v>
      </c>
      <c r="H202" s="62">
        <v>13</v>
      </c>
      <c r="I202" s="112">
        <f>D202*HLOOKUP($D$3,MASTER_Data_1!$A$3:$F$5,2,0)+E202*HLOOKUP($E$3,MASTER_Data_1!$A$3:$F$5,2,0)+F202*HLOOKUP($F$3,MASTER_Data_1!$A$3:$F$5,2,0)+G202*HLOOKUP($G$3,MASTER_Data_1!$A$3:$F$5,2,0)+H202*HLOOKUP($H$3,MASTER_Data_1!$A$3:$F$5,2,0)</f>
        <v>127</v>
      </c>
      <c r="J202" s="5">
        <f>IF(AND(I202&gt;100,C202=60001),HLOOKUP(C202,MASTER_Data_3!$A$6:$G$16,MATCH(Datset_2!I202,MASTER_Data_3!$B$7:$B$16,1)+2,1),IF(AND(I202&gt;100,C202=60002),HLOOKUP(C202,MASTER_Data_3!$A$6:$G$16,MATCH(Datset_2!I202,MASTER_Data_3!$B$7:$B$16,1)+2,1),IF(AND(I202&gt;100,C202=60003),HLOOKUP(C202,MASTER_Data_3!$A$6:$G$16,MATCH(Datset_2!I202,MASTER_Data_3!$B$7:$B$16,1)+2,1),IF(AND(I202&gt;100,C202=60004),HLOOKUP(C202,MASTER_Data_3!$A$6:$G$16,MATCH(Datset_2!I202,MASTER_Data_3!$B$7:$B$16,1)+2,1),IF(AND(I202&gt;100,C202=60005),HLOOKUP(C202,MASTER_Data_3!$A$6:$G$16,MATCH(Datset_2!I202,MASTER_Data_3!$B$7:$B$16,1)+2,1),HLOOKUP(C202,MASTER_Data_3!$A$6:$G$16,2,1))))))</f>
        <v>0.24399999999999999</v>
      </c>
      <c r="K202" s="4">
        <f t="shared" si="6"/>
        <v>30.988</v>
      </c>
      <c r="L202" s="112">
        <f>IF(AND(I202&gt;100,C202=60001),HLOOKUP(C202,MASTER_Data_4!$A$6:$L$16,MATCH(Datset_2!I202,MASTER_Data_4!$B$7:$B$16,1)+2,1),IF(AND(I202&gt;100,C202=60002),HLOOKUP(C202,MASTER_Data_4!$A$6:$L$16,MATCH(Datset_2!I202,MASTER_Data_4!$B$7:$B$16,1)+2,1),IF(AND(I202&gt;100,C202=60003),HLOOKUP(C202,MASTER_Data_4!$A$6:$L$16,MATCH(Datset_2!I202,MASTER_Data_4!$B$7:$B$16,1)+2,1),IF(AND(I202&gt;100,C202=60004),HLOOKUP(C202,MASTER_Data_4!$A$6:$L$16,MATCH(Datset_2!I202,MASTER_Data_4!$B$7:$B$16,1)+2,1),IF(AND(I202&gt;100,C202=60005),HLOOKUP(C202,MASTER_Data_4!$A$6:$L$16,MATCH(Datset_2!I202,MASTER_Data_4!$B$7:$B$16,1)+2,1),HLOOKUP(C202,MASTER_Data_4!$A$6:$L$16,2,1))))))</f>
        <v>0.38900000000000001</v>
      </c>
      <c r="M202" s="4">
        <f t="shared" si="7"/>
        <v>49.402999999999999</v>
      </c>
      <c r="N202" s="112">
        <f>VLOOKUP(C202,MASTER_Data_7!$F$2:$H$7,3,0)</f>
        <v>2</v>
      </c>
      <c r="O202" s="112">
        <f>VLOOKUP(C202,MASTER_Data_7!$K$2:$M$12,3,0)</f>
        <v>1</v>
      </c>
      <c r="P202" s="3">
        <f>VLOOKUP(C202,MASTER_Data_8!$F$2:$H$7,3,0)</f>
        <v>779</v>
      </c>
      <c r="Q202" s="3">
        <f>Datset_2!I202*MASTER_Data_5!$B$9*P202</f>
        <v>5391.8485000000001</v>
      </c>
      <c r="R202" s="3">
        <f>VLOOKUP(C202,MASTER_Data_8!$K$2:$M$12,3,0)</f>
        <v>584</v>
      </c>
      <c r="S202" s="3">
        <f>Datset_2!I202*MASTER_Data_5!$B$9*R202</f>
        <v>4042.1559999999999</v>
      </c>
    </row>
    <row r="203" spans="1:19" x14ac:dyDescent="0.25">
      <c r="A203" s="62" t="s">
        <v>692</v>
      </c>
      <c r="B203" s="22">
        <v>39591</v>
      </c>
      <c r="C203" s="62">
        <v>60003</v>
      </c>
      <c r="D203" s="62">
        <v>15</v>
      </c>
      <c r="E203" s="62">
        <v>8</v>
      </c>
      <c r="F203" s="62">
        <v>19</v>
      </c>
      <c r="G203" s="62">
        <v>11</v>
      </c>
      <c r="H203" s="62">
        <v>9</v>
      </c>
      <c r="I203" s="112">
        <f>D203*HLOOKUP($D$3,MASTER_Data_1!$A$3:$F$5,2,0)+E203*HLOOKUP($E$3,MASTER_Data_1!$A$3:$F$5,2,0)+F203*HLOOKUP($F$3,MASTER_Data_1!$A$3:$F$5,2,0)+G203*HLOOKUP($G$3,MASTER_Data_1!$A$3:$F$5,2,0)+H203*HLOOKUP($H$3,MASTER_Data_1!$A$3:$F$5,2,0)</f>
        <v>165.3</v>
      </c>
      <c r="J203" s="5">
        <f>IF(AND(I203&gt;100,C203=60001),HLOOKUP(C203,MASTER_Data_3!$A$6:$G$16,MATCH(Datset_2!I203,MASTER_Data_3!$B$7:$B$16,1)+2,1),IF(AND(I203&gt;100,C203=60002),HLOOKUP(C203,MASTER_Data_3!$A$6:$G$16,MATCH(Datset_2!I203,MASTER_Data_3!$B$7:$B$16,1)+2,1),IF(AND(I203&gt;100,C203=60003),HLOOKUP(C203,MASTER_Data_3!$A$6:$G$16,MATCH(Datset_2!I203,MASTER_Data_3!$B$7:$B$16,1)+2,1),IF(AND(I203&gt;100,C203=60004),HLOOKUP(C203,MASTER_Data_3!$A$6:$G$16,MATCH(Datset_2!I203,MASTER_Data_3!$B$7:$B$16,1)+2,1),IF(AND(I203&gt;100,C203=60005),HLOOKUP(C203,MASTER_Data_3!$A$6:$G$16,MATCH(Datset_2!I203,MASTER_Data_3!$B$7:$B$16,1)+2,1),HLOOKUP(C203,MASTER_Data_3!$A$6:$G$16,2,1))))))</f>
        <v>0.25600000000000001</v>
      </c>
      <c r="K203" s="4">
        <f t="shared" si="6"/>
        <v>42.316800000000001</v>
      </c>
      <c r="L203" s="112">
        <f>IF(AND(I203&gt;100,C203=60001),HLOOKUP(C203,MASTER_Data_4!$A$6:$L$16,MATCH(Datset_2!I203,MASTER_Data_4!$B$7:$B$16,1)+2,1),IF(AND(I203&gt;100,C203=60002),HLOOKUP(C203,MASTER_Data_4!$A$6:$L$16,MATCH(Datset_2!I203,MASTER_Data_4!$B$7:$B$16,1)+2,1),IF(AND(I203&gt;100,C203=60003),HLOOKUP(C203,MASTER_Data_4!$A$6:$L$16,MATCH(Datset_2!I203,MASTER_Data_4!$B$7:$B$16,1)+2,1),IF(AND(I203&gt;100,C203=60004),HLOOKUP(C203,MASTER_Data_4!$A$6:$L$16,MATCH(Datset_2!I203,MASTER_Data_4!$B$7:$B$16,1)+2,1),IF(AND(I203&gt;100,C203=60005),HLOOKUP(C203,MASTER_Data_4!$A$6:$L$16,MATCH(Datset_2!I203,MASTER_Data_4!$B$7:$B$16,1)+2,1),HLOOKUP(C203,MASTER_Data_4!$A$6:$L$16,2,1))))))</f>
        <v>0.28999999999999998</v>
      </c>
      <c r="M203" s="4">
        <f t="shared" si="7"/>
        <v>47.936999999999998</v>
      </c>
      <c r="N203" s="112">
        <f>VLOOKUP(C203,MASTER_Data_7!$F$2:$H$7,3,0)</f>
        <v>2</v>
      </c>
      <c r="O203" s="112">
        <f>VLOOKUP(C203,MASTER_Data_7!$K$2:$M$12,3,0)</f>
        <v>1</v>
      </c>
      <c r="P203" s="3">
        <f>VLOOKUP(C203,MASTER_Data_8!$F$2:$H$7,3,0)</f>
        <v>846</v>
      </c>
      <c r="Q203" s="3">
        <f>Datset_2!I203*MASTER_Data_5!$B$9*P203</f>
        <v>7621.4871000000003</v>
      </c>
      <c r="R203" s="3">
        <f>VLOOKUP(C203,MASTER_Data_8!$K$2:$M$12,3,0)</f>
        <v>775</v>
      </c>
      <c r="S203" s="3">
        <f>Datset_2!I203*MASTER_Data_5!$B$9*R203</f>
        <v>6981.8587500000003</v>
      </c>
    </row>
    <row r="204" spans="1:19" x14ac:dyDescent="0.25">
      <c r="A204" s="62" t="s">
        <v>689</v>
      </c>
      <c r="B204" s="22">
        <v>39592</v>
      </c>
      <c r="C204" s="62">
        <v>60003</v>
      </c>
      <c r="D204" s="62">
        <v>9</v>
      </c>
      <c r="E204" s="62">
        <v>8</v>
      </c>
      <c r="F204" s="62">
        <v>10</v>
      </c>
      <c r="G204" s="62">
        <v>11</v>
      </c>
      <c r="H204" s="62">
        <v>9</v>
      </c>
      <c r="I204" s="112">
        <f>D204*HLOOKUP($D$3,MASTER_Data_1!$A$3:$F$5,2,0)+E204*HLOOKUP($E$3,MASTER_Data_1!$A$3:$F$5,2,0)+F204*HLOOKUP($F$3,MASTER_Data_1!$A$3:$F$5,2,0)+G204*HLOOKUP($G$3,MASTER_Data_1!$A$3:$F$5,2,0)+H204*HLOOKUP($H$3,MASTER_Data_1!$A$3:$F$5,2,0)</f>
        <v>138</v>
      </c>
      <c r="J204" s="5">
        <f>IF(AND(I204&gt;100,C204=60001),HLOOKUP(C204,MASTER_Data_3!$A$6:$G$16,MATCH(Datset_2!I204,MASTER_Data_3!$B$7:$B$16,1)+2,1),IF(AND(I204&gt;100,C204=60002),HLOOKUP(C204,MASTER_Data_3!$A$6:$G$16,MATCH(Datset_2!I204,MASTER_Data_3!$B$7:$B$16,1)+2,1),IF(AND(I204&gt;100,C204=60003),HLOOKUP(C204,MASTER_Data_3!$A$6:$G$16,MATCH(Datset_2!I204,MASTER_Data_3!$B$7:$B$16,1)+2,1),IF(AND(I204&gt;100,C204=60004),HLOOKUP(C204,MASTER_Data_3!$A$6:$G$16,MATCH(Datset_2!I204,MASTER_Data_3!$B$7:$B$16,1)+2,1),IF(AND(I204&gt;100,C204=60005),HLOOKUP(C204,MASTER_Data_3!$A$6:$G$16,MATCH(Datset_2!I204,MASTER_Data_3!$B$7:$B$16,1)+2,1),HLOOKUP(C204,MASTER_Data_3!$A$6:$G$16,2,1))))))</f>
        <v>0.25600000000000001</v>
      </c>
      <c r="K204" s="4">
        <f t="shared" si="6"/>
        <v>35.328000000000003</v>
      </c>
      <c r="L204" s="112">
        <f>IF(AND(I204&gt;100,C204=60001),HLOOKUP(C204,MASTER_Data_4!$A$6:$L$16,MATCH(Datset_2!I204,MASTER_Data_4!$B$7:$B$16,1)+2,1),IF(AND(I204&gt;100,C204=60002),HLOOKUP(C204,MASTER_Data_4!$A$6:$L$16,MATCH(Datset_2!I204,MASTER_Data_4!$B$7:$B$16,1)+2,1),IF(AND(I204&gt;100,C204=60003),HLOOKUP(C204,MASTER_Data_4!$A$6:$L$16,MATCH(Datset_2!I204,MASTER_Data_4!$B$7:$B$16,1)+2,1),IF(AND(I204&gt;100,C204=60004),HLOOKUP(C204,MASTER_Data_4!$A$6:$L$16,MATCH(Datset_2!I204,MASTER_Data_4!$B$7:$B$16,1)+2,1),IF(AND(I204&gt;100,C204=60005),HLOOKUP(C204,MASTER_Data_4!$A$6:$L$16,MATCH(Datset_2!I204,MASTER_Data_4!$B$7:$B$16,1)+2,1),HLOOKUP(C204,MASTER_Data_4!$A$6:$L$16,2,1))))))</f>
        <v>0.28999999999999998</v>
      </c>
      <c r="M204" s="4">
        <f t="shared" si="7"/>
        <v>40.019999999999996</v>
      </c>
      <c r="N204" s="112">
        <f>VLOOKUP(C204,MASTER_Data_7!$F$2:$H$7,3,0)</f>
        <v>2</v>
      </c>
      <c r="O204" s="112">
        <f>VLOOKUP(C204,MASTER_Data_7!$K$2:$M$12,3,0)</f>
        <v>1</v>
      </c>
      <c r="P204" s="3">
        <f>VLOOKUP(C204,MASTER_Data_8!$F$2:$H$7,3,0)</f>
        <v>846</v>
      </c>
      <c r="Q204" s="3">
        <f>Datset_2!I204*MASTER_Data_5!$B$9*P204</f>
        <v>6362.7659999999996</v>
      </c>
      <c r="R204" s="3">
        <f>VLOOKUP(C204,MASTER_Data_8!$K$2:$M$12,3,0)</f>
        <v>775</v>
      </c>
      <c r="S204" s="3">
        <f>Datset_2!I204*MASTER_Data_5!$B$9*R204</f>
        <v>5828.7749999999996</v>
      </c>
    </row>
    <row r="205" spans="1:19" x14ac:dyDescent="0.25">
      <c r="A205" s="62" t="s">
        <v>693</v>
      </c>
      <c r="B205" s="22">
        <v>39594</v>
      </c>
      <c r="C205" s="62">
        <v>60002</v>
      </c>
      <c r="D205" s="62">
        <v>9</v>
      </c>
      <c r="E205" s="62">
        <v>8</v>
      </c>
      <c r="F205" s="62">
        <v>8</v>
      </c>
      <c r="G205" s="62">
        <v>11</v>
      </c>
      <c r="H205" s="62">
        <v>9</v>
      </c>
      <c r="I205" s="112">
        <f>D205*HLOOKUP($D$3,MASTER_Data_1!$A$3:$F$5,2,0)+E205*HLOOKUP($E$3,MASTER_Data_1!$A$3:$F$5,2,0)+F205*HLOOKUP($F$3,MASTER_Data_1!$A$3:$F$5,2,0)+G205*HLOOKUP($G$3,MASTER_Data_1!$A$3:$F$5,2,0)+H205*HLOOKUP($H$3,MASTER_Data_1!$A$3:$F$5,2,0)</f>
        <v>135</v>
      </c>
      <c r="J205" s="5">
        <f>IF(AND(I205&gt;100,C205=60001),HLOOKUP(C205,MASTER_Data_3!$A$6:$G$16,MATCH(Datset_2!I205,MASTER_Data_3!$B$7:$B$16,1)+2,1),IF(AND(I205&gt;100,C205=60002),HLOOKUP(C205,MASTER_Data_3!$A$6:$G$16,MATCH(Datset_2!I205,MASTER_Data_3!$B$7:$B$16,1)+2,1),IF(AND(I205&gt;100,C205=60003),HLOOKUP(C205,MASTER_Data_3!$A$6:$G$16,MATCH(Datset_2!I205,MASTER_Data_3!$B$7:$B$16,1)+2,1),IF(AND(I205&gt;100,C205=60004),HLOOKUP(C205,MASTER_Data_3!$A$6:$G$16,MATCH(Datset_2!I205,MASTER_Data_3!$B$7:$B$16,1)+2,1),IF(AND(I205&gt;100,C205=60005),HLOOKUP(C205,MASTER_Data_3!$A$6:$G$16,MATCH(Datset_2!I205,MASTER_Data_3!$B$7:$B$16,1)+2,1),HLOOKUP(C205,MASTER_Data_3!$A$6:$G$16,2,1))))))</f>
        <v>0.254</v>
      </c>
      <c r="K205" s="4">
        <f t="shared" si="6"/>
        <v>34.29</v>
      </c>
      <c r="L205" s="112">
        <f>IF(AND(I205&gt;100,C205=60001),HLOOKUP(C205,MASTER_Data_4!$A$6:$L$16,MATCH(Datset_2!I205,MASTER_Data_4!$B$7:$B$16,1)+2,1),IF(AND(I205&gt;100,C205=60002),HLOOKUP(C205,MASTER_Data_4!$A$6:$L$16,MATCH(Datset_2!I205,MASTER_Data_4!$B$7:$B$16,1)+2,1),IF(AND(I205&gt;100,C205=60003),HLOOKUP(C205,MASTER_Data_4!$A$6:$L$16,MATCH(Datset_2!I205,MASTER_Data_4!$B$7:$B$16,1)+2,1),IF(AND(I205&gt;100,C205=60004),HLOOKUP(C205,MASTER_Data_4!$A$6:$L$16,MATCH(Datset_2!I205,MASTER_Data_4!$B$7:$B$16,1)+2,1),IF(AND(I205&gt;100,C205=60005),HLOOKUP(C205,MASTER_Data_4!$A$6:$L$16,MATCH(Datset_2!I205,MASTER_Data_4!$B$7:$B$16,1)+2,1),HLOOKUP(C205,MASTER_Data_4!$A$6:$L$16,2,1))))))</f>
        <v>0.307</v>
      </c>
      <c r="M205" s="4">
        <f t="shared" si="7"/>
        <v>41.445</v>
      </c>
      <c r="N205" s="112">
        <f>VLOOKUP(C205,MASTER_Data_7!$F$2:$H$7,3,0)</f>
        <v>1</v>
      </c>
      <c r="O205" s="112">
        <f>VLOOKUP(C205,MASTER_Data_7!$K$2:$M$12,3,0)</f>
        <v>2</v>
      </c>
      <c r="P205" s="3">
        <f>VLOOKUP(C205,MASTER_Data_8!$F$2:$H$7,3,0)</f>
        <v>355</v>
      </c>
      <c r="Q205" s="3">
        <f>Datset_2!I205*MASTER_Data_5!$B$9*P205</f>
        <v>2611.9124999999999</v>
      </c>
      <c r="R205" s="3">
        <f>VLOOKUP(C205,MASTER_Data_8!$K$2:$M$12,3,0)</f>
        <v>1275</v>
      </c>
      <c r="S205" s="3">
        <f>Datset_2!I205*MASTER_Data_5!$B$9*R205</f>
        <v>9380.8125</v>
      </c>
    </row>
    <row r="206" spans="1:19" x14ac:dyDescent="0.25">
      <c r="A206" s="62" t="s">
        <v>694</v>
      </c>
      <c r="B206" s="22">
        <v>39594</v>
      </c>
      <c r="C206" s="62">
        <v>60001</v>
      </c>
      <c r="D206" s="62">
        <v>19</v>
      </c>
      <c r="E206" s="62">
        <v>8</v>
      </c>
      <c r="F206" s="62">
        <v>12</v>
      </c>
      <c r="G206" s="62">
        <v>11</v>
      </c>
      <c r="H206" s="62">
        <v>9</v>
      </c>
      <c r="I206" s="112">
        <f>D206*HLOOKUP($D$3,MASTER_Data_1!$A$3:$F$5,2,0)+E206*HLOOKUP($E$3,MASTER_Data_1!$A$3:$F$5,2,0)+F206*HLOOKUP($F$3,MASTER_Data_1!$A$3:$F$5,2,0)+G206*HLOOKUP($G$3,MASTER_Data_1!$A$3:$F$5,2,0)+H206*HLOOKUP($H$3,MASTER_Data_1!$A$3:$F$5,2,0)</f>
        <v>164</v>
      </c>
      <c r="J206" s="5">
        <f>IF(AND(I206&gt;100,C206=60001),HLOOKUP(C206,MASTER_Data_3!$A$6:$G$16,MATCH(Datset_2!I206,MASTER_Data_3!$B$7:$B$16,1)+2,1),IF(AND(I206&gt;100,C206=60002),HLOOKUP(C206,MASTER_Data_3!$A$6:$G$16,MATCH(Datset_2!I206,MASTER_Data_3!$B$7:$B$16,1)+2,1),IF(AND(I206&gt;100,C206=60003),HLOOKUP(C206,MASTER_Data_3!$A$6:$G$16,MATCH(Datset_2!I206,MASTER_Data_3!$B$7:$B$16,1)+2,1),IF(AND(I206&gt;100,C206=60004),HLOOKUP(C206,MASTER_Data_3!$A$6:$G$16,MATCH(Datset_2!I206,MASTER_Data_3!$B$7:$B$16,1)+2,1),IF(AND(I206&gt;100,C206=60005),HLOOKUP(C206,MASTER_Data_3!$A$6:$G$16,MATCH(Datset_2!I206,MASTER_Data_3!$B$7:$B$16,1)+2,1),HLOOKUP(C206,MASTER_Data_3!$A$6:$G$16,2,1))))))</f>
        <v>0.25</v>
      </c>
      <c r="K206" s="4">
        <f t="shared" si="6"/>
        <v>41</v>
      </c>
      <c r="L206" s="112">
        <f>IF(AND(I206&gt;100,C206=60001),HLOOKUP(C206,MASTER_Data_4!$A$6:$L$16,MATCH(Datset_2!I206,MASTER_Data_4!$B$7:$B$16,1)+2,1),IF(AND(I206&gt;100,C206=60002),HLOOKUP(C206,MASTER_Data_4!$A$6:$L$16,MATCH(Datset_2!I206,MASTER_Data_4!$B$7:$B$16,1)+2,1),IF(AND(I206&gt;100,C206=60003),HLOOKUP(C206,MASTER_Data_4!$A$6:$L$16,MATCH(Datset_2!I206,MASTER_Data_4!$B$7:$B$16,1)+2,1),IF(AND(I206&gt;100,C206=60004),HLOOKUP(C206,MASTER_Data_4!$A$6:$L$16,MATCH(Datset_2!I206,MASTER_Data_4!$B$7:$B$16,1)+2,1),IF(AND(I206&gt;100,C206=60005),HLOOKUP(C206,MASTER_Data_4!$A$6:$L$16,MATCH(Datset_2!I206,MASTER_Data_4!$B$7:$B$16,1)+2,1),HLOOKUP(C206,MASTER_Data_4!$A$6:$L$16,2,1))))))</f>
        <v>0.34</v>
      </c>
      <c r="M206" s="4">
        <f t="shared" si="7"/>
        <v>55.760000000000005</v>
      </c>
      <c r="N206" s="112">
        <f>VLOOKUP(C206,MASTER_Data_7!$F$2:$H$7,3,0)</f>
        <v>1</v>
      </c>
      <c r="O206" s="112">
        <f>VLOOKUP(C206,MASTER_Data_7!$K$2:$M$12,3,0)</f>
        <v>2</v>
      </c>
      <c r="P206" s="3">
        <f>VLOOKUP(C206,MASTER_Data_8!$F$2:$H$7,3,0)</f>
        <v>25</v>
      </c>
      <c r="Q206" s="3">
        <f>Datset_2!I206*MASTER_Data_5!$B$9*P206</f>
        <v>223.45000000000002</v>
      </c>
      <c r="R206" s="3">
        <f>VLOOKUP(C206,MASTER_Data_8!$K$2:$M$12,3,0)</f>
        <v>1376</v>
      </c>
      <c r="S206" s="3">
        <f>Datset_2!I206*MASTER_Data_5!$B$9*R206</f>
        <v>12298.688</v>
      </c>
    </row>
    <row r="207" spans="1:19" x14ac:dyDescent="0.25">
      <c r="A207" s="62" t="s">
        <v>695</v>
      </c>
      <c r="B207" s="22">
        <v>39596</v>
      </c>
      <c r="C207" s="62">
        <v>60004</v>
      </c>
      <c r="D207" s="62">
        <v>12</v>
      </c>
      <c r="E207" s="62">
        <v>8</v>
      </c>
      <c r="F207" s="62">
        <v>12</v>
      </c>
      <c r="G207" s="62">
        <v>11</v>
      </c>
      <c r="H207" s="62">
        <v>9</v>
      </c>
      <c r="I207" s="112">
        <f>D207*HLOOKUP($D$3,MASTER_Data_1!$A$3:$F$5,2,0)+E207*HLOOKUP($E$3,MASTER_Data_1!$A$3:$F$5,2,0)+F207*HLOOKUP($F$3,MASTER_Data_1!$A$3:$F$5,2,0)+G207*HLOOKUP($G$3,MASTER_Data_1!$A$3:$F$5,2,0)+H207*HLOOKUP($H$3,MASTER_Data_1!$A$3:$F$5,2,0)</f>
        <v>147.9</v>
      </c>
      <c r="J207" s="5">
        <f>IF(AND(I207&gt;100,C207=60001),HLOOKUP(C207,MASTER_Data_3!$A$6:$G$16,MATCH(Datset_2!I207,MASTER_Data_3!$B$7:$B$16,1)+2,1),IF(AND(I207&gt;100,C207=60002),HLOOKUP(C207,MASTER_Data_3!$A$6:$G$16,MATCH(Datset_2!I207,MASTER_Data_3!$B$7:$B$16,1)+2,1),IF(AND(I207&gt;100,C207=60003),HLOOKUP(C207,MASTER_Data_3!$A$6:$G$16,MATCH(Datset_2!I207,MASTER_Data_3!$B$7:$B$16,1)+2,1),IF(AND(I207&gt;100,C207=60004),HLOOKUP(C207,MASTER_Data_3!$A$6:$G$16,MATCH(Datset_2!I207,MASTER_Data_3!$B$7:$B$16,1)+2,1),IF(AND(I207&gt;100,C207=60005),HLOOKUP(C207,MASTER_Data_3!$A$6:$G$16,MATCH(Datset_2!I207,MASTER_Data_3!$B$7:$B$16,1)+2,1),HLOOKUP(C207,MASTER_Data_3!$A$6:$G$16,2,1))))))</f>
        <v>0.252</v>
      </c>
      <c r="K207" s="4">
        <f t="shared" si="6"/>
        <v>37.270800000000001</v>
      </c>
      <c r="L207" s="112">
        <f>IF(AND(I207&gt;100,C207=60001),HLOOKUP(C207,MASTER_Data_4!$A$6:$L$16,MATCH(Datset_2!I207,MASTER_Data_4!$B$7:$B$16,1)+2,1),IF(AND(I207&gt;100,C207=60002),HLOOKUP(C207,MASTER_Data_4!$A$6:$L$16,MATCH(Datset_2!I207,MASTER_Data_4!$B$7:$B$16,1)+2,1),IF(AND(I207&gt;100,C207=60003),HLOOKUP(C207,MASTER_Data_4!$A$6:$L$16,MATCH(Datset_2!I207,MASTER_Data_4!$B$7:$B$16,1)+2,1),IF(AND(I207&gt;100,C207=60004),HLOOKUP(C207,MASTER_Data_4!$A$6:$L$16,MATCH(Datset_2!I207,MASTER_Data_4!$B$7:$B$16,1)+2,1),IF(AND(I207&gt;100,C207=60005),HLOOKUP(C207,MASTER_Data_4!$A$6:$L$16,MATCH(Datset_2!I207,MASTER_Data_4!$B$7:$B$16,1)+2,1),HLOOKUP(C207,MASTER_Data_4!$A$6:$L$16,2,1))))))</f>
        <v>0.3</v>
      </c>
      <c r="M207" s="4">
        <f t="shared" si="7"/>
        <v>44.37</v>
      </c>
      <c r="N207" s="112">
        <f>VLOOKUP(C207,MASTER_Data_7!$F$2:$H$7,3,0)</f>
        <v>2</v>
      </c>
      <c r="O207" s="112">
        <f>VLOOKUP(C207,MASTER_Data_7!$K$2:$M$12,3,0)</f>
        <v>2</v>
      </c>
      <c r="P207" s="3">
        <f>VLOOKUP(C207,MASTER_Data_8!$F$2:$H$7,3,0)</f>
        <v>882</v>
      </c>
      <c r="Q207" s="3">
        <f>Datset_2!I207*MASTER_Data_5!$B$9*P207</f>
        <v>7109.4051000000009</v>
      </c>
      <c r="R207" s="3">
        <f>VLOOKUP(C207,MASTER_Data_8!$K$2:$M$12,3,0)</f>
        <v>1735</v>
      </c>
      <c r="S207" s="3">
        <f>Datset_2!I207*MASTER_Data_5!$B$9*R207</f>
        <v>13985.054250000001</v>
      </c>
    </row>
    <row r="208" spans="1:19" x14ac:dyDescent="0.25">
      <c r="A208" s="62" t="s">
        <v>696</v>
      </c>
      <c r="B208" s="22">
        <v>39596</v>
      </c>
      <c r="C208" s="62">
        <v>60002</v>
      </c>
      <c r="D208" s="62">
        <v>19</v>
      </c>
      <c r="E208" s="62">
        <v>8</v>
      </c>
      <c r="F208" s="62">
        <v>12</v>
      </c>
      <c r="G208" s="62">
        <v>11</v>
      </c>
      <c r="H208" s="62">
        <v>5</v>
      </c>
      <c r="I208" s="112">
        <f>D208*HLOOKUP($D$3,MASTER_Data_1!$A$3:$F$5,2,0)+E208*HLOOKUP($E$3,MASTER_Data_1!$A$3:$F$5,2,0)+F208*HLOOKUP($F$3,MASTER_Data_1!$A$3:$F$5,2,0)+G208*HLOOKUP($G$3,MASTER_Data_1!$A$3:$F$5,2,0)+H208*HLOOKUP($H$3,MASTER_Data_1!$A$3:$F$5,2,0)</f>
        <v>152.80000000000001</v>
      </c>
      <c r="J208" s="5">
        <f>IF(AND(I208&gt;100,C208=60001),HLOOKUP(C208,MASTER_Data_3!$A$6:$G$16,MATCH(Datset_2!I208,MASTER_Data_3!$B$7:$B$16,1)+2,1),IF(AND(I208&gt;100,C208=60002),HLOOKUP(C208,MASTER_Data_3!$A$6:$G$16,MATCH(Datset_2!I208,MASTER_Data_3!$B$7:$B$16,1)+2,1),IF(AND(I208&gt;100,C208=60003),HLOOKUP(C208,MASTER_Data_3!$A$6:$G$16,MATCH(Datset_2!I208,MASTER_Data_3!$B$7:$B$16,1)+2,1),IF(AND(I208&gt;100,C208=60004),HLOOKUP(C208,MASTER_Data_3!$A$6:$G$16,MATCH(Datset_2!I208,MASTER_Data_3!$B$7:$B$16,1)+2,1),IF(AND(I208&gt;100,C208=60005),HLOOKUP(C208,MASTER_Data_3!$A$6:$G$16,MATCH(Datset_2!I208,MASTER_Data_3!$B$7:$B$16,1)+2,1),HLOOKUP(C208,MASTER_Data_3!$A$6:$G$16,2,1))))))</f>
        <v>0.254</v>
      </c>
      <c r="K208" s="4">
        <f t="shared" si="6"/>
        <v>38.811200000000007</v>
      </c>
      <c r="L208" s="112">
        <f>IF(AND(I208&gt;100,C208=60001),HLOOKUP(C208,MASTER_Data_4!$A$6:$L$16,MATCH(Datset_2!I208,MASTER_Data_4!$B$7:$B$16,1)+2,1),IF(AND(I208&gt;100,C208=60002),HLOOKUP(C208,MASTER_Data_4!$A$6:$L$16,MATCH(Datset_2!I208,MASTER_Data_4!$B$7:$B$16,1)+2,1),IF(AND(I208&gt;100,C208=60003),HLOOKUP(C208,MASTER_Data_4!$A$6:$L$16,MATCH(Datset_2!I208,MASTER_Data_4!$B$7:$B$16,1)+2,1),IF(AND(I208&gt;100,C208=60004),HLOOKUP(C208,MASTER_Data_4!$A$6:$L$16,MATCH(Datset_2!I208,MASTER_Data_4!$B$7:$B$16,1)+2,1),IF(AND(I208&gt;100,C208=60005),HLOOKUP(C208,MASTER_Data_4!$A$6:$L$16,MATCH(Datset_2!I208,MASTER_Data_4!$B$7:$B$16,1)+2,1),HLOOKUP(C208,MASTER_Data_4!$A$6:$L$16,2,1))))))</f>
        <v>0.307</v>
      </c>
      <c r="M208" s="4">
        <f t="shared" si="7"/>
        <v>46.909600000000005</v>
      </c>
      <c r="N208" s="112">
        <f>VLOOKUP(C208,MASTER_Data_7!$F$2:$H$7,3,0)</f>
        <v>1</v>
      </c>
      <c r="O208" s="112">
        <f>VLOOKUP(C208,MASTER_Data_7!$K$2:$M$12,3,0)</f>
        <v>2</v>
      </c>
      <c r="P208" s="3">
        <f>VLOOKUP(C208,MASTER_Data_8!$F$2:$H$7,3,0)</f>
        <v>355</v>
      </c>
      <c r="Q208" s="3">
        <f>Datset_2!I208*MASTER_Data_5!$B$9*P208</f>
        <v>2956.2980000000002</v>
      </c>
      <c r="R208" s="3">
        <f>VLOOKUP(C208,MASTER_Data_8!$K$2:$M$12,3,0)</f>
        <v>1275</v>
      </c>
      <c r="S208" s="3">
        <f>Datset_2!I208*MASTER_Data_5!$B$9*R208</f>
        <v>10617.69</v>
      </c>
    </row>
    <row r="209" spans="1:19" x14ac:dyDescent="0.25">
      <c r="A209" s="62" t="s">
        <v>697</v>
      </c>
      <c r="B209" s="22">
        <v>39596</v>
      </c>
      <c r="C209" s="62">
        <v>60005</v>
      </c>
      <c r="D209" s="62">
        <v>9</v>
      </c>
      <c r="E209" s="62">
        <v>8</v>
      </c>
      <c r="F209" s="62">
        <v>12</v>
      </c>
      <c r="G209" s="62">
        <v>11</v>
      </c>
      <c r="H209" s="62">
        <v>11</v>
      </c>
      <c r="I209" s="112">
        <f>D209*HLOOKUP($D$3,MASTER_Data_1!$A$3:$F$5,2,0)+E209*HLOOKUP($E$3,MASTER_Data_1!$A$3:$F$5,2,0)+F209*HLOOKUP($F$3,MASTER_Data_1!$A$3:$F$5,2,0)+G209*HLOOKUP($G$3,MASTER_Data_1!$A$3:$F$5,2,0)+H209*HLOOKUP($H$3,MASTER_Data_1!$A$3:$F$5,2,0)</f>
        <v>146.60000000000002</v>
      </c>
      <c r="J209" s="5">
        <f>IF(AND(I209&gt;100,C209=60001),HLOOKUP(C209,MASTER_Data_3!$A$6:$G$16,MATCH(Datset_2!I209,MASTER_Data_3!$B$7:$B$16,1)+2,1),IF(AND(I209&gt;100,C209=60002),HLOOKUP(C209,MASTER_Data_3!$A$6:$G$16,MATCH(Datset_2!I209,MASTER_Data_3!$B$7:$B$16,1)+2,1),IF(AND(I209&gt;100,C209=60003),HLOOKUP(C209,MASTER_Data_3!$A$6:$G$16,MATCH(Datset_2!I209,MASTER_Data_3!$B$7:$B$16,1)+2,1),IF(AND(I209&gt;100,C209=60004),HLOOKUP(C209,MASTER_Data_3!$A$6:$G$16,MATCH(Datset_2!I209,MASTER_Data_3!$B$7:$B$16,1)+2,1),IF(AND(I209&gt;100,C209=60005),HLOOKUP(C209,MASTER_Data_3!$A$6:$G$16,MATCH(Datset_2!I209,MASTER_Data_3!$B$7:$B$16,1)+2,1),HLOOKUP(C209,MASTER_Data_3!$A$6:$G$16,2,1))))))</f>
        <v>0.24399999999999999</v>
      </c>
      <c r="K209" s="4">
        <f t="shared" si="6"/>
        <v>35.770400000000002</v>
      </c>
      <c r="L209" s="112">
        <f>IF(AND(I209&gt;100,C209=60001),HLOOKUP(C209,MASTER_Data_4!$A$6:$L$16,MATCH(Datset_2!I209,MASTER_Data_4!$B$7:$B$16,1)+2,1),IF(AND(I209&gt;100,C209=60002),HLOOKUP(C209,MASTER_Data_4!$A$6:$L$16,MATCH(Datset_2!I209,MASTER_Data_4!$B$7:$B$16,1)+2,1),IF(AND(I209&gt;100,C209=60003),HLOOKUP(C209,MASTER_Data_4!$A$6:$L$16,MATCH(Datset_2!I209,MASTER_Data_4!$B$7:$B$16,1)+2,1),IF(AND(I209&gt;100,C209=60004),HLOOKUP(C209,MASTER_Data_4!$A$6:$L$16,MATCH(Datset_2!I209,MASTER_Data_4!$B$7:$B$16,1)+2,1),IF(AND(I209&gt;100,C209=60005),HLOOKUP(C209,MASTER_Data_4!$A$6:$L$16,MATCH(Datset_2!I209,MASTER_Data_4!$B$7:$B$16,1)+2,1),HLOOKUP(C209,MASTER_Data_4!$A$6:$L$16,2,1))))))</f>
        <v>0.38900000000000001</v>
      </c>
      <c r="M209" s="4">
        <f t="shared" si="7"/>
        <v>57.027400000000007</v>
      </c>
      <c r="N209" s="112">
        <f>VLOOKUP(C209,MASTER_Data_7!$F$2:$H$7,3,0)</f>
        <v>2</v>
      </c>
      <c r="O209" s="112">
        <f>VLOOKUP(C209,MASTER_Data_7!$K$2:$M$12,3,0)</f>
        <v>1</v>
      </c>
      <c r="P209" s="3">
        <f>VLOOKUP(C209,MASTER_Data_8!$F$2:$H$7,3,0)</f>
        <v>779</v>
      </c>
      <c r="Q209" s="3">
        <f>Datset_2!I209*MASTER_Data_5!$B$9*P209</f>
        <v>6223.9763000000003</v>
      </c>
      <c r="R209" s="3">
        <f>VLOOKUP(C209,MASTER_Data_8!$K$2:$M$12,3,0)</f>
        <v>584</v>
      </c>
      <c r="S209" s="3">
        <f>Datset_2!I209*MASTER_Data_5!$B$9*R209</f>
        <v>4665.9848000000002</v>
      </c>
    </row>
    <row r="210" spans="1:19" x14ac:dyDescent="0.25">
      <c r="A210" s="62" t="s">
        <v>698</v>
      </c>
      <c r="B210" s="22">
        <v>39597</v>
      </c>
      <c r="C210" s="62">
        <v>60004</v>
      </c>
      <c r="D210" s="62">
        <v>9</v>
      </c>
      <c r="E210" s="62">
        <v>8</v>
      </c>
      <c r="F210" s="62">
        <v>15</v>
      </c>
      <c r="G210" s="62">
        <v>11</v>
      </c>
      <c r="H210" s="62">
        <v>5</v>
      </c>
      <c r="I210" s="112">
        <f>D210*HLOOKUP($D$3,MASTER_Data_1!$A$3:$F$5,2,0)+E210*HLOOKUP($E$3,MASTER_Data_1!$A$3:$F$5,2,0)+F210*HLOOKUP($F$3,MASTER_Data_1!$A$3:$F$5,2,0)+G210*HLOOKUP($G$3,MASTER_Data_1!$A$3:$F$5,2,0)+H210*HLOOKUP($H$3,MASTER_Data_1!$A$3:$F$5,2,0)</f>
        <v>134.30000000000001</v>
      </c>
      <c r="J210" s="5">
        <f>IF(AND(I210&gt;100,C210=60001),HLOOKUP(C210,MASTER_Data_3!$A$6:$G$16,MATCH(Datset_2!I210,MASTER_Data_3!$B$7:$B$16,1)+2,1),IF(AND(I210&gt;100,C210=60002),HLOOKUP(C210,MASTER_Data_3!$A$6:$G$16,MATCH(Datset_2!I210,MASTER_Data_3!$B$7:$B$16,1)+2,1),IF(AND(I210&gt;100,C210=60003),HLOOKUP(C210,MASTER_Data_3!$A$6:$G$16,MATCH(Datset_2!I210,MASTER_Data_3!$B$7:$B$16,1)+2,1),IF(AND(I210&gt;100,C210=60004),HLOOKUP(C210,MASTER_Data_3!$A$6:$G$16,MATCH(Datset_2!I210,MASTER_Data_3!$B$7:$B$16,1)+2,1),IF(AND(I210&gt;100,C210=60005),HLOOKUP(C210,MASTER_Data_3!$A$6:$G$16,MATCH(Datset_2!I210,MASTER_Data_3!$B$7:$B$16,1)+2,1),HLOOKUP(C210,MASTER_Data_3!$A$6:$G$16,2,1))))))</f>
        <v>0.252</v>
      </c>
      <c r="K210" s="4">
        <f t="shared" si="6"/>
        <v>33.843600000000002</v>
      </c>
      <c r="L210" s="112">
        <f>IF(AND(I210&gt;100,C210=60001),HLOOKUP(C210,MASTER_Data_4!$A$6:$L$16,MATCH(Datset_2!I210,MASTER_Data_4!$B$7:$B$16,1)+2,1),IF(AND(I210&gt;100,C210=60002),HLOOKUP(C210,MASTER_Data_4!$A$6:$L$16,MATCH(Datset_2!I210,MASTER_Data_4!$B$7:$B$16,1)+2,1),IF(AND(I210&gt;100,C210=60003),HLOOKUP(C210,MASTER_Data_4!$A$6:$L$16,MATCH(Datset_2!I210,MASTER_Data_4!$B$7:$B$16,1)+2,1),IF(AND(I210&gt;100,C210=60004),HLOOKUP(C210,MASTER_Data_4!$A$6:$L$16,MATCH(Datset_2!I210,MASTER_Data_4!$B$7:$B$16,1)+2,1),IF(AND(I210&gt;100,C210=60005),HLOOKUP(C210,MASTER_Data_4!$A$6:$L$16,MATCH(Datset_2!I210,MASTER_Data_4!$B$7:$B$16,1)+2,1),HLOOKUP(C210,MASTER_Data_4!$A$6:$L$16,2,1))))))</f>
        <v>0.3</v>
      </c>
      <c r="M210" s="4">
        <f t="shared" si="7"/>
        <v>40.29</v>
      </c>
      <c r="N210" s="112">
        <f>VLOOKUP(C210,MASTER_Data_7!$F$2:$H$7,3,0)</f>
        <v>2</v>
      </c>
      <c r="O210" s="112">
        <f>VLOOKUP(C210,MASTER_Data_7!$K$2:$M$12,3,0)</f>
        <v>2</v>
      </c>
      <c r="P210" s="3">
        <f>VLOOKUP(C210,MASTER_Data_8!$F$2:$H$7,3,0)</f>
        <v>882</v>
      </c>
      <c r="Q210" s="3">
        <f>Datset_2!I210*MASTER_Data_5!$B$9*P210</f>
        <v>6455.6667000000007</v>
      </c>
      <c r="R210" s="3">
        <f>VLOOKUP(C210,MASTER_Data_8!$K$2:$M$12,3,0)</f>
        <v>1735</v>
      </c>
      <c r="S210" s="3">
        <f>Datset_2!I210*MASTER_Data_5!$B$9*R210</f>
        <v>12699.072250000001</v>
      </c>
    </row>
    <row r="211" spans="1:19" x14ac:dyDescent="0.25">
      <c r="A211" s="62" t="s">
        <v>524</v>
      </c>
      <c r="B211" s="22">
        <v>39600</v>
      </c>
      <c r="C211" s="62">
        <v>60002</v>
      </c>
      <c r="D211" s="62">
        <v>9</v>
      </c>
      <c r="E211" s="62">
        <v>8</v>
      </c>
      <c r="F211" s="62">
        <v>12</v>
      </c>
      <c r="G211" s="62">
        <v>11</v>
      </c>
      <c r="H211" s="62">
        <v>11</v>
      </c>
      <c r="I211" s="112">
        <f>D211*HLOOKUP($D$3,MASTER_Data_1!$A$3:$F$5,2,0)+E211*HLOOKUP($E$3,MASTER_Data_1!$A$3:$F$5,2,0)+F211*HLOOKUP($F$3,MASTER_Data_1!$A$3:$F$5,2,0)+G211*HLOOKUP($G$3,MASTER_Data_1!$A$3:$F$5,2,0)+H211*HLOOKUP($H$3,MASTER_Data_1!$A$3:$F$5,2,0)</f>
        <v>146.60000000000002</v>
      </c>
      <c r="J211" s="5">
        <f>IF(AND(I211&gt;100,C211=60001),HLOOKUP(C211,MASTER_Data_3!$A$6:$G$16,MATCH(Datset_2!I211,MASTER_Data_3!$B$7:$B$16,1)+2,1),IF(AND(I211&gt;100,C211=60002),HLOOKUP(C211,MASTER_Data_3!$A$6:$G$16,MATCH(Datset_2!I211,MASTER_Data_3!$B$7:$B$16,1)+2,1),IF(AND(I211&gt;100,C211=60003),HLOOKUP(C211,MASTER_Data_3!$A$6:$G$16,MATCH(Datset_2!I211,MASTER_Data_3!$B$7:$B$16,1)+2,1),IF(AND(I211&gt;100,C211=60004),HLOOKUP(C211,MASTER_Data_3!$A$6:$G$16,MATCH(Datset_2!I211,MASTER_Data_3!$B$7:$B$16,1)+2,1),IF(AND(I211&gt;100,C211=60005),HLOOKUP(C211,MASTER_Data_3!$A$6:$G$16,MATCH(Datset_2!I211,MASTER_Data_3!$B$7:$B$16,1)+2,1),HLOOKUP(C211,MASTER_Data_3!$A$6:$G$16,2,1))))))</f>
        <v>0.254</v>
      </c>
      <c r="K211" s="4">
        <f t="shared" si="6"/>
        <v>37.236400000000003</v>
      </c>
      <c r="L211" s="112">
        <f>IF(AND(I211&gt;100,C211=60001),HLOOKUP(C211,MASTER_Data_4!$A$6:$L$16,MATCH(Datset_2!I211,MASTER_Data_4!$B$7:$B$16,1)+2,1),IF(AND(I211&gt;100,C211=60002),HLOOKUP(C211,MASTER_Data_4!$A$6:$L$16,MATCH(Datset_2!I211,MASTER_Data_4!$B$7:$B$16,1)+2,1),IF(AND(I211&gt;100,C211=60003),HLOOKUP(C211,MASTER_Data_4!$A$6:$L$16,MATCH(Datset_2!I211,MASTER_Data_4!$B$7:$B$16,1)+2,1),IF(AND(I211&gt;100,C211=60004),HLOOKUP(C211,MASTER_Data_4!$A$6:$L$16,MATCH(Datset_2!I211,MASTER_Data_4!$B$7:$B$16,1)+2,1),IF(AND(I211&gt;100,C211=60005),HLOOKUP(C211,MASTER_Data_4!$A$6:$L$16,MATCH(Datset_2!I211,MASTER_Data_4!$B$7:$B$16,1)+2,1),HLOOKUP(C211,MASTER_Data_4!$A$6:$L$16,2,1))))))</f>
        <v>0.307</v>
      </c>
      <c r="M211" s="4">
        <f t="shared" si="7"/>
        <v>45.006200000000007</v>
      </c>
      <c r="N211" s="112">
        <f>VLOOKUP(C211,MASTER_Data_7!$F$2:$H$7,3,0)</f>
        <v>1</v>
      </c>
      <c r="O211" s="112">
        <f>VLOOKUP(C211,MASTER_Data_7!$K$2:$M$12,3,0)</f>
        <v>2</v>
      </c>
      <c r="P211" s="3">
        <f>VLOOKUP(C211,MASTER_Data_8!$F$2:$H$7,3,0)</f>
        <v>355</v>
      </c>
      <c r="Q211" s="3">
        <f>Datset_2!I211*MASTER_Data_5!$B$9*P211</f>
        <v>2836.3435000000004</v>
      </c>
      <c r="R211" s="3">
        <f>VLOOKUP(C211,MASTER_Data_8!$K$2:$M$12,3,0)</f>
        <v>1275</v>
      </c>
      <c r="S211" s="3">
        <f>Datset_2!I211*MASTER_Data_5!$B$9*R211</f>
        <v>10186.8675</v>
      </c>
    </row>
    <row r="212" spans="1:19" x14ac:dyDescent="0.25">
      <c r="A212" s="62" t="s">
        <v>525</v>
      </c>
      <c r="B212" s="22">
        <v>39600</v>
      </c>
      <c r="C212" s="62">
        <v>60005</v>
      </c>
      <c r="D212" s="62">
        <v>9</v>
      </c>
      <c r="E212" s="62">
        <v>8</v>
      </c>
      <c r="F212" s="62">
        <v>15</v>
      </c>
      <c r="G212" s="62">
        <v>11</v>
      </c>
      <c r="H212" s="62">
        <v>11</v>
      </c>
      <c r="I212" s="112">
        <f>D212*HLOOKUP($D$3,MASTER_Data_1!$A$3:$F$5,2,0)+E212*HLOOKUP($E$3,MASTER_Data_1!$A$3:$F$5,2,0)+F212*HLOOKUP($F$3,MASTER_Data_1!$A$3:$F$5,2,0)+G212*HLOOKUP($G$3,MASTER_Data_1!$A$3:$F$5,2,0)+H212*HLOOKUP($H$3,MASTER_Data_1!$A$3:$F$5,2,0)</f>
        <v>151.10000000000002</v>
      </c>
      <c r="J212" s="5">
        <f>IF(AND(I212&gt;100,C212=60001),HLOOKUP(C212,MASTER_Data_3!$A$6:$G$16,MATCH(Datset_2!I212,MASTER_Data_3!$B$7:$B$16,1)+2,1),IF(AND(I212&gt;100,C212=60002),HLOOKUP(C212,MASTER_Data_3!$A$6:$G$16,MATCH(Datset_2!I212,MASTER_Data_3!$B$7:$B$16,1)+2,1),IF(AND(I212&gt;100,C212=60003),HLOOKUP(C212,MASTER_Data_3!$A$6:$G$16,MATCH(Datset_2!I212,MASTER_Data_3!$B$7:$B$16,1)+2,1),IF(AND(I212&gt;100,C212=60004),HLOOKUP(C212,MASTER_Data_3!$A$6:$G$16,MATCH(Datset_2!I212,MASTER_Data_3!$B$7:$B$16,1)+2,1),IF(AND(I212&gt;100,C212=60005),HLOOKUP(C212,MASTER_Data_3!$A$6:$G$16,MATCH(Datset_2!I212,MASTER_Data_3!$B$7:$B$16,1)+2,1),HLOOKUP(C212,MASTER_Data_3!$A$6:$G$16,2,1))))))</f>
        <v>0.24399999999999999</v>
      </c>
      <c r="K212" s="4">
        <f t="shared" si="6"/>
        <v>36.868400000000008</v>
      </c>
      <c r="L212" s="112">
        <f>IF(AND(I212&gt;100,C212=60001),HLOOKUP(C212,MASTER_Data_4!$A$6:$L$16,MATCH(Datset_2!I212,MASTER_Data_4!$B$7:$B$16,1)+2,1),IF(AND(I212&gt;100,C212=60002),HLOOKUP(C212,MASTER_Data_4!$A$6:$L$16,MATCH(Datset_2!I212,MASTER_Data_4!$B$7:$B$16,1)+2,1),IF(AND(I212&gt;100,C212=60003),HLOOKUP(C212,MASTER_Data_4!$A$6:$L$16,MATCH(Datset_2!I212,MASTER_Data_4!$B$7:$B$16,1)+2,1),IF(AND(I212&gt;100,C212=60004),HLOOKUP(C212,MASTER_Data_4!$A$6:$L$16,MATCH(Datset_2!I212,MASTER_Data_4!$B$7:$B$16,1)+2,1),IF(AND(I212&gt;100,C212=60005),HLOOKUP(C212,MASTER_Data_4!$A$6:$L$16,MATCH(Datset_2!I212,MASTER_Data_4!$B$7:$B$16,1)+2,1),HLOOKUP(C212,MASTER_Data_4!$A$6:$L$16,2,1))))))</f>
        <v>0.38900000000000001</v>
      </c>
      <c r="M212" s="4">
        <f t="shared" si="7"/>
        <v>58.77790000000001</v>
      </c>
      <c r="N212" s="112">
        <f>VLOOKUP(C212,MASTER_Data_7!$F$2:$H$7,3,0)</f>
        <v>2</v>
      </c>
      <c r="O212" s="112">
        <f>VLOOKUP(C212,MASTER_Data_7!$K$2:$M$12,3,0)</f>
        <v>1</v>
      </c>
      <c r="P212" s="3">
        <f>VLOOKUP(C212,MASTER_Data_8!$F$2:$H$7,3,0)</f>
        <v>779</v>
      </c>
      <c r="Q212" s="3">
        <f>Datset_2!I212*MASTER_Data_5!$B$9*P212</f>
        <v>6415.0260500000013</v>
      </c>
      <c r="R212" s="3">
        <f>VLOOKUP(C212,MASTER_Data_8!$K$2:$M$12,3,0)</f>
        <v>584</v>
      </c>
      <c r="S212" s="3">
        <f>Datset_2!I212*MASTER_Data_5!$B$9*R212</f>
        <v>4809.2108000000007</v>
      </c>
    </row>
    <row r="213" spans="1:19" x14ac:dyDescent="0.25">
      <c r="A213" s="62" t="s">
        <v>549</v>
      </c>
      <c r="B213" s="22">
        <v>39601</v>
      </c>
      <c r="C213" s="62">
        <v>60005</v>
      </c>
      <c r="D213" s="62">
        <v>15</v>
      </c>
      <c r="E213" s="62">
        <v>8</v>
      </c>
      <c r="F213" s="62">
        <v>12</v>
      </c>
      <c r="G213" s="62">
        <v>11</v>
      </c>
      <c r="H213" s="62">
        <v>13</v>
      </c>
      <c r="I213" s="112">
        <f>D213*HLOOKUP($D$3,MASTER_Data_1!$A$3:$F$5,2,0)+E213*HLOOKUP($E$3,MASTER_Data_1!$A$3:$F$5,2,0)+F213*HLOOKUP($F$3,MASTER_Data_1!$A$3:$F$5,2,0)+G213*HLOOKUP($G$3,MASTER_Data_1!$A$3:$F$5,2,0)+H213*HLOOKUP($H$3,MASTER_Data_1!$A$3:$F$5,2,0)</f>
        <v>166.00000000000003</v>
      </c>
      <c r="J213" s="5">
        <f>IF(AND(I213&gt;100,C213=60001),HLOOKUP(C213,MASTER_Data_3!$A$6:$G$16,MATCH(Datset_2!I213,MASTER_Data_3!$B$7:$B$16,1)+2,1),IF(AND(I213&gt;100,C213=60002),HLOOKUP(C213,MASTER_Data_3!$A$6:$G$16,MATCH(Datset_2!I213,MASTER_Data_3!$B$7:$B$16,1)+2,1),IF(AND(I213&gt;100,C213=60003),HLOOKUP(C213,MASTER_Data_3!$A$6:$G$16,MATCH(Datset_2!I213,MASTER_Data_3!$B$7:$B$16,1)+2,1),IF(AND(I213&gt;100,C213=60004),HLOOKUP(C213,MASTER_Data_3!$A$6:$G$16,MATCH(Datset_2!I213,MASTER_Data_3!$B$7:$B$16,1)+2,1),IF(AND(I213&gt;100,C213=60005),HLOOKUP(C213,MASTER_Data_3!$A$6:$G$16,MATCH(Datset_2!I213,MASTER_Data_3!$B$7:$B$16,1)+2,1),HLOOKUP(C213,MASTER_Data_3!$A$6:$G$16,2,1))))))</f>
        <v>0.24399999999999999</v>
      </c>
      <c r="K213" s="4">
        <f t="shared" si="6"/>
        <v>40.504000000000005</v>
      </c>
      <c r="L213" s="112">
        <f>IF(AND(I213&gt;100,C213=60001),HLOOKUP(C213,MASTER_Data_4!$A$6:$L$16,MATCH(Datset_2!I213,MASTER_Data_4!$B$7:$B$16,1)+2,1),IF(AND(I213&gt;100,C213=60002),HLOOKUP(C213,MASTER_Data_4!$A$6:$L$16,MATCH(Datset_2!I213,MASTER_Data_4!$B$7:$B$16,1)+2,1),IF(AND(I213&gt;100,C213=60003),HLOOKUP(C213,MASTER_Data_4!$A$6:$L$16,MATCH(Datset_2!I213,MASTER_Data_4!$B$7:$B$16,1)+2,1),IF(AND(I213&gt;100,C213=60004),HLOOKUP(C213,MASTER_Data_4!$A$6:$L$16,MATCH(Datset_2!I213,MASTER_Data_4!$B$7:$B$16,1)+2,1),IF(AND(I213&gt;100,C213=60005),HLOOKUP(C213,MASTER_Data_4!$A$6:$L$16,MATCH(Datset_2!I213,MASTER_Data_4!$B$7:$B$16,1)+2,1),HLOOKUP(C213,MASTER_Data_4!$A$6:$L$16,2,1))))))</f>
        <v>0.38900000000000001</v>
      </c>
      <c r="M213" s="4">
        <f t="shared" si="7"/>
        <v>64.574000000000012</v>
      </c>
      <c r="N213" s="112">
        <f>VLOOKUP(C213,MASTER_Data_7!$F$2:$H$7,3,0)</f>
        <v>2</v>
      </c>
      <c r="O213" s="112">
        <f>VLOOKUP(C213,MASTER_Data_7!$K$2:$M$12,3,0)</f>
        <v>1</v>
      </c>
      <c r="P213" s="3">
        <f>VLOOKUP(C213,MASTER_Data_8!$F$2:$H$7,3,0)</f>
        <v>779</v>
      </c>
      <c r="Q213" s="3">
        <f>Datset_2!I213*MASTER_Data_5!$B$9*P213</f>
        <v>7047.6130000000021</v>
      </c>
      <c r="R213" s="3">
        <f>VLOOKUP(C213,MASTER_Data_8!$K$2:$M$12,3,0)</f>
        <v>584</v>
      </c>
      <c r="S213" s="3">
        <f>Datset_2!I213*MASTER_Data_5!$B$9*R213</f>
        <v>5283.4480000000012</v>
      </c>
    </row>
    <row r="214" spans="1:19" x14ac:dyDescent="0.25">
      <c r="A214" s="62" t="s">
        <v>550</v>
      </c>
      <c r="B214" s="22">
        <v>39601</v>
      </c>
      <c r="C214" s="62">
        <v>60003</v>
      </c>
      <c r="D214" s="62">
        <v>9</v>
      </c>
      <c r="E214" s="62">
        <v>8</v>
      </c>
      <c r="F214" s="62">
        <v>15</v>
      </c>
      <c r="G214" s="62">
        <v>11</v>
      </c>
      <c r="H214" s="62">
        <v>11</v>
      </c>
      <c r="I214" s="112">
        <f>D214*HLOOKUP($D$3,MASTER_Data_1!$A$3:$F$5,2,0)+E214*HLOOKUP($E$3,MASTER_Data_1!$A$3:$F$5,2,0)+F214*HLOOKUP($F$3,MASTER_Data_1!$A$3:$F$5,2,0)+G214*HLOOKUP($G$3,MASTER_Data_1!$A$3:$F$5,2,0)+H214*HLOOKUP($H$3,MASTER_Data_1!$A$3:$F$5,2,0)</f>
        <v>151.10000000000002</v>
      </c>
      <c r="J214" s="5">
        <f>IF(AND(I214&gt;100,C214=60001),HLOOKUP(C214,MASTER_Data_3!$A$6:$G$16,MATCH(Datset_2!I214,MASTER_Data_3!$B$7:$B$16,1)+2,1),IF(AND(I214&gt;100,C214=60002),HLOOKUP(C214,MASTER_Data_3!$A$6:$G$16,MATCH(Datset_2!I214,MASTER_Data_3!$B$7:$B$16,1)+2,1),IF(AND(I214&gt;100,C214=60003),HLOOKUP(C214,MASTER_Data_3!$A$6:$G$16,MATCH(Datset_2!I214,MASTER_Data_3!$B$7:$B$16,1)+2,1),IF(AND(I214&gt;100,C214=60004),HLOOKUP(C214,MASTER_Data_3!$A$6:$G$16,MATCH(Datset_2!I214,MASTER_Data_3!$B$7:$B$16,1)+2,1),IF(AND(I214&gt;100,C214=60005),HLOOKUP(C214,MASTER_Data_3!$A$6:$G$16,MATCH(Datset_2!I214,MASTER_Data_3!$B$7:$B$16,1)+2,1),HLOOKUP(C214,MASTER_Data_3!$A$6:$G$16,2,1))))))</f>
        <v>0.25600000000000001</v>
      </c>
      <c r="K214" s="4">
        <f t="shared" si="6"/>
        <v>38.681600000000003</v>
      </c>
      <c r="L214" s="112">
        <f>IF(AND(I214&gt;100,C214=60001),HLOOKUP(C214,MASTER_Data_4!$A$6:$L$16,MATCH(Datset_2!I214,MASTER_Data_4!$B$7:$B$16,1)+2,1),IF(AND(I214&gt;100,C214=60002),HLOOKUP(C214,MASTER_Data_4!$A$6:$L$16,MATCH(Datset_2!I214,MASTER_Data_4!$B$7:$B$16,1)+2,1),IF(AND(I214&gt;100,C214=60003),HLOOKUP(C214,MASTER_Data_4!$A$6:$L$16,MATCH(Datset_2!I214,MASTER_Data_4!$B$7:$B$16,1)+2,1),IF(AND(I214&gt;100,C214=60004),HLOOKUP(C214,MASTER_Data_4!$A$6:$L$16,MATCH(Datset_2!I214,MASTER_Data_4!$B$7:$B$16,1)+2,1),IF(AND(I214&gt;100,C214=60005),HLOOKUP(C214,MASTER_Data_4!$A$6:$L$16,MATCH(Datset_2!I214,MASTER_Data_4!$B$7:$B$16,1)+2,1),HLOOKUP(C214,MASTER_Data_4!$A$6:$L$16,2,1))))))</f>
        <v>0.28999999999999998</v>
      </c>
      <c r="M214" s="4">
        <f t="shared" si="7"/>
        <v>43.819000000000003</v>
      </c>
      <c r="N214" s="112">
        <f>VLOOKUP(C214,MASTER_Data_7!$F$2:$H$7,3,0)</f>
        <v>2</v>
      </c>
      <c r="O214" s="112">
        <f>VLOOKUP(C214,MASTER_Data_7!$K$2:$M$12,3,0)</f>
        <v>1</v>
      </c>
      <c r="P214" s="3">
        <f>VLOOKUP(C214,MASTER_Data_8!$F$2:$H$7,3,0)</f>
        <v>846</v>
      </c>
      <c r="Q214" s="3">
        <f>Datset_2!I214*MASTER_Data_5!$B$9*P214</f>
        <v>6966.7677000000012</v>
      </c>
      <c r="R214" s="3">
        <f>VLOOKUP(C214,MASTER_Data_8!$K$2:$M$12,3,0)</f>
        <v>775</v>
      </c>
      <c r="S214" s="3">
        <f>Datset_2!I214*MASTER_Data_5!$B$9*R214</f>
        <v>6382.0862500000012</v>
      </c>
    </row>
    <row r="215" spans="1:19" x14ac:dyDescent="0.25">
      <c r="A215" s="62" t="s">
        <v>590</v>
      </c>
      <c r="B215" s="22">
        <v>39602</v>
      </c>
      <c r="C215" s="62">
        <v>60001</v>
      </c>
      <c r="D215" s="62">
        <v>9</v>
      </c>
      <c r="E215" s="62">
        <v>8</v>
      </c>
      <c r="F215" s="62">
        <v>12</v>
      </c>
      <c r="G215" s="62">
        <v>11</v>
      </c>
      <c r="H215" s="62">
        <v>13</v>
      </c>
      <c r="I215" s="112">
        <f>D215*HLOOKUP($D$3,MASTER_Data_1!$A$3:$F$5,2,0)+E215*HLOOKUP($E$3,MASTER_Data_1!$A$3:$F$5,2,0)+F215*HLOOKUP($F$3,MASTER_Data_1!$A$3:$F$5,2,0)+G215*HLOOKUP($G$3,MASTER_Data_1!$A$3:$F$5,2,0)+H215*HLOOKUP($H$3,MASTER_Data_1!$A$3:$F$5,2,0)</f>
        <v>152.20000000000002</v>
      </c>
      <c r="J215" s="5">
        <f>IF(AND(I215&gt;100,C215=60001),HLOOKUP(C215,MASTER_Data_3!$A$6:$G$16,MATCH(Datset_2!I215,MASTER_Data_3!$B$7:$B$16,1)+2,1),IF(AND(I215&gt;100,C215=60002),HLOOKUP(C215,MASTER_Data_3!$A$6:$G$16,MATCH(Datset_2!I215,MASTER_Data_3!$B$7:$B$16,1)+2,1),IF(AND(I215&gt;100,C215=60003),HLOOKUP(C215,MASTER_Data_3!$A$6:$G$16,MATCH(Datset_2!I215,MASTER_Data_3!$B$7:$B$16,1)+2,1),IF(AND(I215&gt;100,C215=60004),HLOOKUP(C215,MASTER_Data_3!$A$6:$G$16,MATCH(Datset_2!I215,MASTER_Data_3!$B$7:$B$16,1)+2,1),IF(AND(I215&gt;100,C215=60005),HLOOKUP(C215,MASTER_Data_3!$A$6:$G$16,MATCH(Datset_2!I215,MASTER_Data_3!$B$7:$B$16,1)+2,1),HLOOKUP(C215,MASTER_Data_3!$A$6:$G$16,2,1))))))</f>
        <v>0.25</v>
      </c>
      <c r="K215" s="4">
        <f t="shared" si="6"/>
        <v>38.050000000000004</v>
      </c>
      <c r="L215" s="112">
        <f>IF(AND(I215&gt;100,C215=60001),HLOOKUP(C215,MASTER_Data_4!$A$6:$L$16,MATCH(Datset_2!I215,MASTER_Data_4!$B$7:$B$16,1)+2,1),IF(AND(I215&gt;100,C215=60002),HLOOKUP(C215,MASTER_Data_4!$A$6:$L$16,MATCH(Datset_2!I215,MASTER_Data_4!$B$7:$B$16,1)+2,1),IF(AND(I215&gt;100,C215=60003),HLOOKUP(C215,MASTER_Data_4!$A$6:$L$16,MATCH(Datset_2!I215,MASTER_Data_4!$B$7:$B$16,1)+2,1),IF(AND(I215&gt;100,C215=60004),HLOOKUP(C215,MASTER_Data_4!$A$6:$L$16,MATCH(Datset_2!I215,MASTER_Data_4!$B$7:$B$16,1)+2,1),IF(AND(I215&gt;100,C215=60005),HLOOKUP(C215,MASTER_Data_4!$A$6:$L$16,MATCH(Datset_2!I215,MASTER_Data_4!$B$7:$B$16,1)+2,1),HLOOKUP(C215,MASTER_Data_4!$A$6:$L$16,2,1))))))</f>
        <v>0.34</v>
      </c>
      <c r="M215" s="4">
        <f t="shared" si="7"/>
        <v>51.748000000000012</v>
      </c>
      <c r="N215" s="112">
        <f>VLOOKUP(C215,MASTER_Data_7!$F$2:$H$7,3,0)</f>
        <v>1</v>
      </c>
      <c r="O215" s="112">
        <f>VLOOKUP(C215,MASTER_Data_7!$K$2:$M$12,3,0)</f>
        <v>2</v>
      </c>
      <c r="P215" s="3">
        <f>VLOOKUP(C215,MASTER_Data_8!$F$2:$H$7,3,0)</f>
        <v>25</v>
      </c>
      <c r="Q215" s="3">
        <f>Datset_2!I215*MASTER_Data_5!$B$9*P215</f>
        <v>207.3725</v>
      </c>
      <c r="R215" s="3">
        <f>VLOOKUP(C215,MASTER_Data_8!$K$2:$M$12,3,0)</f>
        <v>1376</v>
      </c>
      <c r="S215" s="3">
        <f>Datset_2!I215*MASTER_Data_5!$B$9*R215</f>
        <v>11413.7824</v>
      </c>
    </row>
    <row r="216" spans="1:19" x14ac:dyDescent="0.25">
      <c r="A216" s="62" t="s">
        <v>591</v>
      </c>
      <c r="B216" s="22">
        <v>39602</v>
      </c>
      <c r="C216" s="62">
        <v>60005</v>
      </c>
      <c r="D216" s="62">
        <v>11</v>
      </c>
      <c r="E216" s="62">
        <v>8</v>
      </c>
      <c r="F216" s="62">
        <v>15</v>
      </c>
      <c r="G216" s="62">
        <v>11</v>
      </c>
      <c r="H216" s="62">
        <v>11</v>
      </c>
      <c r="I216" s="112">
        <f>D216*HLOOKUP($D$3,MASTER_Data_1!$A$3:$F$5,2,0)+E216*HLOOKUP($E$3,MASTER_Data_1!$A$3:$F$5,2,0)+F216*HLOOKUP($F$3,MASTER_Data_1!$A$3:$F$5,2,0)+G216*HLOOKUP($G$3,MASTER_Data_1!$A$3:$F$5,2,0)+H216*HLOOKUP($H$3,MASTER_Data_1!$A$3:$F$5,2,0)</f>
        <v>155.69999999999999</v>
      </c>
      <c r="J216" s="5">
        <f>IF(AND(I216&gt;100,C216=60001),HLOOKUP(C216,MASTER_Data_3!$A$6:$G$16,MATCH(Datset_2!I216,MASTER_Data_3!$B$7:$B$16,1)+2,1),IF(AND(I216&gt;100,C216=60002),HLOOKUP(C216,MASTER_Data_3!$A$6:$G$16,MATCH(Datset_2!I216,MASTER_Data_3!$B$7:$B$16,1)+2,1),IF(AND(I216&gt;100,C216=60003),HLOOKUP(C216,MASTER_Data_3!$A$6:$G$16,MATCH(Datset_2!I216,MASTER_Data_3!$B$7:$B$16,1)+2,1),IF(AND(I216&gt;100,C216=60004),HLOOKUP(C216,MASTER_Data_3!$A$6:$G$16,MATCH(Datset_2!I216,MASTER_Data_3!$B$7:$B$16,1)+2,1),IF(AND(I216&gt;100,C216=60005),HLOOKUP(C216,MASTER_Data_3!$A$6:$G$16,MATCH(Datset_2!I216,MASTER_Data_3!$B$7:$B$16,1)+2,1),HLOOKUP(C216,MASTER_Data_3!$A$6:$G$16,2,1))))))</f>
        <v>0.24399999999999999</v>
      </c>
      <c r="K216" s="4">
        <f t="shared" si="6"/>
        <v>37.990799999999993</v>
      </c>
      <c r="L216" s="112">
        <f>IF(AND(I216&gt;100,C216=60001),HLOOKUP(C216,MASTER_Data_4!$A$6:$L$16,MATCH(Datset_2!I216,MASTER_Data_4!$B$7:$B$16,1)+2,1),IF(AND(I216&gt;100,C216=60002),HLOOKUP(C216,MASTER_Data_4!$A$6:$L$16,MATCH(Datset_2!I216,MASTER_Data_4!$B$7:$B$16,1)+2,1),IF(AND(I216&gt;100,C216=60003),HLOOKUP(C216,MASTER_Data_4!$A$6:$L$16,MATCH(Datset_2!I216,MASTER_Data_4!$B$7:$B$16,1)+2,1),IF(AND(I216&gt;100,C216=60004),HLOOKUP(C216,MASTER_Data_4!$A$6:$L$16,MATCH(Datset_2!I216,MASTER_Data_4!$B$7:$B$16,1)+2,1),IF(AND(I216&gt;100,C216=60005),HLOOKUP(C216,MASTER_Data_4!$A$6:$L$16,MATCH(Datset_2!I216,MASTER_Data_4!$B$7:$B$16,1)+2,1),HLOOKUP(C216,MASTER_Data_4!$A$6:$L$16,2,1))))))</f>
        <v>0.38900000000000001</v>
      </c>
      <c r="M216" s="4">
        <f t="shared" si="7"/>
        <v>60.567299999999996</v>
      </c>
      <c r="N216" s="112">
        <f>VLOOKUP(C216,MASTER_Data_7!$F$2:$H$7,3,0)</f>
        <v>2</v>
      </c>
      <c r="O216" s="112">
        <f>VLOOKUP(C216,MASTER_Data_7!$K$2:$M$12,3,0)</f>
        <v>1</v>
      </c>
      <c r="P216" s="3">
        <f>VLOOKUP(C216,MASTER_Data_8!$F$2:$H$7,3,0)</f>
        <v>779</v>
      </c>
      <c r="Q216" s="3">
        <f>Datset_2!I216*MASTER_Data_5!$B$9*P216</f>
        <v>6610.3213500000002</v>
      </c>
      <c r="R216" s="3">
        <f>VLOOKUP(C216,MASTER_Data_8!$K$2:$M$12,3,0)</f>
        <v>584</v>
      </c>
      <c r="S216" s="3">
        <f>Datset_2!I216*MASTER_Data_5!$B$9*R216</f>
        <v>4955.6196</v>
      </c>
    </row>
    <row r="217" spans="1:19" x14ac:dyDescent="0.25">
      <c r="A217" s="62" t="s">
        <v>630</v>
      </c>
      <c r="B217" s="22">
        <v>39603</v>
      </c>
      <c r="C217" s="62">
        <v>60001</v>
      </c>
      <c r="D217" s="62">
        <v>12</v>
      </c>
      <c r="E217" s="62">
        <v>8</v>
      </c>
      <c r="F217" s="62">
        <v>12</v>
      </c>
      <c r="G217" s="62">
        <v>11</v>
      </c>
      <c r="H217" s="62">
        <v>11</v>
      </c>
      <c r="I217" s="112">
        <f>D217*HLOOKUP($D$3,MASTER_Data_1!$A$3:$F$5,2,0)+E217*HLOOKUP($E$3,MASTER_Data_1!$A$3:$F$5,2,0)+F217*HLOOKUP($F$3,MASTER_Data_1!$A$3:$F$5,2,0)+G217*HLOOKUP($G$3,MASTER_Data_1!$A$3:$F$5,2,0)+H217*HLOOKUP($H$3,MASTER_Data_1!$A$3:$F$5,2,0)</f>
        <v>153.5</v>
      </c>
      <c r="J217" s="5">
        <f>IF(AND(I217&gt;100,C217=60001),HLOOKUP(C217,MASTER_Data_3!$A$6:$G$16,MATCH(Datset_2!I217,MASTER_Data_3!$B$7:$B$16,1)+2,1),IF(AND(I217&gt;100,C217=60002),HLOOKUP(C217,MASTER_Data_3!$A$6:$G$16,MATCH(Datset_2!I217,MASTER_Data_3!$B$7:$B$16,1)+2,1),IF(AND(I217&gt;100,C217=60003),HLOOKUP(C217,MASTER_Data_3!$A$6:$G$16,MATCH(Datset_2!I217,MASTER_Data_3!$B$7:$B$16,1)+2,1),IF(AND(I217&gt;100,C217=60004),HLOOKUP(C217,MASTER_Data_3!$A$6:$G$16,MATCH(Datset_2!I217,MASTER_Data_3!$B$7:$B$16,1)+2,1),IF(AND(I217&gt;100,C217=60005),HLOOKUP(C217,MASTER_Data_3!$A$6:$G$16,MATCH(Datset_2!I217,MASTER_Data_3!$B$7:$B$16,1)+2,1),HLOOKUP(C217,MASTER_Data_3!$A$6:$G$16,2,1))))))</f>
        <v>0.25</v>
      </c>
      <c r="K217" s="4">
        <f t="shared" si="6"/>
        <v>38.375</v>
      </c>
      <c r="L217" s="112">
        <f>IF(AND(I217&gt;100,C217=60001),HLOOKUP(C217,MASTER_Data_4!$A$6:$L$16,MATCH(Datset_2!I217,MASTER_Data_4!$B$7:$B$16,1)+2,1),IF(AND(I217&gt;100,C217=60002),HLOOKUP(C217,MASTER_Data_4!$A$6:$L$16,MATCH(Datset_2!I217,MASTER_Data_4!$B$7:$B$16,1)+2,1),IF(AND(I217&gt;100,C217=60003),HLOOKUP(C217,MASTER_Data_4!$A$6:$L$16,MATCH(Datset_2!I217,MASTER_Data_4!$B$7:$B$16,1)+2,1),IF(AND(I217&gt;100,C217=60004),HLOOKUP(C217,MASTER_Data_4!$A$6:$L$16,MATCH(Datset_2!I217,MASTER_Data_4!$B$7:$B$16,1)+2,1),IF(AND(I217&gt;100,C217=60005),HLOOKUP(C217,MASTER_Data_4!$A$6:$L$16,MATCH(Datset_2!I217,MASTER_Data_4!$B$7:$B$16,1)+2,1),HLOOKUP(C217,MASTER_Data_4!$A$6:$L$16,2,1))))))</f>
        <v>0.34</v>
      </c>
      <c r="M217" s="4">
        <f t="shared" si="7"/>
        <v>52.190000000000005</v>
      </c>
      <c r="N217" s="112">
        <f>VLOOKUP(C217,MASTER_Data_7!$F$2:$H$7,3,0)</f>
        <v>1</v>
      </c>
      <c r="O217" s="112">
        <f>VLOOKUP(C217,MASTER_Data_7!$K$2:$M$12,3,0)</f>
        <v>2</v>
      </c>
      <c r="P217" s="3">
        <f>VLOOKUP(C217,MASTER_Data_8!$F$2:$H$7,3,0)</f>
        <v>25</v>
      </c>
      <c r="Q217" s="3">
        <f>Datset_2!I217*MASTER_Data_5!$B$9*P217</f>
        <v>209.14375000000001</v>
      </c>
      <c r="R217" s="3">
        <f>VLOOKUP(C217,MASTER_Data_8!$K$2:$M$12,3,0)</f>
        <v>1376</v>
      </c>
      <c r="S217" s="3">
        <f>Datset_2!I217*MASTER_Data_5!$B$9*R217</f>
        <v>11511.272000000001</v>
      </c>
    </row>
    <row r="218" spans="1:19" x14ac:dyDescent="0.25">
      <c r="A218" s="62" t="s">
        <v>631</v>
      </c>
      <c r="B218" s="22">
        <v>39603</v>
      </c>
      <c r="C218" s="62">
        <v>60005</v>
      </c>
      <c r="D218" s="62">
        <v>12</v>
      </c>
      <c r="E218" s="62">
        <v>8</v>
      </c>
      <c r="F218" s="62">
        <v>12</v>
      </c>
      <c r="G218" s="62">
        <v>11</v>
      </c>
      <c r="H218" s="62">
        <v>14</v>
      </c>
      <c r="I218" s="112">
        <f>D218*HLOOKUP($D$3,MASTER_Data_1!$A$3:$F$5,2,0)+E218*HLOOKUP($E$3,MASTER_Data_1!$A$3:$F$5,2,0)+F218*HLOOKUP($F$3,MASTER_Data_1!$A$3:$F$5,2,0)+G218*HLOOKUP($G$3,MASTER_Data_1!$A$3:$F$5,2,0)+H218*HLOOKUP($H$3,MASTER_Data_1!$A$3:$F$5,2,0)</f>
        <v>161.9</v>
      </c>
      <c r="J218" s="5">
        <f>IF(AND(I218&gt;100,C218=60001),HLOOKUP(C218,MASTER_Data_3!$A$6:$G$16,MATCH(Datset_2!I218,MASTER_Data_3!$B$7:$B$16,1)+2,1),IF(AND(I218&gt;100,C218=60002),HLOOKUP(C218,MASTER_Data_3!$A$6:$G$16,MATCH(Datset_2!I218,MASTER_Data_3!$B$7:$B$16,1)+2,1),IF(AND(I218&gt;100,C218=60003),HLOOKUP(C218,MASTER_Data_3!$A$6:$G$16,MATCH(Datset_2!I218,MASTER_Data_3!$B$7:$B$16,1)+2,1),IF(AND(I218&gt;100,C218=60004),HLOOKUP(C218,MASTER_Data_3!$A$6:$G$16,MATCH(Datset_2!I218,MASTER_Data_3!$B$7:$B$16,1)+2,1),IF(AND(I218&gt;100,C218=60005),HLOOKUP(C218,MASTER_Data_3!$A$6:$G$16,MATCH(Datset_2!I218,MASTER_Data_3!$B$7:$B$16,1)+2,1),HLOOKUP(C218,MASTER_Data_3!$A$6:$G$16,2,1))))))</f>
        <v>0.24399999999999999</v>
      </c>
      <c r="K218" s="4">
        <f t="shared" si="6"/>
        <v>39.503599999999999</v>
      </c>
      <c r="L218" s="112">
        <f>IF(AND(I218&gt;100,C218=60001),HLOOKUP(C218,MASTER_Data_4!$A$6:$L$16,MATCH(Datset_2!I218,MASTER_Data_4!$B$7:$B$16,1)+2,1),IF(AND(I218&gt;100,C218=60002),HLOOKUP(C218,MASTER_Data_4!$A$6:$L$16,MATCH(Datset_2!I218,MASTER_Data_4!$B$7:$B$16,1)+2,1),IF(AND(I218&gt;100,C218=60003),HLOOKUP(C218,MASTER_Data_4!$A$6:$L$16,MATCH(Datset_2!I218,MASTER_Data_4!$B$7:$B$16,1)+2,1),IF(AND(I218&gt;100,C218=60004),HLOOKUP(C218,MASTER_Data_4!$A$6:$L$16,MATCH(Datset_2!I218,MASTER_Data_4!$B$7:$B$16,1)+2,1),IF(AND(I218&gt;100,C218=60005),HLOOKUP(C218,MASTER_Data_4!$A$6:$L$16,MATCH(Datset_2!I218,MASTER_Data_4!$B$7:$B$16,1)+2,1),HLOOKUP(C218,MASTER_Data_4!$A$6:$L$16,2,1))))))</f>
        <v>0.38900000000000001</v>
      </c>
      <c r="M218" s="4">
        <f t="shared" si="7"/>
        <v>62.979100000000003</v>
      </c>
      <c r="N218" s="112">
        <f>VLOOKUP(C218,MASTER_Data_7!$F$2:$H$7,3,0)</f>
        <v>2</v>
      </c>
      <c r="O218" s="112">
        <f>VLOOKUP(C218,MASTER_Data_7!$K$2:$M$12,3,0)</f>
        <v>1</v>
      </c>
      <c r="P218" s="3">
        <f>VLOOKUP(C218,MASTER_Data_8!$F$2:$H$7,3,0)</f>
        <v>779</v>
      </c>
      <c r="Q218" s="3">
        <f>Datset_2!I218*MASTER_Data_5!$B$9*P218</f>
        <v>6873.5454500000005</v>
      </c>
      <c r="R218" s="3">
        <f>VLOOKUP(C218,MASTER_Data_8!$K$2:$M$12,3,0)</f>
        <v>584</v>
      </c>
      <c r="S218" s="3">
        <f>Datset_2!I218*MASTER_Data_5!$B$9*R218</f>
        <v>5152.9532000000008</v>
      </c>
    </row>
    <row r="219" spans="1:19" x14ac:dyDescent="0.25">
      <c r="A219" s="62" t="s">
        <v>669</v>
      </c>
      <c r="B219" s="22">
        <v>39604</v>
      </c>
      <c r="C219" s="62">
        <v>60005</v>
      </c>
      <c r="D219" s="62">
        <v>9</v>
      </c>
      <c r="E219" s="62">
        <v>8</v>
      </c>
      <c r="F219" s="62">
        <v>0</v>
      </c>
      <c r="G219" s="62">
        <v>11</v>
      </c>
      <c r="H219" s="62">
        <v>15</v>
      </c>
      <c r="I219" s="112">
        <f>D219*HLOOKUP($D$3,MASTER_Data_1!$A$3:$F$5,2,0)+E219*HLOOKUP($E$3,MASTER_Data_1!$A$3:$F$5,2,0)+F219*HLOOKUP($F$3,MASTER_Data_1!$A$3:$F$5,2,0)+G219*HLOOKUP($G$3,MASTER_Data_1!$A$3:$F$5,2,0)+H219*HLOOKUP($H$3,MASTER_Data_1!$A$3:$F$5,2,0)</f>
        <v>139.80000000000001</v>
      </c>
      <c r="J219" s="5">
        <f>IF(AND(I219&gt;100,C219=60001),HLOOKUP(C219,MASTER_Data_3!$A$6:$G$16,MATCH(Datset_2!I219,MASTER_Data_3!$B$7:$B$16,1)+2,1),IF(AND(I219&gt;100,C219=60002),HLOOKUP(C219,MASTER_Data_3!$A$6:$G$16,MATCH(Datset_2!I219,MASTER_Data_3!$B$7:$B$16,1)+2,1),IF(AND(I219&gt;100,C219=60003),HLOOKUP(C219,MASTER_Data_3!$A$6:$G$16,MATCH(Datset_2!I219,MASTER_Data_3!$B$7:$B$16,1)+2,1),IF(AND(I219&gt;100,C219=60004),HLOOKUP(C219,MASTER_Data_3!$A$6:$G$16,MATCH(Datset_2!I219,MASTER_Data_3!$B$7:$B$16,1)+2,1),IF(AND(I219&gt;100,C219=60005),HLOOKUP(C219,MASTER_Data_3!$A$6:$G$16,MATCH(Datset_2!I219,MASTER_Data_3!$B$7:$B$16,1)+2,1),HLOOKUP(C219,MASTER_Data_3!$A$6:$G$16,2,1))))))</f>
        <v>0.24399999999999999</v>
      </c>
      <c r="K219" s="4">
        <f t="shared" si="6"/>
        <v>34.111200000000004</v>
      </c>
      <c r="L219" s="112">
        <f>IF(AND(I219&gt;100,C219=60001),HLOOKUP(C219,MASTER_Data_4!$A$6:$L$16,MATCH(Datset_2!I219,MASTER_Data_4!$B$7:$B$16,1)+2,1),IF(AND(I219&gt;100,C219=60002),HLOOKUP(C219,MASTER_Data_4!$A$6:$L$16,MATCH(Datset_2!I219,MASTER_Data_4!$B$7:$B$16,1)+2,1),IF(AND(I219&gt;100,C219=60003),HLOOKUP(C219,MASTER_Data_4!$A$6:$L$16,MATCH(Datset_2!I219,MASTER_Data_4!$B$7:$B$16,1)+2,1),IF(AND(I219&gt;100,C219=60004),HLOOKUP(C219,MASTER_Data_4!$A$6:$L$16,MATCH(Datset_2!I219,MASTER_Data_4!$B$7:$B$16,1)+2,1),IF(AND(I219&gt;100,C219=60005),HLOOKUP(C219,MASTER_Data_4!$A$6:$L$16,MATCH(Datset_2!I219,MASTER_Data_4!$B$7:$B$16,1)+2,1),HLOOKUP(C219,MASTER_Data_4!$A$6:$L$16,2,1))))))</f>
        <v>0.38900000000000001</v>
      </c>
      <c r="M219" s="4">
        <f t="shared" si="7"/>
        <v>54.382200000000005</v>
      </c>
      <c r="N219" s="112">
        <f>VLOOKUP(C219,MASTER_Data_7!$F$2:$H$7,3,0)</f>
        <v>2</v>
      </c>
      <c r="O219" s="112">
        <f>VLOOKUP(C219,MASTER_Data_7!$K$2:$M$12,3,0)</f>
        <v>1</v>
      </c>
      <c r="P219" s="3">
        <f>VLOOKUP(C219,MASTER_Data_8!$F$2:$H$7,3,0)</f>
        <v>779</v>
      </c>
      <c r="Q219" s="3">
        <f>Datset_2!I219*MASTER_Data_5!$B$9*P219</f>
        <v>5935.2789000000002</v>
      </c>
      <c r="R219" s="3">
        <f>VLOOKUP(C219,MASTER_Data_8!$K$2:$M$12,3,0)</f>
        <v>584</v>
      </c>
      <c r="S219" s="3">
        <f>Datset_2!I219*MASTER_Data_5!$B$9*R219</f>
        <v>4449.5544</v>
      </c>
    </row>
    <row r="220" spans="1:19" x14ac:dyDescent="0.25">
      <c r="A220" s="62" t="s">
        <v>670</v>
      </c>
      <c r="B220" s="22">
        <v>39604</v>
      </c>
      <c r="C220" s="62">
        <v>60003</v>
      </c>
      <c r="D220" s="62">
        <v>9</v>
      </c>
      <c r="E220" s="62">
        <v>8</v>
      </c>
      <c r="F220" s="62">
        <v>19</v>
      </c>
      <c r="G220" s="62">
        <v>11</v>
      </c>
      <c r="H220" s="62">
        <v>6</v>
      </c>
      <c r="I220" s="112">
        <f>D220*HLOOKUP($D$3,MASTER_Data_1!$A$3:$F$5,2,0)+E220*HLOOKUP($E$3,MASTER_Data_1!$A$3:$F$5,2,0)+F220*HLOOKUP($F$3,MASTER_Data_1!$A$3:$F$5,2,0)+G220*HLOOKUP($G$3,MASTER_Data_1!$A$3:$F$5,2,0)+H220*HLOOKUP($H$3,MASTER_Data_1!$A$3:$F$5,2,0)</f>
        <v>143.10000000000002</v>
      </c>
      <c r="J220" s="5">
        <f>IF(AND(I220&gt;100,C220=60001),HLOOKUP(C220,MASTER_Data_3!$A$6:$G$16,MATCH(Datset_2!I220,MASTER_Data_3!$B$7:$B$16,1)+2,1),IF(AND(I220&gt;100,C220=60002),HLOOKUP(C220,MASTER_Data_3!$A$6:$G$16,MATCH(Datset_2!I220,MASTER_Data_3!$B$7:$B$16,1)+2,1),IF(AND(I220&gt;100,C220=60003),HLOOKUP(C220,MASTER_Data_3!$A$6:$G$16,MATCH(Datset_2!I220,MASTER_Data_3!$B$7:$B$16,1)+2,1),IF(AND(I220&gt;100,C220=60004),HLOOKUP(C220,MASTER_Data_3!$A$6:$G$16,MATCH(Datset_2!I220,MASTER_Data_3!$B$7:$B$16,1)+2,1),IF(AND(I220&gt;100,C220=60005),HLOOKUP(C220,MASTER_Data_3!$A$6:$G$16,MATCH(Datset_2!I220,MASTER_Data_3!$B$7:$B$16,1)+2,1),HLOOKUP(C220,MASTER_Data_3!$A$6:$G$16,2,1))))))</f>
        <v>0.25600000000000001</v>
      </c>
      <c r="K220" s="4">
        <f t="shared" si="6"/>
        <v>36.633600000000008</v>
      </c>
      <c r="L220" s="112">
        <f>IF(AND(I220&gt;100,C220=60001),HLOOKUP(C220,MASTER_Data_4!$A$6:$L$16,MATCH(Datset_2!I220,MASTER_Data_4!$B$7:$B$16,1)+2,1),IF(AND(I220&gt;100,C220=60002),HLOOKUP(C220,MASTER_Data_4!$A$6:$L$16,MATCH(Datset_2!I220,MASTER_Data_4!$B$7:$B$16,1)+2,1),IF(AND(I220&gt;100,C220=60003),HLOOKUP(C220,MASTER_Data_4!$A$6:$L$16,MATCH(Datset_2!I220,MASTER_Data_4!$B$7:$B$16,1)+2,1),IF(AND(I220&gt;100,C220=60004),HLOOKUP(C220,MASTER_Data_4!$A$6:$L$16,MATCH(Datset_2!I220,MASTER_Data_4!$B$7:$B$16,1)+2,1),IF(AND(I220&gt;100,C220=60005),HLOOKUP(C220,MASTER_Data_4!$A$6:$L$16,MATCH(Datset_2!I220,MASTER_Data_4!$B$7:$B$16,1)+2,1),HLOOKUP(C220,MASTER_Data_4!$A$6:$L$16,2,1))))))</f>
        <v>0.28999999999999998</v>
      </c>
      <c r="M220" s="4">
        <f t="shared" si="7"/>
        <v>41.499000000000002</v>
      </c>
      <c r="N220" s="112">
        <f>VLOOKUP(C220,MASTER_Data_7!$F$2:$H$7,3,0)</f>
        <v>2</v>
      </c>
      <c r="O220" s="112">
        <f>VLOOKUP(C220,MASTER_Data_7!$K$2:$M$12,3,0)</f>
        <v>1</v>
      </c>
      <c r="P220" s="3">
        <f>VLOOKUP(C220,MASTER_Data_8!$F$2:$H$7,3,0)</f>
        <v>846</v>
      </c>
      <c r="Q220" s="3">
        <f>Datset_2!I220*MASTER_Data_5!$B$9*P220</f>
        <v>6597.9117000000015</v>
      </c>
      <c r="R220" s="3">
        <f>VLOOKUP(C220,MASTER_Data_8!$K$2:$M$12,3,0)</f>
        <v>775</v>
      </c>
      <c r="S220" s="3">
        <f>Datset_2!I220*MASTER_Data_5!$B$9*R220</f>
        <v>6044.1862500000007</v>
      </c>
    </row>
    <row r="221" spans="1:19" x14ac:dyDescent="0.25">
      <c r="A221" s="62" t="s">
        <v>707</v>
      </c>
      <c r="B221" s="22">
        <v>39605</v>
      </c>
      <c r="C221" s="62">
        <v>60001</v>
      </c>
      <c r="D221" s="62">
        <v>9</v>
      </c>
      <c r="E221" s="62">
        <v>8</v>
      </c>
      <c r="F221" s="62">
        <v>10</v>
      </c>
      <c r="G221" s="62">
        <v>11</v>
      </c>
      <c r="H221" s="62">
        <v>11</v>
      </c>
      <c r="I221" s="112">
        <f>D221*HLOOKUP($D$3,MASTER_Data_1!$A$3:$F$5,2,0)+E221*HLOOKUP($E$3,MASTER_Data_1!$A$3:$F$5,2,0)+F221*HLOOKUP($F$3,MASTER_Data_1!$A$3:$F$5,2,0)+G221*HLOOKUP($G$3,MASTER_Data_1!$A$3:$F$5,2,0)+H221*HLOOKUP($H$3,MASTER_Data_1!$A$3:$F$5,2,0)</f>
        <v>143.60000000000002</v>
      </c>
      <c r="J221" s="5">
        <f>IF(AND(I221&gt;100,C221=60001),HLOOKUP(C221,MASTER_Data_3!$A$6:$G$16,MATCH(Datset_2!I221,MASTER_Data_3!$B$7:$B$16,1)+2,1),IF(AND(I221&gt;100,C221=60002),HLOOKUP(C221,MASTER_Data_3!$A$6:$G$16,MATCH(Datset_2!I221,MASTER_Data_3!$B$7:$B$16,1)+2,1),IF(AND(I221&gt;100,C221=60003),HLOOKUP(C221,MASTER_Data_3!$A$6:$G$16,MATCH(Datset_2!I221,MASTER_Data_3!$B$7:$B$16,1)+2,1),IF(AND(I221&gt;100,C221=60004),HLOOKUP(C221,MASTER_Data_3!$A$6:$G$16,MATCH(Datset_2!I221,MASTER_Data_3!$B$7:$B$16,1)+2,1),IF(AND(I221&gt;100,C221=60005),HLOOKUP(C221,MASTER_Data_3!$A$6:$G$16,MATCH(Datset_2!I221,MASTER_Data_3!$B$7:$B$16,1)+2,1),HLOOKUP(C221,MASTER_Data_3!$A$6:$G$16,2,1))))))</f>
        <v>0.25</v>
      </c>
      <c r="K221" s="4">
        <f t="shared" si="6"/>
        <v>35.900000000000006</v>
      </c>
      <c r="L221" s="112">
        <f>IF(AND(I221&gt;100,C221=60001),HLOOKUP(C221,MASTER_Data_4!$A$6:$L$16,MATCH(Datset_2!I221,MASTER_Data_4!$B$7:$B$16,1)+2,1),IF(AND(I221&gt;100,C221=60002),HLOOKUP(C221,MASTER_Data_4!$A$6:$L$16,MATCH(Datset_2!I221,MASTER_Data_4!$B$7:$B$16,1)+2,1),IF(AND(I221&gt;100,C221=60003),HLOOKUP(C221,MASTER_Data_4!$A$6:$L$16,MATCH(Datset_2!I221,MASTER_Data_4!$B$7:$B$16,1)+2,1),IF(AND(I221&gt;100,C221=60004),HLOOKUP(C221,MASTER_Data_4!$A$6:$L$16,MATCH(Datset_2!I221,MASTER_Data_4!$B$7:$B$16,1)+2,1),IF(AND(I221&gt;100,C221=60005),HLOOKUP(C221,MASTER_Data_4!$A$6:$L$16,MATCH(Datset_2!I221,MASTER_Data_4!$B$7:$B$16,1)+2,1),HLOOKUP(C221,MASTER_Data_4!$A$6:$L$16,2,1))))))</f>
        <v>0.34</v>
      </c>
      <c r="M221" s="4">
        <f t="shared" si="7"/>
        <v>48.824000000000012</v>
      </c>
      <c r="N221" s="112">
        <f>VLOOKUP(C221,MASTER_Data_7!$F$2:$H$7,3,0)</f>
        <v>1</v>
      </c>
      <c r="O221" s="112">
        <f>VLOOKUP(C221,MASTER_Data_7!$K$2:$M$12,3,0)</f>
        <v>2</v>
      </c>
      <c r="P221" s="3">
        <f>VLOOKUP(C221,MASTER_Data_8!$F$2:$H$7,3,0)</f>
        <v>25</v>
      </c>
      <c r="Q221" s="3">
        <f>Datset_2!I221*MASTER_Data_5!$B$9*P221</f>
        <v>195.65500000000003</v>
      </c>
      <c r="R221" s="3">
        <f>VLOOKUP(C221,MASTER_Data_8!$K$2:$M$12,3,0)</f>
        <v>1376</v>
      </c>
      <c r="S221" s="3">
        <f>Datset_2!I221*MASTER_Data_5!$B$9*R221</f>
        <v>10768.851200000001</v>
      </c>
    </row>
    <row r="222" spans="1:19" x14ac:dyDescent="0.25">
      <c r="A222" s="62" t="s">
        <v>708</v>
      </c>
      <c r="B222" s="22">
        <v>39605</v>
      </c>
      <c r="C222" s="62">
        <v>60003</v>
      </c>
      <c r="D222" s="62">
        <v>15</v>
      </c>
      <c r="E222" s="62">
        <v>8</v>
      </c>
      <c r="F222" s="62">
        <v>8</v>
      </c>
      <c r="G222" s="62">
        <v>11</v>
      </c>
      <c r="H222" s="62">
        <v>5</v>
      </c>
      <c r="I222" s="112">
        <f>D222*HLOOKUP($D$3,MASTER_Data_1!$A$3:$F$5,2,0)+E222*HLOOKUP($E$3,MASTER_Data_1!$A$3:$F$5,2,0)+F222*HLOOKUP($F$3,MASTER_Data_1!$A$3:$F$5,2,0)+G222*HLOOKUP($G$3,MASTER_Data_1!$A$3:$F$5,2,0)+H222*HLOOKUP($H$3,MASTER_Data_1!$A$3:$F$5,2,0)</f>
        <v>137.6</v>
      </c>
      <c r="J222" s="5">
        <f>IF(AND(I222&gt;100,C222=60001),HLOOKUP(C222,MASTER_Data_3!$A$6:$G$16,MATCH(Datset_2!I222,MASTER_Data_3!$B$7:$B$16,1)+2,1),IF(AND(I222&gt;100,C222=60002),HLOOKUP(C222,MASTER_Data_3!$A$6:$G$16,MATCH(Datset_2!I222,MASTER_Data_3!$B$7:$B$16,1)+2,1),IF(AND(I222&gt;100,C222=60003),HLOOKUP(C222,MASTER_Data_3!$A$6:$G$16,MATCH(Datset_2!I222,MASTER_Data_3!$B$7:$B$16,1)+2,1),IF(AND(I222&gt;100,C222=60004),HLOOKUP(C222,MASTER_Data_3!$A$6:$G$16,MATCH(Datset_2!I222,MASTER_Data_3!$B$7:$B$16,1)+2,1),IF(AND(I222&gt;100,C222=60005),HLOOKUP(C222,MASTER_Data_3!$A$6:$G$16,MATCH(Datset_2!I222,MASTER_Data_3!$B$7:$B$16,1)+2,1),HLOOKUP(C222,MASTER_Data_3!$A$6:$G$16,2,1))))))</f>
        <v>0.25600000000000001</v>
      </c>
      <c r="K222" s="4">
        <f t="shared" si="6"/>
        <v>35.2256</v>
      </c>
      <c r="L222" s="112">
        <f>IF(AND(I222&gt;100,C222=60001),HLOOKUP(C222,MASTER_Data_4!$A$6:$L$16,MATCH(Datset_2!I222,MASTER_Data_4!$B$7:$B$16,1)+2,1),IF(AND(I222&gt;100,C222=60002),HLOOKUP(C222,MASTER_Data_4!$A$6:$L$16,MATCH(Datset_2!I222,MASTER_Data_4!$B$7:$B$16,1)+2,1),IF(AND(I222&gt;100,C222=60003),HLOOKUP(C222,MASTER_Data_4!$A$6:$L$16,MATCH(Datset_2!I222,MASTER_Data_4!$B$7:$B$16,1)+2,1),IF(AND(I222&gt;100,C222=60004),HLOOKUP(C222,MASTER_Data_4!$A$6:$L$16,MATCH(Datset_2!I222,MASTER_Data_4!$B$7:$B$16,1)+2,1),IF(AND(I222&gt;100,C222=60005),HLOOKUP(C222,MASTER_Data_4!$A$6:$L$16,MATCH(Datset_2!I222,MASTER_Data_4!$B$7:$B$16,1)+2,1),HLOOKUP(C222,MASTER_Data_4!$A$6:$L$16,2,1))))))</f>
        <v>0.28999999999999998</v>
      </c>
      <c r="M222" s="4">
        <f t="shared" si="7"/>
        <v>39.903999999999996</v>
      </c>
      <c r="N222" s="112">
        <f>VLOOKUP(C222,MASTER_Data_7!$F$2:$H$7,3,0)</f>
        <v>2</v>
      </c>
      <c r="O222" s="112">
        <f>VLOOKUP(C222,MASTER_Data_7!$K$2:$M$12,3,0)</f>
        <v>1</v>
      </c>
      <c r="P222" s="3">
        <f>VLOOKUP(C222,MASTER_Data_8!$F$2:$H$7,3,0)</f>
        <v>846</v>
      </c>
      <c r="Q222" s="3">
        <f>Datset_2!I222*MASTER_Data_5!$B$9*P222</f>
        <v>6344.3231999999998</v>
      </c>
      <c r="R222" s="3">
        <f>VLOOKUP(C222,MASTER_Data_8!$K$2:$M$12,3,0)</f>
        <v>775</v>
      </c>
      <c r="S222" s="3">
        <f>Datset_2!I222*MASTER_Data_5!$B$9*R222</f>
        <v>5811.88</v>
      </c>
    </row>
    <row r="223" spans="1:19" x14ac:dyDescent="0.25">
      <c r="A223" s="62" t="s">
        <v>750</v>
      </c>
      <c r="B223" s="22">
        <v>39606</v>
      </c>
      <c r="C223" s="62">
        <v>60001</v>
      </c>
      <c r="D223" s="62">
        <v>9</v>
      </c>
      <c r="E223" s="62">
        <v>8</v>
      </c>
      <c r="F223" s="62">
        <v>12</v>
      </c>
      <c r="G223" s="62">
        <v>11</v>
      </c>
      <c r="H223" s="62">
        <v>11</v>
      </c>
      <c r="I223" s="112">
        <f>D223*HLOOKUP($D$3,MASTER_Data_1!$A$3:$F$5,2,0)+E223*HLOOKUP($E$3,MASTER_Data_1!$A$3:$F$5,2,0)+F223*HLOOKUP($F$3,MASTER_Data_1!$A$3:$F$5,2,0)+G223*HLOOKUP($G$3,MASTER_Data_1!$A$3:$F$5,2,0)+H223*HLOOKUP($H$3,MASTER_Data_1!$A$3:$F$5,2,0)</f>
        <v>146.60000000000002</v>
      </c>
      <c r="J223" s="5">
        <f>IF(AND(I223&gt;100,C223=60001),HLOOKUP(C223,MASTER_Data_3!$A$6:$G$16,MATCH(Datset_2!I223,MASTER_Data_3!$B$7:$B$16,1)+2,1),IF(AND(I223&gt;100,C223=60002),HLOOKUP(C223,MASTER_Data_3!$A$6:$G$16,MATCH(Datset_2!I223,MASTER_Data_3!$B$7:$B$16,1)+2,1),IF(AND(I223&gt;100,C223=60003),HLOOKUP(C223,MASTER_Data_3!$A$6:$G$16,MATCH(Datset_2!I223,MASTER_Data_3!$B$7:$B$16,1)+2,1),IF(AND(I223&gt;100,C223=60004),HLOOKUP(C223,MASTER_Data_3!$A$6:$G$16,MATCH(Datset_2!I223,MASTER_Data_3!$B$7:$B$16,1)+2,1),IF(AND(I223&gt;100,C223=60005),HLOOKUP(C223,MASTER_Data_3!$A$6:$G$16,MATCH(Datset_2!I223,MASTER_Data_3!$B$7:$B$16,1)+2,1),HLOOKUP(C223,MASTER_Data_3!$A$6:$G$16,2,1))))))</f>
        <v>0.25</v>
      </c>
      <c r="K223" s="4">
        <f t="shared" si="6"/>
        <v>36.650000000000006</v>
      </c>
      <c r="L223" s="112">
        <f>IF(AND(I223&gt;100,C223=60001),HLOOKUP(C223,MASTER_Data_4!$A$6:$L$16,MATCH(Datset_2!I223,MASTER_Data_4!$B$7:$B$16,1)+2,1),IF(AND(I223&gt;100,C223=60002),HLOOKUP(C223,MASTER_Data_4!$A$6:$L$16,MATCH(Datset_2!I223,MASTER_Data_4!$B$7:$B$16,1)+2,1),IF(AND(I223&gt;100,C223=60003),HLOOKUP(C223,MASTER_Data_4!$A$6:$L$16,MATCH(Datset_2!I223,MASTER_Data_4!$B$7:$B$16,1)+2,1),IF(AND(I223&gt;100,C223=60004),HLOOKUP(C223,MASTER_Data_4!$A$6:$L$16,MATCH(Datset_2!I223,MASTER_Data_4!$B$7:$B$16,1)+2,1),IF(AND(I223&gt;100,C223=60005),HLOOKUP(C223,MASTER_Data_4!$A$6:$L$16,MATCH(Datset_2!I223,MASTER_Data_4!$B$7:$B$16,1)+2,1),HLOOKUP(C223,MASTER_Data_4!$A$6:$L$16,2,1))))))</f>
        <v>0.34</v>
      </c>
      <c r="M223" s="4">
        <f t="shared" si="7"/>
        <v>49.844000000000008</v>
      </c>
      <c r="N223" s="112">
        <f>VLOOKUP(C223,MASTER_Data_7!$F$2:$H$7,3,0)</f>
        <v>1</v>
      </c>
      <c r="O223" s="112">
        <f>VLOOKUP(C223,MASTER_Data_7!$K$2:$M$12,3,0)</f>
        <v>2</v>
      </c>
      <c r="P223" s="3">
        <f>VLOOKUP(C223,MASTER_Data_8!$F$2:$H$7,3,0)</f>
        <v>25</v>
      </c>
      <c r="Q223" s="3">
        <f>Datset_2!I223*MASTER_Data_5!$B$9*P223</f>
        <v>199.74250000000004</v>
      </c>
      <c r="R223" s="3">
        <f>VLOOKUP(C223,MASTER_Data_8!$K$2:$M$12,3,0)</f>
        <v>1376</v>
      </c>
      <c r="S223" s="3">
        <f>Datset_2!I223*MASTER_Data_5!$B$9*R223</f>
        <v>10993.827200000002</v>
      </c>
    </row>
    <row r="224" spans="1:19" x14ac:dyDescent="0.25">
      <c r="A224" s="62" t="s">
        <v>751</v>
      </c>
      <c r="B224" s="22">
        <v>39606</v>
      </c>
      <c r="C224" s="62">
        <v>60005</v>
      </c>
      <c r="D224" s="62">
        <v>9</v>
      </c>
      <c r="E224" s="62">
        <v>8</v>
      </c>
      <c r="F224" s="62">
        <v>12</v>
      </c>
      <c r="G224" s="62">
        <v>11</v>
      </c>
      <c r="H224" s="62">
        <v>9</v>
      </c>
      <c r="I224" s="112">
        <f>D224*HLOOKUP($D$3,MASTER_Data_1!$A$3:$F$5,2,0)+E224*HLOOKUP($E$3,MASTER_Data_1!$A$3:$F$5,2,0)+F224*HLOOKUP($F$3,MASTER_Data_1!$A$3:$F$5,2,0)+G224*HLOOKUP($G$3,MASTER_Data_1!$A$3:$F$5,2,0)+H224*HLOOKUP($H$3,MASTER_Data_1!$A$3:$F$5,2,0)</f>
        <v>141</v>
      </c>
      <c r="J224" s="5">
        <f>IF(AND(I224&gt;100,C224=60001),HLOOKUP(C224,MASTER_Data_3!$A$6:$G$16,MATCH(Datset_2!I224,MASTER_Data_3!$B$7:$B$16,1)+2,1),IF(AND(I224&gt;100,C224=60002),HLOOKUP(C224,MASTER_Data_3!$A$6:$G$16,MATCH(Datset_2!I224,MASTER_Data_3!$B$7:$B$16,1)+2,1),IF(AND(I224&gt;100,C224=60003),HLOOKUP(C224,MASTER_Data_3!$A$6:$G$16,MATCH(Datset_2!I224,MASTER_Data_3!$B$7:$B$16,1)+2,1),IF(AND(I224&gt;100,C224=60004),HLOOKUP(C224,MASTER_Data_3!$A$6:$G$16,MATCH(Datset_2!I224,MASTER_Data_3!$B$7:$B$16,1)+2,1),IF(AND(I224&gt;100,C224=60005),HLOOKUP(C224,MASTER_Data_3!$A$6:$G$16,MATCH(Datset_2!I224,MASTER_Data_3!$B$7:$B$16,1)+2,1),HLOOKUP(C224,MASTER_Data_3!$A$6:$G$16,2,1))))))</f>
        <v>0.24399999999999999</v>
      </c>
      <c r="K224" s="4">
        <f t="shared" si="6"/>
        <v>34.403999999999996</v>
      </c>
      <c r="L224" s="112">
        <f>IF(AND(I224&gt;100,C224=60001),HLOOKUP(C224,MASTER_Data_4!$A$6:$L$16,MATCH(Datset_2!I224,MASTER_Data_4!$B$7:$B$16,1)+2,1),IF(AND(I224&gt;100,C224=60002),HLOOKUP(C224,MASTER_Data_4!$A$6:$L$16,MATCH(Datset_2!I224,MASTER_Data_4!$B$7:$B$16,1)+2,1),IF(AND(I224&gt;100,C224=60003),HLOOKUP(C224,MASTER_Data_4!$A$6:$L$16,MATCH(Datset_2!I224,MASTER_Data_4!$B$7:$B$16,1)+2,1),IF(AND(I224&gt;100,C224=60004),HLOOKUP(C224,MASTER_Data_4!$A$6:$L$16,MATCH(Datset_2!I224,MASTER_Data_4!$B$7:$B$16,1)+2,1),IF(AND(I224&gt;100,C224=60005),HLOOKUP(C224,MASTER_Data_4!$A$6:$L$16,MATCH(Datset_2!I224,MASTER_Data_4!$B$7:$B$16,1)+2,1),HLOOKUP(C224,MASTER_Data_4!$A$6:$L$16,2,1))))))</f>
        <v>0.38900000000000001</v>
      </c>
      <c r="M224" s="4">
        <f t="shared" si="7"/>
        <v>54.849000000000004</v>
      </c>
      <c r="N224" s="112">
        <f>VLOOKUP(C224,MASTER_Data_7!$F$2:$H$7,3,0)</f>
        <v>2</v>
      </c>
      <c r="O224" s="112">
        <f>VLOOKUP(C224,MASTER_Data_7!$K$2:$M$12,3,0)</f>
        <v>1</v>
      </c>
      <c r="P224" s="3">
        <f>VLOOKUP(C224,MASTER_Data_8!$F$2:$H$7,3,0)</f>
        <v>779</v>
      </c>
      <c r="Q224" s="3">
        <f>Datset_2!I224*MASTER_Data_5!$B$9*P224</f>
        <v>5986.2254999999996</v>
      </c>
      <c r="R224" s="3">
        <f>VLOOKUP(C224,MASTER_Data_8!$K$2:$M$12,3,0)</f>
        <v>584</v>
      </c>
      <c r="S224" s="3">
        <f>Datset_2!I224*MASTER_Data_5!$B$9*R224</f>
        <v>4487.7479999999996</v>
      </c>
    </row>
    <row r="225" spans="1:19" x14ac:dyDescent="0.25">
      <c r="A225" s="62" t="s">
        <v>592</v>
      </c>
      <c r="B225" s="22">
        <v>39607</v>
      </c>
      <c r="C225" s="62">
        <v>60002</v>
      </c>
      <c r="D225" s="62">
        <v>11</v>
      </c>
      <c r="E225" s="62">
        <v>8</v>
      </c>
      <c r="F225" s="62">
        <v>12</v>
      </c>
      <c r="G225" s="62">
        <v>11</v>
      </c>
      <c r="H225" s="62">
        <v>9</v>
      </c>
      <c r="I225" s="112">
        <f>D225*HLOOKUP($D$3,MASTER_Data_1!$A$3:$F$5,2,0)+E225*HLOOKUP($E$3,MASTER_Data_1!$A$3:$F$5,2,0)+F225*HLOOKUP($F$3,MASTER_Data_1!$A$3:$F$5,2,0)+G225*HLOOKUP($G$3,MASTER_Data_1!$A$3:$F$5,2,0)+H225*HLOOKUP($H$3,MASTER_Data_1!$A$3:$F$5,2,0)</f>
        <v>145.6</v>
      </c>
      <c r="J225" s="5">
        <f>IF(AND(I225&gt;100,C225=60001),HLOOKUP(C225,MASTER_Data_3!$A$6:$G$16,MATCH(Datset_2!I225,MASTER_Data_3!$B$7:$B$16,1)+2,1),IF(AND(I225&gt;100,C225=60002),HLOOKUP(C225,MASTER_Data_3!$A$6:$G$16,MATCH(Datset_2!I225,MASTER_Data_3!$B$7:$B$16,1)+2,1),IF(AND(I225&gt;100,C225=60003),HLOOKUP(C225,MASTER_Data_3!$A$6:$G$16,MATCH(Datset_2!I225,MASTER_Data_3!$B$7:$B$16,1)+2,1),IF(AND(I225&gt;100,C225=60004),HLOOKUP(C225,MASTER_Data_3!$A$6:$G$16,MATCH(Datset_2!I225,MASTER_Data_3!$B$7:$B$16,1)+2,1),IF(AND(I225&gt;100,C225=60005),HLOOKUP(C225,MASTER_Data_3!$A$6:$G$16,MATCH(Datset_2!I225,MASTER_Data_3!$B$7:$B$16,1)+2,1),HLOOKUP(C225,MASTER_Data_3!$A$6:$G$16,2,1))))))</f>
        <v>0.254</v>
      </c>
      <c r="K225" s="4">
        <f t="shared" si="6"/>
        <v>36.982399999999998</v>
      </c>
      <c r="L225" s="112">
        <f>IF(AND(I225&gt;100,C225=60001),HLOOKUP(C225,MASTER_Data_4!$A$6:$L$16,MATCH(Datset_2!I225,MASTER_Data_4!$B$7:$B$16,1)+2,1),IF(AND(I225&gt;100,C225=60002),HLOOKUP(C225,MASTER_Data_4!$A$6:$L$16,MATCH(Datset_2!I225,MASTER_Data_4!$B$7:$B$16,1)+2,1),IF(AND(I225&gt;100,C225=60003),HLOOKUP(C225,MASTER_Data_4!$A$6:$L$16,MATCH(Datset_2!I225,MASTER_Data_4!$B$7:$B$16,1)+2,1),IF(AND(I225&gt;100,C225=60004),HLOOKUP(C225,MASTER_Data_4!$A$6:$L$16,MATCH(Datset_2!I225,MASTER_Data_4!$B$7:$B$16,1)+2,1),IF(AND(I225&gt;100,C225=60005),HLOOKUP(C225,MASTER_Data_4!$A$6:$L$16,MATCH(Datset_2!I225,MASTER_Data_4!$B$7:$B$16,1)+2,1),HLOOKUP(C225,MASTER_Data_4!$A$6:$L$16,2,1))))))</f>
        <v>0.307</v>
      </c>
      <c r="M225" s="4">
        <f t="shared" si="7"/>
        <v>44.699199999999998</v>
      </c>
      <c r="N225" s="112">
        <f>VLOOKUP(C225,MASTER_Data_7!$F$2:$H$7,3,0)</f>
        <v>1</v>
      </c>
      <c r="O225" s="112">
        <f>VLOOKUP(C225,MASTER_Data_7!$K$2:$M$12,3,0)</f>
        <v>2</v>
      </c>
      <c r="P225" s="3">
        <f>VLOOKUP(C225,MASTER_Data_8!$F$2:$H$7,3,0)</f>
        <v>355</v>
      </c>
      <c r="Q225" s="3">
        <f>Datset_2!I225*MASTER_Data_5!$B$9*P225</f>
        <v>2816.9960000000001</v>
      </c>
      <c r="R225" s="3">
        <f>VLOOKUP(C225,MASTER_Data_8!$K$2:$M$12,3,0)</f>
        <v>1275</v>
      </c>
      <c r="S225" s="3">
        <f>Datset_2!I225*MASTER_Data_5!$B$9*R225</f>
        <v>10117.379999999999</v>
      </c>
    </row>
    <row r="226" spans="1:19" x14ac:dyDescent="0.25">
      <c r="A226" s="62" t="s">
        <v>593</v>
      </c>
      <c r="B226" s="22">
        <v>39607</v>
      </c>
      <c r="C226" s="62">
        <v>60001</v>
      </c>
      <c r="D226" s="62">
        <v>12</v>
      </c>
      <c r="E226" s="62">
        <v>8</v>
      </c>
      <c r="F226" s="62">
        <v>12</v>
      </c>
      <c r="G226" s="62">
        <v>15</v>
      </c>
      <c r="H226" s="62">
        <v>9</v>
      </c>
      <c r="I226" s="112">
        <f>D226*HLOOKUP($D$3,MASTER_Data_1!$A$3:$F$5,2,0)+E226*HLOOKUP($E$3,MASTER_Data_1!$A$3:$F$5,2,0)+F226*HLOOKUP($F$3,MASTER_Data_1!$A$3:$F$5,2,0)+G226*HLOOKUP($G$3,MASTER_Data_1!$A$3:$F$5,2,0)+H226*HLOOKUP($H$3,MASTER_Data_1!$A$3:$F$5,2,0)</f>
        <v>170.7</v>
      </c>
      <c r="J226" s="5">
        <f>IF(AND(I226&gt;100,C226=60001),HLOOKUP(C226,MASTER_Data_3!$A$6:$G$16,MATCH(Datset_2!I226,MASTER_Data_3!$B$7:$B$16,1)+2,1),IF(AND(I226&gt;100,C226=60002),HLOOKUP(C226,MASTER_Data_3!$A$6:$G$16,MATCH(Datset_2!I226,MASTER_Data_3!$B$7:$B$16,1)+2,1),IF(AND(I226&gt;100,C226=60003),HLOOKUP(C226,MASTER_Data_3!$A$6:$G$16,MATCH(Datset_2!I226,MASTER_Data_3!$B$7:$B$16,1)+2,1),IF(AND(I226&gt;100,C226=60004),HLOOKUP(C226,MASTER_Data_3!$A$6:$G$16,MATCH(Datset_2!I226,MASTER_Data_3!$B$7:$B$16,1)+2,1),IF(AND(I226&gt;100,C226=60005),HLOOKUP(C226,MASTER_Data_3!$A$6:$G$16,MATCH(Datset_2!I226,MASTER_Data_3!$B$7:$B$16,1)+2,1),HLOOKUP(C226,MASTER_Data_3!$A$6:$G$16,2,1))))))</f>
        <v>0.25</v>
      </c>
      <c r="K226" s="4">
        <f t="shared" si="6"/>
        <v>42.674999999999997</v>
      </c>
      <c r="L226" s="112">
        <f>IF(AND(I226&gt;100,C226=60001),HLOOKUP(C226,MASTER_Data_4!$A$6:$L$16,MATCH(Datset_2!I226,MASTER_Data_4!$B$7:$B$16,1)+2,1),IF(AND(I226&gt;100,C226=60002),HLOOKUP(C226,MASTER_Data_4!$A$6:$L$16,MATCH(Datset_2!I226,MASTER_Data_4!$B$7:$B$16,1)+2,1),IF(AND(I226&gt;100,C226=60003),HLOOKUP(C226,MASTER_Data_4!$A$6:$L$16,MATCH(Datset_2!I226,MASTER_Data_4!$B$7:$B$16,1)+2,1),IF(AND(I226&gt;100,C226=60004),HLOOKUP(C226,MASTER_Data_4!$A$6:$L$16,MATCH(Datset_2!I226,MASTER_Data_4!$B$7:$B$16,1)+2,1),IF(AND(I226&gt;100,C226=60005),HLOOKUP(C226,MASTER_Data_4!$A$6:$L$16,MATCH(Datset_2!I226,MASTER_Data_4!$B$7:$B$16,1)+2,1),HLOOKUP(C226,MASTER_Data_4!$A$6:$L$16,2,1))))))</f>
        <v>0.34</v>
      </c>
      <c r="M226" s="4">
        <f t="shared" si="7"/>
        <v>58.038000000000004</v>
      </c>
      <c r="N226" s="112">
        <f>VLOOKUP(C226,MASTER_Data_7!$F$2:$H$7,3,0)</f>
        <v>1</v>
      </c>
      <c r="O226" s="112">
        <f>VLOOKUP(C226,MASTER_Data_7!$K$2:$M$12,3,0)</f>
        <v>2</v>
      </c>
      <c r="P226" s="3">
        <f>VLOOKUP(C226,MASTER_Data_8!$F$2:$H$7,3,0)</f>
        <v>25</v>
      </c>
      <c r="Q226" s="3">
        <f>Datset_2!I226*MASTER_Data_5!$B$9*P226</f>
        <v>232.57874999999996</v>
      </c>
      <c r="R226" s="3">
        <f>VLOOKUP(C226,MASTER_Data_8!$K$2:$M$12,3,0)</f>
        <v>1376</v>
      </c>
      <c r="S226" s="3">
        <f>Datset_2!I226*MASTER_Data_5!$B$9*R226</f>
        <v>12801.134399999999</v>
      </c>
    </row>
    <row r="227" spans="1:19" x14ac:dyDescent="0.25">
      <c r="A227" s="62" t="s">
        <v>594</v>
      </c>
      <c r="B227" s="22">
        <v>39607</v>
      </c>
      <c r="C227" s="62">
        <v>60003</v>
      </c>
      <c r="D227" s="62">
        <v>12</v>
      </c>
      <c r="E227" s="62">
        <v>8</v>
      </c>
      <c r="F227" s="62">
        <v>12</v>
      </c>
      <c r="G227" s="62">
        <v>6</v>
      </c>
      <c r="H227" s="62">
        <v>9</v>
      </c>
      <c r="I227" s="112">
        <f>D227*HLOOKUP($D$3,MASTER_Data_1!$A$3:$F$5,2,0)+E227*HLOOKUP($E$3,MASTER_Data_1!$A$3:$F$5,2,0)+F227*HLOOKUP($F$3,MASTER_Data_1!$A$3:$F$5,2,0)+G227*HLOOKUP($G$3,MASTER_Data_1!$A$3:$F$5,2,0)+H227*HLOOKUP($H$3,MASTER_Data_1!$A$3:$F$5,2,0)</f>
        <v>119.4</v>
      </c>
      <c r="J227" s="5">
        <f>IF(AND(I227&gt;100,C227=60001),HLOOKUP(C227,MASTER_Data_3!$A$6:$G$16,MATCH(Datset_2!I227,MASTER_Data_3!$B$7:$B$16,1)+2,1),IF(AND(I227&gt;100,C227=60002),HLOOKUP(C227,MASTER_Data_3!$A$6:$G$16,MATCH(Datset_2!I227,MASTER_Data_3!$B$7:$B$16,1)+2,1),IF(AND(I227&gt;100,C227=60003),HLOOKUP(C227,MASTER_Data_3!$A$6:$G$16,MATCH(Datset_2!I227,MASTER_Data_3!$B$7:$B$16,1)+2,1),IF(AND(I227&gt;100,C227=60004),HLOOKUP(C227,MASTER_Data_3!$A$6:$G$16,MATCH(Datset_2!I227,MASTER_Data_3!$B$7:$B$16,1)+2,1),IF(AND(I227&gt;100,C227=60005),HLOOKUP(C227,MASTER_Data_3!$A$6:$G$16,MATCH(Datset_2!I227,MASTER_Data_3!$B$7:$B$16,1)+2,1),HLOOKUP(C227,MASTER_Data_3!$A$6:$G$16,2,1))))))</f>
        <v>0.25600000000000001</v>
      </c>
      <c r="K227" s="4">
        <f t="shared" si="6"/>
        <v>30.566400000000002</v>
      </c>
      <c r="L227" s="112">
        <f>IF(AND(I227&gt;100,C227=60001),HLOOKUP(C227,MASTER_Data_4!$A$6:$L$16,MATCH(Datset_2!I227,MASTER_Data_4!$B$7:$B$16,1)+2,1),IF(AND(I227&gt;100,C227=60002),HLOOKUP(C227,MASTER_Data_4!$A$6:$L$16,MATCH(Datset_2!I227,MASTER_Data_4!$B$7:$B$16,1)+2,1),IF(AND(I227&gt;100,C227=60003),HLOOKUP(C227,MASTER_Data_4!$A$6:$L$16,MATCH(Datset_2!I227,MASTER_Data_4!$B$7:$B$16,1)+2,1),IF(AND(I227&gt;100,C227=60004),HLOOKUP(C227,MASTER_Data_4!$A$6:$L$16,MATCH(Datset_2!I227,MASTER_Data_4!$B$7:$B$16,1)+2,1),IF(AND(I227&gt;100,C227=60005),HLOOKUP(C227,MASTER_Data_4!$A$6:$L$16,MATCH(Datset_2!I227,MASTER_Data_4!$B$7:$B$16,1)+2,1),HLOOKUP(C227,MASTER_Data_4!$A$6:$L$16,2,1))))))</f>
        <v>0.28999999999999998</v>
      </c>
      <c r="M227" s="4">
        <f t="shared" si="7"/>
        <v>34.625999999999998</v>
      </c>
      <c r="N227" s="112">
        <f>VLOOKUP(C227,MASTER_Data_7!$F$2:$H$7,3,0)</f>
        <v>2</v>
      </c>
      <c r="O227" s="112">
        <f>VLOOKUP(C227,MASTER_Data_7!$K$2:$M$12,3,0)</f>
        <v>1</v>
      </c>
      <c r="P227" s="3">
        <f>VLOOKUP(C227,MASTER_Data_8!$F$2:$H$7,3,0)</f>
        <v>846</v>
      </c>
      <c r="Q227" s="3">
        <f>Datset_2!I227*MASTER_Data_5!$B$9*P227</f>
        <v>5505.1758</v>
      </c>
      <c r="R227" s="3">
        <f>VLOOKUP(C227,MASTER_Data_8!$K$2:$M$12,3,0)</f>
        <v>775</v>
      </c>
      <c r="S227" s="3">
        <f>Datset_2!I227*MASTER_Data_5!$B$9*R227</f>
        <v>5043.1575000000003</v>
      </c>
    </row>
    <row r="228" spans="1:19" x14ac:dyDescent="0.25">
      <c r="A228" s="62" t="s">
        <v>634</v>
      </c>
      <c r="B228" s="22">
        <v>39608</v>
      </c>
      <c r="C228" s="62">
        <v>60003</v>
      </c>
      <c r="D228" s="62">
        <v>9</v>
      </c>
      <c r="E228" s="62">
        <v>8</v>
      </c>
      <c r="F228" s="62">
        <v>12</v>
      </c>
      <c r="G228" s="62">
        <v>11</v>
      </c>
      <c r="H228" s="62">
        <v>9</v>
      </c>
      <c r="I228" s="112">
        <f>D228*HLOOKUP($D$3,MASTER_Data_1!$A$3:$F$5,2,0)+E228*HLOOKUP($E$3,MASTER_Data_1!$A$3:$F$5,2,0)+F228*HLOOKUP($F$3,MASTER_Data_1!$A$3:$F$5,2,0)+G228*HLOOKUP($G$3,MASTER_Data_1!$A$3:$F$5,2,0)+H228*HLOOKUP($H$3,MASTER_Data_1!$A$3:$F$5,2,0)</f>
        <v>141</v>
      </c>
      <c r="J228" s="5">
        <f>IF(AND(I228&gt;100,C228=60001),HLOOKUP(C228,MASTER_Data_3!$A$6:$G$16,MATCH(Datset_2!I228,MASTER_Data_3!$B$7:$B$16,1)+2,1),IF(AND(I228&gt;100,C228=60002),HLOOKUP(C228,MASTER_Data_3!$A$6:$G$16,MATCH(Datset_2!I228,MASTER_Data_3!$B$7:$B$16,1)+2,1),IF(AND(I228&gt;100,C228=60003),HLOOKUP(C228,MASTER_Data_3!$A$6:$G$16,MATCH(Datset_2!I228,MASTER_Data_3!$B$7:$B$16,1)+2,1),IF(AND(I228&gt;100,C228=60004),HLOOKUP(C228,MASTER_Data_3!$A$6:$G$16,MATCH(Datset_2!I228,MASTER_Data_3!$B$7:$B$16,1)+2,1),IF(AND(I228&gt;100,C228=60005),HLOOKUP(C228,MASTER_Data_3!$A$6:$G$16,MATCH(Datset_2!I228,MASTER_Data_3!$B$7:$B$16,1)+2,1),HLOOKUP(C228,MASTER_Data_3!$A$6:$G$16,2,1))))))</f>
        <v>0.25600000000000001</v>
      </c>
      <c r="K228" s="4">
        <f t="shared" si="6"/>
        <v>36.096000000000004</v>
      </c>
      <c r="L228" s="112">
        <f>IF(AND(I228&gt;100,C228=60001),HLOOKUP(C228,MASTER_Data_4!$A$6:$L$16,MATCH(Datset_2!I228,MASTER_Data_4!$B$7:$B$16,1)+2,1),IF(AND(I228&gt;100,C228=60002),HLOOKUP(C228,MASTER_Data_4!$A$6:$L$16,MATCH(Datset_2!I228,MASTER_Data_4!$B$7:$B$16,1)+2,1),IF(AND(I228&gt;100,C228=60003),HLOOKUP(C228,MASTER_Data_4!$A$6:$L$16,MATCH(Datset_2!I228,MASTER_Data_4!$B$7:$B$16,1)+2,1),IF(AND(I228&gt;100,C228=60004),HLOOKUP(C228,MASTER_Data_4!$A$6:$L$16,MATCH(Datset_2!I228,MASTER_Data_4!$B$7:$B$16,1)+2,1),IF(AND(I228&gt;100,C228=60005),HLOOKUP(C228,MASTER_Data_4!$A$6:$L$16,MATCH(Datset_2!I228,MASTER_Data_4!$B$7:$B$16,1)+2,1),HLOOKUP(C228,MASTER_Data_4!$A$6:$L$16,2,1))))))</f>
        <v>0.28999999999999998</v>
      </c>
      <c r="M228" s="4">
        <f t="shared" si="7"/>
        <v>40.89</v>
      </c>
      <c r="N228" s="112">
        <f>VLOOKUP(C228,MASTER_Data_7!$F$2:$H$7,3,0)</f>
        <v>2</v>
      </c>
      <c r="O228" s="112">
        <f>VLOOKUP(C228,MASTER_Data_7!$K$2:$M$12,3,0)</f>
        <v>1</v>
      </c>
      <c r="P228" s="3">
        <f>VLOOKUP(C228,MASTER_Data_8!$F$2:$H$7,3,0)</f>
        <v>846</v>
      </c>
      <c r="Q228" s="3">
        <f>Datset_2!I228*MASTER_Data_5!$B$9*P228</f>
        <v>6501.0869999999995</v>
      </c>
      <c r="R228" s="3">
        <f>VLOOKUP(C228,MASTER_Data_8!$K$2:$M$12,3,0)</f>
        <v>775</v>
      </c>
      <c r="S228" s="3">
        <f>Datset_2!I228*MASTER_Data_5!$B$9*R228</f>
        <v>5955.4875000000002</v>
      </c>
    </row>
    <row r="229" spans="1:19" x14ac:dyDescent="0.25">
      <c r="A229" s="62" t="s">
        <v>676</v>
      </c>
      <c r="B229" s="22">
        <v>39609</v>
      </c>
      <c r="C229" s="62">
        <v>60005</v>
      </c>
      <c r="D229" s="62">
        <v>21</v>
      </c>
      <c r="E229" s="62">
        <v>8</v>
      </c>
      <c r="F229" s="62">
        <v>12</v>
      </c>
      <c r="G229" s="62">
        <v>11</v>
      </c>
      <c r="H229" s="62">
        <v>5</v>
      </c>
      <c r="I229" s="112">
        <f>D229*HLOOKUP($D$3,MASTER_Data_1!$A$3:$F$5,2,0)+E229*HLOOKUP($E$3,MASTER_Data_1!$A$3:$F$5,2,0)+F229*HLOOKUP($F$3,MASTER_Data_1!$A$3:$F$5,2,0)+G229*HLOOKUP($G$3,MASTER_Data_1!$A$3:$F$5,2,0)+H229*HLOOKUP($H$3,MASTER_Data_1!$A$3:$F$5,2,0)</f>
        <v>157.39999999999998</v>
      </c>
      <c r="J229" s="5">
        <f>IF(AND(I229&gt;100,C229=60001),HLOOKUP(C229,MASTER_Data_3!$A$6:$G$16,MATCH(Datset_2!I229,MASTER_Data_3!$B$7:$B$16,1)+2,1),IF(AND(I229&gt;100,C229=60002),HLOOKUP(C229,MASTER_Data_3!$A$6:$G$16,MATCH(Datset_2!I229,MASTER_Data_3!$B$7:$B$16,1)+2,1),IF(AND(I229&gt;100,C229=60003),HLOOKUP(C229,MASTER_Data_3!$A$6:$G$16,MATCH(Datset_2!I229,MASTER_Data_3!$B$7:$B$16,1)+2,1),IF(AND(I229&gt;100,C229=60004),HLOOKUP(C229,MASTER_Data_3!$A$6:$G$16,MATCH(Datset_2!I229,MASTER_Data_3!$B$7:$B$16,1)+2,1),IF(AND(I229&gt;100,C229=60005),HLOOKUP(C229,MASTER_Data_3!$A$6:$G$16,MATCH(Datset_2!I229,MASTER_Data_3!$B$7:$B$16,1)+2,1),HLOOKUP(C229,MASTER_Data_3!$A$6:$G$16,2,1))))))</f>
        <v>0.24399999999999999</v>
      </c>
      <c r="K229" s="4">
        <f t="shared" si="6"/>
        <v>38.405599999999993</v>
      </c>
      <c r="L229" s="112">
        <f>IF(AND(I229&gt;100,C229=60001),HLOOKUP(C229,MASTER_Data_4!$A$6:$L$16,MATCH(Datset_2!I229,MASTER_Data_4!$B$7:$B$16,1)+2,1),IF(AND(I229&gt;100,C229=60002),HLOOKUP(C229,MASTER_Data_4!$A$6:$L$16,MATCH(Datset_2!I229,MASTER_Data_4!$B$7:$B$16,1)+2,1),IF(AND(I229&gt;100,C229=60003),HLOOKUP(C229,MASTER_Data_4!$A$6:$L$16,MATCH(Datset_2!I229,MASTER_Data_4!$B$7:$B$16,1)+2,1),IF(AND(I229&gt;100,C229=60004),HLOOKUP(C229,MASTER_Data_4!$A$6:$L$16,MATCH(Datset_2!I229,MASTER_Data_4!$B$7:$B$16,1)+2,1),IF(AND(I229&gt;100,C229=60005),HLOOKUP(C229,MASTER_Data_4!$A$6:$L$16,MATCH(Datset_2!I229,MASTER_Data_4!$B$7:$B$16,1)+2,1),HLOOKUP(C229,MASTER_Data_4!$A$6:$L$16,2,1))))))</f>
        <v>0.38900000000000001</v>
      </c>
      <c r="M229" s="4">
        <f t="shared" si="7"/>
        <v>61.228599999999993</v>
      </c>
      <c r="N229" s="112">
        <f>VLOOKUP(C229,MASTER_Data_7!$F$2:$H$7,3,0)</f>
        <v>2</v>
      </c>
      <c r="O229" s="112">
        <f>VLOOKUP(C229,MASTER_Data_7!$K$2:$M$12,3,0)</f>
        <v>1</v>
      </c>
      <c r="P229" s="3">
        <f>VLOOKUP(C229,MASTER_Data_8!$F$2:$H$7,3,0)</f>
        <v>779</v>
      </c>
      <c r="Q229" s="3">
        <f>Datset_2!I229*MASTER_Data_5!$B$9*P229</f>
        <v>6682.4956999999986</v>
      </c>
      <c r="R229" s="3">
        <f>VLOOKUP(C229,MASTER_Data_8!$K$2:$M$12,3,0)</f>
        <v>584</v>
      </c>
      <c r="S229" s="3">
        <f>Datset_2!I229*MASTER_Data_5!$B$9*R229</f>
        <v>5009.7271999999994</v>
      </c>
    </row>
    <row r="230" spans="1:19" x14ac:dyDescent="0.25">
      <c r="A230" s="62" t="s">
        <v>677</v>
      </c>
      <c r="B230" s="22">
        <v>39609</v>
      </c>
      <c r="C230" s="62">
        <v>60003</v>
      </c>
      <c r="D230" s="62">
        <v>9</v>
      </c>
      <c r="E230" s="62">
        <v>8</v>
      </c>
      <c r="F230" s="62">
        <v>12</v>
      </c>
      <c r="G230" s="62">
        <v>11</v>
      </c>
      <c r="H230" s="62">
        <v>11</v>
      </c>
      <c r="I230" s="112">
        <f>D230*HLOOKUP($D$3,MASTER_Data_1!$A$3:$F$5,2,0)+E230*HLOOKUP($E$3,MASTER_Data_1!$A$3:$F$5,2,0)+F230*HLOOKUP($F$3,MASTER_Data_1!$A$3:$F$5,2,0)+G230*HLOOKUP($G$3,MASTER_Data_1!$A$3:$F$5,2,0)+H230*HLOOKUP($H$3,MASTER_Data_1!$A$3:$F$5,2,0)</f>
        <v>146.60000000000002</v>
      </c>
      <c r="J230" s="5">
        <f>IF(AND(I230&gt;100,C230=60001),HLOOKUP(C230,MASTER_Data_3!$A$6:$G$16,MATCH(Datset_2!I230,MASTER_Data_3!$B$7:$B$16,1)+2,1),IF(AND(I230&gt;100,C230=60002),HLOOKUP(C230,MASTER_Data_3!$A$6:$G$16,MATCH(Datset_2!I230,MASTER_Data_3!$B$7:$B$16,1)+2,1),IF(AND(I230&gt;100,C230=60003),HLOOKUP(C230,MASTER_Data_3!$A$6:$G$16,MATCH(Datset_2!I230,MASTER_Data_3!$B$7:$B$16,1)+2,1),IF(AND(I230&gt;100,C230=60004),HLOOKUP(C230,MASTER_Data_3!$A$6:$G$16,MATCH(Datset_2!I230,MASTER_Data_3!$B$7:$B$16,1)+2,1),IF(AND(I230&gt;100,C230=60005),HLOOKUP(C230,MASTER_Data_3!$A$6:$G$16,MATCH(Datset_2!I230,MASTER_Data_3!$B$7:$B$16,1)+2,1),HLOOKUP(C230,MASTER_Data_3!$A$6:$G$16,2,1))))))</f>
        <v>0.25600000000000001</v>
      </c>
      <c r="K230" s="4">
        <f t="shared" si="6"/>
        <v>37.529600000000009</v>
      </c>
      <c r="L230" s="112">
        <f>IF(AND(I230&gt;100,C230=60001),HLOOKUP(C230,MASTER_Data_4!$A$6:$L$16,MATCH(Datset_2!I230,MASTER_Data_4!$B$7:$B$16,1)+2,1),IF(AND(I230&gt;100,C230=60002),HLOOKUP(C230,MASTER_Data_4!$A$6:$L$16,MATCH(Datset_2!I230,MASTER_Data_4!$B$7:$B$16,1)+2,1),IF(AND(I230&gt;100,C230=60003),HLOOKUP(C230,MASTER_Data_4!$A$6:$L$16,MATCH(Datset_2!I230,MASTER_Data_4!$B$7:$B$16,1)+2,1),IF(AND(I230&gt;100,C230=60004),HLOOKUP(C230,MASTER_Data_4!$A$6:$L$16,MATCH(Datset_2!I230,MASTER_Data_4!$B$7:$B$16,1)+2,1),IF(AND(I230&gt;100,C230=60005),HLOOKUP(C230,MASTER_Data_4!$A$6:$L$16,MATCH(Datset_2!I230,MASTER_Data_4!$B$7:$B$16,1)+2,1),HLOOKUP(C230,MASTER_Data_4!$A$6:$L$16,2,1))))))</f>
        <v>0.28999999999999998</v>
      </c>
      <c r="M230" s="4">
        <f t="shared" si="7"/>
        <v>42.514000000000003</v>
      </c>
      <c r="N230" s="112">
        <f>VLOOKUP(C230,MASTER_Data_7!$F$2:$H$7,3,0)</f>
        <v>2</v>
      </c>
      <c r="O230" s="112">
        <f>VLOOKUP(C230,MASTER_Data_7!$K$2:$M$12,3,0)</f>
        <v>1</v>
      </c>
      <c r="P230" s="3">
        <f>VLOOKUP(C230,MASTER_Data_8!$F$2:$H$7,3,0)</f>
        <v>846</v>
      </c>
      <c r="Q230" s="3">
        <f>Datset_2!I230*MASTER_Data_5!$B$9*P230</f>
        <v>6759.2862000000005</v>
      </c>
      <c r="R230" s="3">
        <f>VLOOKUP(C230,MASTER_Data_8!$K$2:$M$12,3,0)</f>
        <v>775</v>
      </c>
      <c r="S230" s="3">
        <f>Datset_2!I230*MASTER_Data_5!$B$9*R230</f>
        <v>6192.0175000000008</v>
      </c>
    </row>
    <row r="231" spans="1:19" x14ac:dyDescent="0.25">
      <c r="A231" s="62" t="s">
        <v>820</v>
      </c>
      <c r="B231" s="22">
        <v>39610</v>
      </c>
      <c r="C231" s="62">
        <v>60003</v>
      </c>
      <c r="D231" s="62">
        <v>13</v>
      </c>
      <c r="E231" s="62">
        <v>8</v>
      </c>
      <c r="F231" s="62">
        <v>12</v>
      </c>
      <c r="G231" s="62">
        <v>9</v>
      </c>
      <c r="H231" s="62">
        <v>11</v>
      </c>
      <c r="I231" s="112">
        <f>D231*HLOOKUP($D$3,MASTER_Data_1!$A$3:$F$5,2,0)+E231*HLOOKUP($E$3,MASTER_Data_1!$A$3:$F$5,2,0)+F231*HLOOKUP($F$3,MASTER_Data_1!$A$3:$F$5,2,0)+G231*HLOOKUP($G$3,MASTER_Data_1!$A$3:$F$5,2,0)+H231*HLOOKUP($H$3,MASTER_Data_1!$A$3:$F$5,2,0)</f>
        <v>144.39999999999998</v>
      </c>
      <c r="J231" s="5">
        <f>IF(AND(I231&gt;100,C231=60001),HLOOKUP(C231,MASTER_Data_3!$A$6:$G$16,MATCH(Datset_2!I231,MASTER_Data_3!$B$7:$B$16,1)+2,1),IF(AND(I231&gt;100,C231=60002),HLOOKUP(C231,MASTER_Data_3!$A$6:$G$16,MATCH(Datset_2!I231,MASTER_Data_3!$B$7:$B$16,1)+2,1),IF(AND(I231&gt;100,C231=60003),HLOOKUP(C231,MASTER_Data_3!$A$6:$G$16,MATCH(Datset_2!I231,MASTER_Data_3!$B$7:$B$16,1)+2,1),IF(AND(I231&gt;100,C231=60004),HLOOKUP(C231,MASTER_Data_3!$A$6:$G$16,MATCH(Datset_2!I231,MASTER_Data_3!$B$7:$B$16,1)+2,1),IF(AND(I231&gt;100,C231=60005),HLOOKUP(C231,MASTER_Data_3!$A$6:$G$16,MATCH(Datset_2!I231,MASTER_Data_3!$B$7:$B$16,1)+2,1),HLOOKUP(C231,MASTER_Data_3!$A$6:$G$16,2,1))))))</f>
        <v>0.25600000000000001</v>
      </c>
      <c r="K231" s="4">
        <f t="shared" si="6"/>
        <v>36.966399999999993</v>
      </c>
      <c r="L231" s="112">
        <f>IF(AND(I231&gt;100,C231=60001),HLOOKUP(C231,MASTER_Data_4!$A$6:$L$16,MATCH(Datset_2!I231,MASTER_Data_4!$B$7:$B$16,1)+2,1),IF(AND(I231&gt;100,C231=60002),HLOOKUP(C231,MASTER_Data_4!$A$6:$L$16,MATCH(Datset_2!I231,MASTER_Data_4!$B$7:$B$16,1)+2,1),IF(AND(I231&gt;100,C231=60003),HLOOKUP(C231,MASTER_Data_4!$A$6:$L$16,MATCH(Datset_2!I231,MASTER_Data_4!$B$7:$B$16,1)+2,1),IF(AND(I231&gt;100,C231=60004),HLOOKUP(C231,MASTER_Data_4!$A$6:$L$16,MATCH(Datset_2!I231,MASTER_Data_4!$B$7:$B$16,1)+2,1),IF(AND(I231&gt;100,C231=60005),HLOOKUP(C231,MASTER_Data_4!$A$6:$L$16,MATCH(Datset_2!I231,MASTER_Data_4!$B$7:$B$16,1)+2,1),HLOOKUP(C231,MASTER_Data_4!$A$6:$L$16,2,1))))))</f>
        <v>0.28999999999999998</v>
      </c>
      <c r="M231" s="4">
        <f t="shared" si="7"/>
        <v>41.875999999999991</v>
      </c>
      <c r="N231" s="112">
        <f>VLOOKUP(C231,MASTER_Data_7!$F$2:$H$7,3,0)</f>
        <v>2</v>
      </c>
      <c r="O231" s="112">
        <f>VLOOKUP(C231,MASTER_Data_7!$K$2:$M$12,3,0)</f>
        <v>1</v>
      </c>
      <c r="P231" s="3">
        <f>VLOOKUP(C231,MASTER_Data_8!$F$2:$H$7,3,0)</f>
        <v>846</v>
      </c>
      <c r="Q231" s="3">
        <f>Datset_2!I231*MASTER_Data_5!$B$9*P231</f>
        <v>6657.8507999999993</v>
      </c>
      <c r="R231" s="3">
        <f>VLOOKUP(C231,MASTER_Data_8!$K$2:$M$12,3,0)</f>
        <v>775</v>
      </c>
      <c r="S231" s="3">
        <f>Datset_2!I231*MASTER_Data_5!$B$9*R231</f>
        <v>6099.0949999999993</v>
      </c>
    </row>
    <row r="232" spans="1:19" x14ac:dyDescent="0.25">
      <c r="A232" s="62" t="s">
        <v>821</v>
      </c>
      <c r="B232" s="22">
        <v>39610</v>
      </c>
      <c r="C232" s="62">
        <v>60005</v>
      </c>
      <c r="D232" s="62">
        <v>9</v>
      </c>
      <c r="E232" s="62">
        <v>8</v>
      </c>
      <c r="F232" s="62">
        <v>12</v>
      </c>
      <c r="G232" s="62">
        <v>9</v>
      </c>
      <c r="H232" s="62">
        <v>13</v>
      </c>
      <c r="I232" s="112">
        <f>D232*HLOOKUP($D$3,MASTER_Data_1!$A$3:$F$5,2,0)+E232*HLOOKUP($E$3,MASTER_Data_1!$A$3:$F$5,2,0)+F232*HLOOKUP($F$3,MASTER_Data_1!$A$3:$F$5,2,0)+G232*HLOOKUP($G$3,MASTER_Data_1!$A$3:$F$5,2,0)+H232*HLOOKUP($H$3,MASTER_Data_1!$A$3:$F$5,2,0)</f>
        <v>140.80000000000001</v>
      </c>
      <c r="J232" s="5">
        <f>IF(AND(I232&gt;100,C232=60001),HLOOKUP(C232,MASTER_Data_3!$A$6:$G$16,MATCH(Datset_2!I232,MASTER_Data_3!$B$7:$B$16,1)+2,1),IF(AND(I232&gt;100,C232=60002),HLOOKUP(C232,MASTER_Data_3!$A$6:$G$16,MATCH(Datset_2!I232,MASTER_Data_3!$B$7:$B$16,1)+2,1),IF(AND(I232&gt;100,C232=60003),HLOOKUP(C232,MASTER_Data_3!$A$6:$G$16,MATCH(Datset_2!I232,MASTER_Data_3!$B$7:$B$16,1)+2,1),IF(AND(I232&gt;100,C232=60004),HLOOKUP(C232,MASTER_Data_3!$A$6:$G$16,MATCH(Datset_2!I232,MASTER_Data_3!$B$7:$B$16,1)+2,1),IF(AND(I232&gt;100,C232=60005),HLOOKUP(C232,MASTER_Data_3!$A$6:$G$16,MATCH(Datset_2!I232,MASTER_Data_3!$B$7:$B$16,1)+2,1),HLOOKUP(C232,MASTER_Data_3!$A$6:$G$16,2,1))))))</f>
        <v>0.24399999999999999</v>
      </c>
      <c r="K232" s="4">
        <f t="shared" si="6"/>
        <v>34.355200000000004</v>
      </c>
      <c r="L232" s="112">
        <f>IF(AND(I232&gt;100,C232=60001),HLOOKUP(C232,MASTER_Data_4!$A$6:$L$16,MATCH(Datset_2!I232,MASTER_Data_4!$B$7:$B$16,1)+2,1),IF(AND(I232&gt;100,C232=60002),HLOOKUP(C232,MASTER_Data_4!$A$6:$L$16,MATCH(Datset_2!I232,MASTER_Data_4!$B$7:$B$16,1)+2,1),IF(AND(I232&gt;100,C232=60003),HLOOKUP(C232,MASTER_Data_4!$A$6:$L$16,MATCH(Datset_2!I232,MASTER_Data_4!$B$7:$B$16,1)+2,1),IF(AND(I232&gt;100,C232=60004),HLOOKUP(C232,MASTER_Data_4!$A$6:$L$16,MATCH(Datset_2!I232,MASTER_Data_4!$B$7:$B$16,1)+2,1),IF(AND(I232&gt;100,C232=60005),HLOOKUP(C232,MASTER_Data_4!$A$6:$L$16,MATCH(Datset_2!I232,MASTER_Data_4!$B$7:$B$16,1)+2,1),HLOOKUP(C232,MASTER_Data_4!$A$6:$L$16,2,1))))))</f>
        <v>0.38900000000000001</v>
      </c>
      <c r="M232" s="4">
        <f t="shared" si="7"/>
        <v>54.771200000000007</v>
      </c>
      <c r="N232" s="112">
        <f>VLOOKUP(C232,MASTER_Data_7!$F$2:$H$7,3,0)</f>
        <v>2</v>
      </c>
      <c r="O232" s="112">
        <f>VLOOKUP(C232,MASTER_Data_7!$K$2:$M$12,3,0)</f>
        <v>1</v>
      </c>
      <c r="P232" s="3">
        <f>VLOOKUP(C232,MASTER_Data_8!$F$2:$H$7,3,0)</f>
        <v>779</v>
      </c>
      <c r="Q232" s="3">
        <f>Datset_2!I232*MASTER_Data_5!$B$9*P232</f>
        <v>5977.7344000000003</v>
      </c>
      <c r="R232" s="3">
        <f>VLOOKUP(C232,MASTER_Data_8!$K$2:$M$12,3,0)</f>
        <v>584</v>
      </c>
      <c r="S232" s="3">
        <f>Datset_2!I232*MASTER_Data_5!$B$9*R232</f>
        <v>4481.3824000000004</v>
      </c>
    </row>
    <row r="233" spans="1:19" x14ac:dyDescent="0.25">
      <c r="A233" s="62" t="s">
        <v>862</v>
      </c>
      <c r="B233" s="22">
        <v>39611</v>
      </c>
      <c r="C233" s="62">
        <v>60003</v>
      </c>
      <c r="D233" s="62">
        <v>9</v>
      </c>
      <c r="E233" s="62">
        <v>8</v>
      </c>
      <c r="F233" s="62">
        <v>12</v>
      </c>
      <c r="G233" s="62">
        <v>12</v>
      </c>
      <c r="H233" s="62">
        <v>11</v>
      </c>
      <c r="I233" s="112">
        <f>D233*HLOOKUP($D$3,MASTER_Data_1!$A$3:$F$5,2,0)+E233*HLOOKUP($E$3,MASTER_Data_1!$A$3:$F$5,2,0)+F233*HLOOKUP($F$3,MASTER_Data_1!$A$3:$F$5,2,0)+G233*HLOOKUP($G$3,MASTER_Data_1!$A$3:$F$5,2,0)+H233*HLOOKUP($H$3,MASTER_Data_1!$A$3:$F$5,2,0)</f>
        <v>152.30000000000001</v>
      </c>
      <c r="J233" s="5">
        <f>IF(AND(I233&gt;100,C233=60001),HLOOKUP(C233,MASTER_Data_3!$A$6:$G$16,MATCH(Datset_2!I233,MASTER_Data_3!$B$7:$B$16,1)+2,1),IF(AND(I233&gt;100,C233=60002),HLOOKUP(C233,MASTER_Data_3!$A$6:$G$16,MATCH(Datset_2!I233,MASTER_Data_3!$B$7:$B$16,1)+2,1),IF(AND(I233&gt;100,C233=60003),HLOOKUP(C233,MASTER_Data_3!$A$6:$G$16,MATCH(Datset_2!I233,MASTER_Data_3!$B$7:$B$16,1)+2,1),IF(AND(I233&gt;100,C233=60004),HLOOKUP(C233,MASTER_Data_3!$A$6:$G$16,MATCH(Datset_2!I233,MASTER_Data_3!$B$7:$B$16,1)+2,1),IF(AND(I233&gt;100,C233=60005),HLOOKUP(C233,MASTER_Data_3!$A$6:$G$16,MATCH(Datset_2!I233,MASTER_Data_3!$B$7:$B$16,1)+2,1),HLOOKUP(C233,MASTER_Data_3!$A$6:$G$16,2,1))))))</f>
        <v>0.25600000000000001</v>
      </c>
      <c r="K233" s="4">
        <f t="shared" si="6"/>
        <v>38.988800000000005</v>
      </c>
      <c r="L233" s="112">
        <f>IF(AND(I233&gt;100,C233=60001),HLOOKUP(C233,MASTER_Data_4!$A$6:$L$16,MATCH(Datset_2!I233,MASTER_Data_4!$B$7:$B$16,1)+2,1),IF(AND(I233&gt;100,C233=60002),HLOOKUP(C233,MASTER_Data_4!$A$6:$L$16,MATCH(Datset_2!I233,MASTER_Data_4!$B$7:$B$16,1)+2,1),IF(AND(I233&gt;100,C233=60003),HLOOKUP(C233,MASTER_Data_4!$A$6:$L$16,MATCH(Datset_2!I233,MASTER_Data_4!$B$7:$B$16,1)+2,1),IF(AND(I233&gt;100,C233=60004),HLOOKUP(C233,MASTER_Data_4!$A$6:$L$16,MATCH(Datset_2!I233,MASTER_Data_4!$B$7:$B$16,1)+2,1),IF(AND(I233&gt;100,C233=60005),HLOOKUP(C233,MASTER_Data_4!$A$6:$L$16,MATCH(Datset_2!I233,MASTER_Data_4!$B$7:$B$16,1)+2,1),HLOOKUP(C233,MASTER_Data_4!$A$6:$L$16,2,1))))))</f>
        <v>0.28999999999999998</v>
      </c>
      <c r="M233" s="4">
        <f t="shared" si="7"/>
        <v>44.167000000000002</v>
      </c>
      <c r="N233" s="112">
        <f>VLOOKUP(C233,MASTER_Data_7!$F$2:$H$7,3,0)</f>
        <v>2</v>
      </c>
      <c r="O233" s="112">
        <f>VLOOKUP(C233,MASTER_Data_7!$K$2:$M$12,3,0)</f>
        <v>1</v>
      </c>
      <c r="P233" s="3">
        <f>VLOOKUP(C233,MASTER_Data_8!$F$2:$H$7,3,0)</f>
        <v>846</v>
      </c>
      <c r="Q233" s="3">
        <f>Datset_2!I233*MASTER_Data_5!$B$9*P233</f>
        <v>7022.0960999999998</v>
      </c>
      <c r="R233" s="3">
        <f>VLOOKUP(C233,MASTER_Data_8!$K$2:$M$12,3,0)</f>
        <v>775</v>
      </c>
      <c r="S233" s="3">
        <f>Datset_2!I233*MASTER_Data_5!$B$9*R233</f>
        <v>6432.7712499999998</v>
      </c>
    </row>
    <row r="234" spans="1:19" x14ac:dyDescent="0.25">
      <c r="A234" s="62" t="s">
        <v>863</v>
      </c>
      <c r="B234" s="22">
        <v>39611</v>
      </c>
      <c r="C234" s="62">
        <v>60002</v>
      </c>
      <c r="D234" s="62">
        <v>22</v>
      </c>
      <c r="E234" s="62">
        <v>8</v>
      </c>
      <c r="F234" s="62">
        <v>12</v>
      </c>
      <c r="G234" s="62">
        <v>15</v>
      </c>
      <c r="H234" s="62">
        <v>13</v>
      </c>
      <c r="I234" s="112">
        <f>D234*HLOOKUP($D$3,MASTER_Data_1!$A$3:$F$5,2,0)+E234*HLOOKUP($E$3,MASTER_Data_1!$A$3:$F$5,2,0)+F234*HLOOKUP($F$3,MASTER_Data_1!$A$3:$F$5,2,0)+G234*HLOOKUP($G$3,MASTER_Data_1!$A$3:$F$5,2,0)+H234*HLOOKUP($H$3,MASTER_Data_1!$A$3:$F$5,2,0)</f>
        <v>204.9</v>
      </c>
      <c r="J234" s="5">
        <f>IF(AND(I234&gt;100,C234=60001),HLOOKUP(C234,MASTER_Data_3!$A$6:$G$16,MATCH(Datset_2!I234,MASTER_Data_3!$B$7:$B$16,1)+2,1),IF(AND(I234&gt;100,C234=60002),HLOOKUP(C234,MASTER_Data_3!$A$6:$G$16,MATCH(Datset_2!I234,MASTER_Data_3!$B$7:$B$16,1)+2,1),IF(AND(I234&gt;100,C234=60003),HLOOKUP(C234,MASTER_Data_3!$A$6:$G$16,MATCH(Datset_2!I234,MASTER_Data_3!$B$7:$B$16,1)+2,1),IF(AND(I234&gt;100,C234=60004),HLOOKUP(C234,MASTER_Data_3!$A$6:$G$16,MATCH(Datset_2!I234,MASTER_Data_3!$B$7:$B$16,1)+2,1),IF(AND(I234&gt;100,C234=60005),HLOOKUP(C234,MASTER_Data_3!$A$6:$G$16,MATCH(Datset_2!I234,MASTER_Data_3!$B$7:$B$16,1)+2,1),HLOOKUP(C234,MASTER_Data_3!$A$6:$G$16,2,1))))))</f>
        <v>0.254</v>
      </c>
      <c r="K234" s="4">
        <f t="shared" si="6"/>
        <v>52.044600000000003</v>
      </c>
      <c r="L234" s="112">
        <f>IF(AND(I234&gt;100,C234=60001),HLOOKUP(C234,MASTER_Data_4!$A$6:$L$16,MATCH(Datset_2!I234,MASTER_Data_4!$B$7:$B$16,1)+2,1),IF(AND(I234&gt;100,C234=60002),HLOOKUP(C234,MASTER_Data_4!$A$6:$L$16,MATCH(Datset_2!I234,MASTER_Data_4!$B$7:$B$16,1)+2,1),IF(AND(I234&gt;100,C234=60003),HLOOKUP(C234,MASTER_Data_4!$A$6:$L$16,MATCH(Datset_2!I234,MASTER_Data_4!$B$7:$B$16,1)+2,1),IF(AND(I234&gt;100,C234=60004),HLOOKUP(C234,MASTER_Data_4!$A$6:$L$16,MATCH(Datset_2!I234,MASTER_Data_4!$B$7:$B$16,1)+2,1),IF(AND(I234&gt;100,C234=60005),HLOOKUP(C234,MASTER_Data_4!$A$6:$L$16,MATCH(Datset_2!I234,MASTER_Data_4!$B$7:$B$16,1)+2,1),HLOOKUP(C234,MASTER_Data_4!$A$6:$L$16,2,1))))))</f>
        <v>0.307</v>
      </c>
      <c r="M234" s="4">
        <f t="shared" si="7"/>
        <v>62.904299999999999</v>
      </c>
      <c r="N234" s="112">
        <f>VLOOKUP(C234,MASTER_Data_7!$F$2:$H$7,3,0)</f>
        <v>1</v>
      </c>
      <c r="O234" s="112">
        <f>VLOOKUP(C234,MASTER_Data_7!$K$2:$M$12,3,0)</f>
        <v>2</v>
      </c>
      <c r="P234" s="3">
        <f>VLOOKUP(C234,MASTER_Data_8!$F$2:$H$7,3,0)</f>
        <v>355</v>
      </c>
      <c r="Q234" s="3">
        <f>Datset_2!I234*MASTER_Data_5!$B$9*P234</f>
        <v>3964.3027499999998</v>
      </c>
      <c r="R234" s="3">
        <f>VLOOKUP(C234,MASTER_Data_8!$K$2:$M$12,3,0)</f>
        <v>1275</v>
      </c>
      <c r="S234" s="3">
        <f>Datset_2!I234*MASTER_Data_5!$B$9*R234</f>
        <v>14237.98875</v>
      </c>
    </row>
    <row r="235" spans="1:19" x14ac:dyDescent="0.25">
      <c r="A235" s="62" t="s">
        <v>717</v>
      </c>
      <c r="B235" s="22">
        <v>39612</v>
      </c>
      <c r="C235" s="62">
        <v>60005</v>
      </c>
      <c r="D235" s="62">
        <v>15</v>
      </c>
      <c r="E235" s="62">
        <v>8</v>
      </c>
      <c r="F235" s="62">
        <v>12</v>
      </c>
      <c r="G235" s="62">
        <v>12</v>
      </c>
      <c r="H235" s="62">
        <v>11</v>
      </c>
      <c r="I235" s="112">
        <f>D235*HLOOKUP($D$3,MASTER_Data_1!$A$3:$F$5,2,0)+E235*HLOOKUP($E$3,MASTER_Data_1!$A$3:$F$5,2,0)+F235*HLOOKUP($F$3,MASTER_Data_1!$A$3:$F$5,2,0)+G235*HLOOKUP($G$3,MASTER_Data_1!$A$3:$F$5,2,0)+H235*HLOOKUP($H$3,MASTER_Data_1!$A$3:$F$5,2,0)</f>
        <v>166.10000000000002</v>
      </c>
      <c r="J235" s="5">
        <f>IF(AND(I235&gt;100,C235=60001),HLOOKUP(C235,MASTER_Data_3!$A$6:$G$16,MATCH(Datset_2!I235,MASTER_Data_3!$B$7:$B$16,1)+2,1),IF(AND(I235&gt;100,C235=60002),HLOOKUP(C235,MASTER_Data_3!$A$6:$G$16,MATCH(Datset_2!I235,MASTER_Data_3!$B$7:$B$16,1)+2,1),IF(AND(I235&gt;100,C235=60003),HLOOKUP(C235,MASTER_Data_3!$A$6:$G$16,MATCH(Datset_2!I235,MASTER_Data_3!$B$7:$B$16,1)+2,1),IF(AND(I235&gt;100,C235=60004),HLOOKUP(C235,MASTER_Data_3!$A$6:$G$16,MATCH(Datset_2!I235,MASTER_Data_3!$B$7:$B$16,1)+2,1),IF(AND(I235&gt;100,C235=60005),HLOOKUP(C235,MASTER_Data_3!$A$6:$G$16,MATCH(Datset_2!I235,MASTER_Data_3!$B$7:$B$16,1)+2,1),HLOOKUP(C235,MASTER_Data_3!$A$6:$G$16,2,1))))))</f>
        <v>0.24399999999999999</v>
      </c>
      <c r="K235" s="4">
        <f t="shared" si="6"/>
        <v>40.528400000000005</v>
      </c>
      <c r="L235" s="112">
        <f>IF(AND(I235&gt;100,C235=60001),HLOOKUP(C235,MASTER_Data_4!$A$6:$L$16,MATCH(Datset_2!I235,MASTER_Data_4!$B$7:$B$16,1)+2,1),IF(AND(I235&gt;100,C235=60002),HLOOKUP(C235,MASTER_Data_4!$A$6:$L$16,MATCH(Datset_2!I235,MASTER_Data_4!$B$7:$B$16,1)+2,1),IF(AND(I235&gt;100,C235=60003),HLOOKUP(C235,MASTER_Data_4!$A$6:$L$16,MATCH(Datset_2!I235,MASTER_Data_4!$B$7:$B$16,1)+2,1),IF(AND(I235&gt;100,C235=60004),HLOOKUP(C235,MASTER_Data_4!$A$6:$L$16,MATCH(Datset_2!I235,MASTER_Data_4!$B$7:$B$16,1)+2,1),IF(AND(I235&gt;100,C235=60005),HLOOKUP(C235,MASTER_Data_4!$A$6:$L$16,MATCH(Datset_2!I235,MASTER_Data_4!$B$7:$B$16,1)+2,1),HLOOKUP(C235,MASTER_Data_4!$A$6:$L$16,2,1))))))</f>
        <v>0.38900000000000001</v>
      </c>
      <c r="M235" s="4">
        <f t="shared" si="7"/>
        <v>64.61290000000001</v>
      </c>
      <c r="N235" s="112">
        <f>VLOOKUP(C235,MASTER_Data_7!$F$2:$H$7,3,0)</f>
        <v>2</v>
      </c>
      <c r="O235" s="112">
        <f>VLOOKUP(C235,MASTER_Data_7!$K$2:$M$12,3,0)</f>
        <v>1</v>
      </c>
      <c r="P235" s="3">
        <f>VLOOKUP(C235,MASTER_Data_8!$F$2:$H$7,3,0)</f>
        <v>779</v>
      </c>
      <c r="Q235" s="3">
        <f>Datset_2!I235*MASTER_Data_5!$B$9*P235</f>
        <v>7051.8585499999999</v>
      </c>
      <c r="R235" s="3">
        <f>VLOOKUP(C235,MASTER_Data_8!$K$2:$M$12,3,0)</f>
        <v>584</v>
      </c>
      <c r="S235" s="3">
        <f>Datset_2!I235*MASTER_Data_5!$B$9*R235</f>
        <v>5286.6307999999999</v>
      </c>
    </row>
    <row r="236" spans="1:19" x14ac:dyDescent="0.25">
      <c r="A236" s="62" t="s">
        <v>718</v>
      </c>
      <c r="B236" s="22">
        <v>39614</v>
      </c>
      <c r="C236" s="62">
        <v>60004</v>
      </c>
      <c r="D236" s="62">
        <v>15</v>
      </c>
      <c r="E236" s="62">
        <v>8</v>
      </c>
      <c r="F236" s="62">
        <v>12</v>
      </c>
      <c r="G236" s="62">
        <v>12</v>
      </c>
      <c r="H236" s="62">
        <v>11</v>
      </c>
      <c r="I236" s="112">
        <f>D236*HLOOKUP($D$3,MASTER_Data_1!$A$3:$F$5,2,0)+E236*HLOOKUP($E$3,MASTER_Data_1!$A$3:$F$5,2,0)+F236*HLOOKUP($F$3,MASTER_Data_1!$A$3:$F$5,2,0)+G236*HLOOKUP($G$3,MASTER_Data_1!$A$3:$F$5,2,0)+H236*HLOOKUP($H$3,MASTER_Data_1!$A$3:$F$5,2,0)</f>
        <v>166.10000000000002</v>
      </c>
      <c r="J236" s="5">
        <f>IF(AND(I236&gt;100,C236=60001),HLOOKUP(C236,MASTER_Data_3!$A$6:$G$16,MATCH(Datset_2!I236,MASTER_Data_3!$B$7:$B$16,1)+2,1),IF(AND(I236&gt;100,C236=60002),HLOOKUP(C236,MASTER_Data_3!$A$6:$G$16,MATCH(Datset_2!I236,MASTER_Data_3!$B$7:$B$16,1)+2,1),IF(AND(I236&gt;100,C236=60003),HLOOKUP(C236,MASTER_Data_3!$A$6:$G$16,MATCH(Datset_2!I236,MASTER_Data_3!$B$7:$B$16,1)+2,1),IF(AND(I236&gt;100,C236=60004),HLOOKUP(C236,MASTER_Data_3!$A$6:$G$16,MATCH(Datset_2!I236,MASTER_Data_3!$B$7:$B$16,1)+2,1),IF(AND(I236&gt;100,C236=60005),HLOOKUP(C236,MASTER_Data_3!$A$6:$G$16,MATCH(Datset_2!I236,MASTER_Data_3!$B$7:$B$16,1)+2,1),HLOOKUP(C236,MASTER_Data_3!$A$6:$G$16,2,1))))))</f>
        <v>0.252</v>
      </c>
      <c r="K236" s="4">
        <f t="shared" si="6"/>
        <v>41.857200000000006</v>
      </c>
      <c r="L236" s="112">
        <f>IF(AND(I236&gt;100,C236=60001),HLOOKUP(C236,MASTER_Data_4!$A$6:$L$16,MATCH(Datset_2!I236,MASTER_Data_4!$B$7:$B$16,1)+2,1),IF(AND(I236&gt;100,C236=60002),HLOOKUP(C236,MASTER_Data_4!$A$6:$L$16,MATCH(Datset_2!I236,MASTER_Data_4!$B$7:$B$16,1)+2,1),IF(AND(I236&gt;100,C236=60003),HLOOKUP(C236,MASTER_Data_4!$A$6:$L$16,MATCH(Datset_2!I236,MASTER_Data_4!$B$7:$B$16,1)+2,1),IF(AND(I236&gt;100,C236=60004),HLOOKUP(C236,MASTER_Data_4!$A$6:$L$16,MATCH(Datset_2!I236,MASTER_Data_4!$B$7:$B$16,1)+2,1),IF(AND(I236&gt;100,C236=60005),HLOOKUP(C236,MASTER_Data_4!$A$6:$L$16,MATCH(Datset_2!I236,MASTER_Data_4!$B$7:$B$16,1)+2,1),HLOOKUP(C236,MASTER_Data_4!$A$6:$L$16,2,1))))))</f>
        <v>0.3</v>
      </c>
      <c r="M236" s="4">
        <f t="shared" si="7"/>
        <v>49.830000000000005</v>
      </c>
      <c r="N236" s="112">
        <f>VLOOKUP(C236,MASTER_Data_7!$F$2:$H$7,3,0)</f>
        <v>2</v>
      </c>
      <c r="O236" s="112">
        <f>VLOOKUP(C236,MASTER_Data_7!$K$2:$M$12,3,0)</f>
        <v>2</v>
      </c>
      <c r="P236" s="3">
        <f>VLOOKUP(C236,MASTER_Data_8!$F$2:$H$7,3,0)</f>
        <v>882</v>
      </c>
      <c r="Q236" s="3">
        <f>Datset_2!I236*MASTER_Data_5!$B$9*P236</f>
        <v>7984.2609000000002</v>
      </c>
      <c r="R236" s="3">
        <f>VLOOKUP(C236,MASTER_Data_8!$K$2:$M$12,3,0)</f>
        <v>1735</v>
      </c>
      <c r="S236" s="3">
        <f>Datset_2!I236*MASTER_Data_5!$B$9*R236</f>
        <v>15706.000750000001</v>
      </c>
    </row>
    <row r="237" spans="1:19" x14ac:dyDescent="0.25">
      <c r="A237" s="62" t="s">
        <v>719</v>
      </c>
      <c r="B237" s="22">
        <v>39614</v>
      </c>
      <c r="C237" s="62">
        <v>60005</v>
      </c>
      <c r="D237" s="62">
        <v>20</v>
      </c>
      <c r="E237" s="62">
        <v>8</v>
      </c>
      <c r="F237" s="62">
        <v>12</v>
      </c>
      <c r="G237" s="62">
        <v>12</v>
      </c>
      <c r="H237" s="62">
        <v>9</v>
      </c>
      <c r="I237" s="112">
        <f>D237*HLOOKUP($D$3,MASTER_Data_1!$A$3:$F$5,2,0)+E237*HLOOKUP($E$3,MASTER_Data_1!$A$3:$F$5,2,0)+F237*HLOOKUP($F$3,MASTER_Data_1!$A$3:$F$5,2,0)+G237*HLOOKUP($G$3,MASTER_Data_1!$A$3:$F$5,2,0)+H237*HLOOKUP($H$3,MASTER_Data_1!$A$3:$F$5,2,0)</f>
        <v>172</v>
      </c>
      <c r="J237" s="5">
        <f>IF(AND(I237&gt;100,C237=60001),HLOOKUP(C237,MASTER_Data_3!$A$6:$G$16,MATCH(Datset_2!I237,MASTER_Data_3!$B$7:$B$16,1)+2,1),IF(AND(I237&gt;100,C237=60002),HLOOKUP(C237,MASTER_Data_3!$A$6:$G$16,MATCH(Datset_2!I237,MASTER_Data_3!$B$7:$B$16,1)+2,1),IF(AND(I237&gt;100,C237=60003),HLOOKUP(C237,MASTER_Data_3!$A$6:$G$16,MATCH(Datset_2!I237,MASTER_Data_3!$B$7:$B$16,1)+2,1),IF(AND(I237&gt;100,C237=60004),HLOOKUP(C237,MASTER_Data_3!$A$6:$G$16,MATCH(Datset_2!I237,MASTER_Data_3!$B$7:$B$16,1)+2,1),IF(AND(I237&gt;100,C237=60005),HLOOKUP(C237,MASTER_Data_3!$A$6:$G$16,MATCH(Datset_2!I237,MASTER_Data_3!$B$7:$B$16,1)+2,1),HLOOKUP(C237,MASTER_Data_3!$A$6:$G$16,2,1))))))</f>
        <v>0.24399999999999999</v>
      </c>
      <c r="K237" s="4">
        <f t="shared" si="6"/>
        <v>41.967999999999996</v>
      </c>
      <c r="L237" s="112">
        <f>IF(AND(I237&gt;100,C237=60001),HLOOKUP(C237,MASTER_Data_4!$A$6:$L$16,MATCH(Datset_2!I237,MASTER_Data_4!$B$7:$B$16,1)+2,1),IF(AND(I237&gt;100,C237=60002),HLOOKUP(C237,MASTER_Data_4!$A$6:$L$16,MATCH(Datset_2!I237,MASTER_Data_4!$B$7:$B$16,1)+2,1),IF(AND(I237&gt;100,C237=60003),HLOOKUP(C237,MASTER_Data_4!$A$6:$L$16,MATCH(Datset_2!I237,MASTER_Data_4!$B$7:$B$16,1)+2,1),IF(AND(I237&gt;100,C237=60004),HLOOKUP(C237,MASTER_Data_4!$A$6:$L$16,MATCH(Datset_2!I237,MASTER_Data_4!$B$7:$B$16,1)+2,1),IF(AND(I237&gt;100,C237=60005),HLOOKUP(C237,MASTER_Data_4!$A$6:$L$16,MATCH(Datset_2!I237,MASTER_Data_4!$B$7:$B$16,1)+2,1),HLOOKUP(C237,MASTER_Data_4!$A$6:$L$16,2,1))))))</f>
        <v>0.38900000000000001</v>
      </c>
      <c r="M237" s="4">
        <f t="shared" si="7"/>
        <v>66.908000000000001</v>
      </c>
      <c r="N237" s="112">
        <f>VLOOKUP(C237,MASTER_Data_7!$F$2:$H$7,3,0)</f>
        <v>2</v>
      </c>
      <c r="O237" s="112">
        <f>VLOOKUP(C237,MASTER_Data_7!$K$2:$M$12,3,0)</f>
        <v>1</v>
      </c>
      <c r="P237" s="3">
        <f>VLOOKUP(C237,MASTER_Data_8!$F$2:$H$7,3,0)</f>
        <v>779</v>
      </c>
      <c r="Q237" s="3">
        <f>Datset_2!I237*MASTER_Data_5!$B$9*P237</f>
        <v>7302.3460000000005</v>
      </c>
      <c r="R237" s="3">
        <f>VLOOKUP(C237,MASTER_Data_8!$K$2:$M$12,3,0)</f>
        <v>584</v>
      </c>
      <c r="S237" s="3">
        <f>Datset_2!I237*MASTER_Data_5!$B$9*R237</f>
        <v>5474.4160000000002</v>
      </c>
    </row>
    <row r="238" spans="1:19" x14ac:dyDescent="0.25">
      <c r="A238" s="62" t="s">
        <v>720</v>
      </c>
      <c r="B238" s="22">
        <v>39615</v>
      </c>
      <c r="C238" s="62">
        <v>60003</v>
      </c>
      <c r="D238" s="62">
        <v>9</v>
      </c>
      <c r="E238" s="62">
        <v>8</v>
      </c>
      <c r="F238" s="62">
        <v>12</v>
      </c>
      <c r="G238" s="62">
        <v>12</v>
      </c>
      <c r="H238" s="62">
        <v>9</v>
      </c>
      <c r="I238" s="112">
        <f>D238*HLOOKUP($D$3,MASTER_Data_1!$A$3:$F$5,2,0)+E238*HLOOKUP($E$3,MASTER_Data_1!$A$3:$F$5,2,0)+F238*HLOOKUP($F$3,MASTER_Data_1!$A$3:$F$5,2,0)+G238*HLOOKUP($G$3,MASTER_Data_1!$A$3:$F$5,2,0)+H238*HLOOKUP($H$3,MASTER_Data_1!$A$3:$F$5,2,0)</f>
        <v>146.69999999999999</v>
      </c>
      <c r="J238" s="5">
        <f>IF(AND(I238&gt;100,C238=60001),HLOOKUP(C238,MASTER_Data_3!$A$6:$G$16,MATCH(Datset_2!I238,MASTER_Data_3!$B$7:$B$16,1)+2,1),IF(AND(I238&gt;100,C238=60002),HLOOKUP(C238,MASTER_Data_3!$A$6:$G$16,MATCH(Datset_2!I238,MASTER_Data_3!$B$7:$B$16,1)+2,1),IF(AND(I238&gt;100,C238=60003),HLOOKUP(C238,MASTER_Data_3!$A$6:$G$16,MATCH(Datset_2!I238,MASTER_Data_3!$B$7:$B$16,1)+2,1),IF(AND(I238&gt;100,C238=60004),HLOOKUP(C238,MASTER_Data_3!$A$6:$G$16,MATCH(Datset_2!I238,MASTER_Data_3!$B$7:$B$16,1)+2,1),IF(AND(I238&gt;100,C238=60005),HLOOKUP(C238,MASTER_Data_3!$A$6:$G$16,MATCH(Datset_2!I238,MASTER_Data_3!$B$7:$B$16,1)+2,1),HLOOKUP(C238,MASTER_Data_3!$A$6:$G$16,2,1))))))</f>
        <v>0.25600000000000001</v>
      </c>
      <c r="K238" s="4">
        <f t="shared" si="6"/>
        <v>37.555199999999999</v>
      </c>
      <c r="L238" s="112">
        <f>IF(AND(I238&gt;100,C238=60001),HLOOKUP(C238,MASTER_Data_4!$A$6:$L$16,MATCH(Datset_2!I238,MASTER_Data_4!$B$7:$B$16,1)+2,1),IF(AND(I238&gt;100,C238=60002),HLOOKUP(C238,MASTER_Data_4!$A$6:$L$16,MATCH(Datset_2!I238,MASTER_Data_4!$B$7:$B$16,1)+2,1),IF(AND(I238&gt;100,C238=60003),HLOOKUP(C238,MASTER_Data_4!$A$6:$L$16,MATCH(Datset_2!I238,MASTER_Data_4!$B$7:$B$16,1)+2,1),IF(AND(I238&gt;100,C238=60004),HLOOKUP(C238,MASTER_Data_4!$A$6:$L$16,MATCH(Datset_2!I238,MASTER_Data_4!$B$7:$B$16,1)+2,1),IF(AND(I238&gt;100,C238=60005),HLOOKUP(C238,MASTER_Data_4!$A$6:$L$16,MATCH(Datset_2!I238,MASTER_Data_4!$B$7:$B$16,1)+2,1),HLOOKUP(C238,MASTER_Data_4!$A$6:$L$16,2,1))))))</f>
        <v>0.28999999999999998</v>
      </c>
      <c r="M238" s="4">
        <f t="shared" si="7"/>
        <v>42.542999999999992</v>
      </c>
      <c r="N238" s="112">
        <f>VLOOKUP(C238,MASTER_Data_7!$F$2:$H$7,3,0)</f>
        <v>2</v>
      </c>
      <c r="O238" s="112">
        <f>VLOOKUP(C238,MASTER_Data_7!$K$2:$M$12,3,0)</f>
        <v>1</v>
      </c>
      <c r="P238" s="3">
        <f>VLOOKUP(C238,MASTER_Data_8!$F$2:$H$7,3,0)</f>
        <v>846</v>
      </c>
      <c r="Q238" s="3">
        <f>Datset_2!I238*MASTER_Data_5!$B$9*P238</f>
        <v>6763.8968999999997</v>
      </c>
      <c r="R238" s="3">
        <f>VLOOKUP(C238,MASTER_Data_8!$K$2:$M$12,3,0)</f>
        <v>775</v>
      </c>
      <c r="S238" s="3">
        <f>Datset_2!I238*MASTER_Data_5!$B$9*R238</f>
        <v>6196.24125</v>
      </c>
    </row>
    <row r="239" spans="1:19" x14ac:dyDescent="0.25">
      <c r="A239" s="62" t="s">
        <v>721</v>
      </c>
      <c r="B239" s="22">
        <v>39616</v>
      </c>
      <c r="C239" s="62">
        <v>60002</v>
      </c>
      <c r="D239" s="62">
        <v>9</v>
      </c>
      <c r="E239" s="62">
        <v>8</v>
      </c>
      <c r="F239" s="62">
        <v>12</v>
      </c>
      <c r="G239" s="62">
        <v>12</v>
      </c>
      <c r="H239" s="62">
        <v>9</v>
      </c>
      <c r="I239" s="112">
        <f>D239*HLOOKUP($D$3,MASTER_Data_1!$A$3:$F$5,2,0)+E239*HLOOKUP($E$3,MASTER_Data_1!$A$3:$F$5,2,0)+F239*HLOOKUP($F$3,MASTER_Data_1!$A$3:$F$5,2,0)+G239*HLOOKUP($G$3,MASTER_Data_1!$A$3:$F$5,2,0)+H239*HLOOKUP($H$3,MASTER_Data_1!$A$3:$F$5,2,0)</f>
        <v>146.69999999999999</v>
      </c>
      <c r="J239" s="5">
        <f>IF(AND(I239&gt;100,C239=60001),HLOOKUP(C239,MASTER_Data_3!$A$6:$G$16,MATCH(Datset_2!I239,MASTER_Data_3!$B$7:$B$16,1)+2,1),IF(AND(I239&gt;100,C239=60002),HLOOKUP(C239,MASTER_Data_3!$A$6:$G$16,MATCH(Datset_2!I239,MASTER_Data_3!$B$7:$B$16,1)+2,1),IF(AND(I239&gt;100,C239=60003),HLOOKUP(C239,MASTER_Data_3!$A$6:$G$16,MATCH(Datset_2!I239,MASTER_Data_3!$B$7:$B$16,1)+2,1),IF(AND(I239&gt;100,C239=60004),HLOOKUP(C239,MASTER_Data_3!$A$6:$G$16,MATCH(Datset_2!I239,MASTER_Data_3!$B$7:$B$16,1)+2,1),IF(AND(I239&gt;100,C239=60005),HLOOKUP(C239,MASTER_Data_3!$A$6:$G$16,MATCH(Datset_2!I239,MASTER_Data_3!$B$7:$B$16,1)+2,1),HLOOKUP(C239,MASTER_Data_3!$A$6:$G$16,2,1))))))</f>
        <v>0.254</v>
      </c>
      <c r="K239" s="4">
        <f t="shared" si="6"/>
        <v>37.261800000000001</v>
      </c>
      <c r="L239" s="112">
        <f>IF(AND(I239&gt;100,C239=60001),HLOOKUP(C239,MASTER_Data_4!$A$6:$L$16,MATCH(Datset_2!I239,MASTER_Data_4!$B$7:$B$16,1)+2,1),IF(AND(I239&gt;100,C239=60002),HLOOKUP(C239,MASTER_Data_4!$A$6:$L$16,MATCH(Datset_2!I239,MASTER_Data_4!$B$7:$B$16,1)+2,1),IF(AND(I239&gt;100,C239=60003),HLOOKUP(C239,MASTER_Data_4!$A$6:$L$16,MATCH(Datset_2!I239,MASTER_Data_4!$B$7:$B$16,1)+2,1),IF(AND(I239&gt;100,C239=60004),HLOOKUP(C239,MASTER_Data_4!$A$6:$L$16,MATCH(Datset_2!I239,MASTER_Data_4!$B$7:$B$16,1)+2,1),IF(AND(I239&gt;100,C239=60005),HLOOKUP(C239,MASTER_Data_4!$A$6:$L$16,MATCH(Datset_2!I239,MASTER_Data_4!$B$7:$B$16,1)+2,1),HLOOKUP(C239,MASTER_Data_4!$A$6:$L$16,2,1))))))</f>
        <v>0.307</v>
      </c>
      <c r="M239" s="4">
        <f t="shared" si="7"/>
        <v>45.036899999999996</v>
      </c>
      <c r="N239" s="112">
        <f>VLOOKUP(C239,MASTER_Data_7!$F$2:$H$7,3,0)</f>
        <v>1</v>
      </c>
      <c r="O239" s="112">
        <f>VLOOKUP(C239,MASTER_Data_7!$K$2:$M$12,3,0)</f>
        <v>2</v>
      </c>
      <c r="P239" s="3">
        <f>VLOOKUP(C239,MASTER_Data_8!$F$2:$H$7,3,0)</f>
        <v>355</v>
      </c>
      <c r="Q239" s="3">
        <f>Datset_2!I239*MASTER_Data_5!$B$9*P239</f>
        <v>2838.2782499999998</v>
      </c>
      <c r="R239" s="3">
        <f>VLOOKUP(C239,MASTER_Data_8!$K$2:$M$12,3,0)</f>
        <v>1275</v>
      </c>
      <c r="S239" s="3">
        <f>Datset_2!I239*MASTER_Data_5!$B$9*R239</f>
        <v>10193.81625</v>
      </c>
    </row>
    <row r="240" spans="1:19" x14ac:dyDescent="0.25">
      <c r="A240" s="62" t="s">
        <v>722</v>
      </c>
      <c r="B240" s="22">
        <v>39617</v>
      </c>
      <c r="C240" s="62">
        <v>60001</v>
      </c>
      <c r="D240" s="62">
        <v>17</v>
      </c>
      <c r="E240" s="62">
        <v>8</v>
      </c>
      <c r="F240" s="62">
        <v>12</v>
      </c>
      <c r="G240" s="62">
        <v>11</v>
      </c>
      <c r="H240" s="62">
        <v>9</v>
      </c>
      <c r="I240" s="112">
        <f>D240*HLOOKUP($D$3,MASTER_Data_1!$A$3:$F$5,2,0)+E240*HLOOKUP($E$3,MASTER_Data_1!$A$3:$F$5,2,0)+F240*HLOOKUP($F$3,MASTER_Data_1!$A$3:$F$5,2,0)+G240*HLOOKUP($G$3,MASTER_Data_1!$A$3:$F$5,2,0)+H240*HLOOKUP($H$3,MASTER_Data_1!$A$3:$F$5,2,0)</f>
        <v>159.39999999999998</v>
      </c>
      <c r="J240" s="5">
        <f>IF(AND(I240&gt;100,C240=60001),HLOOKUP(C240,MASTER_Data_3!$A$6:$G$16,MATCH(Datset_2!I240,MASTER_Data_3!$B$7:$B$16,1)+2,1),IF(AND(I240&gt;100,C240=60002),HLOOKUP(C240,MASTER_Data_3!$A$6:$G$16,MATCH(Datset_2!I240,MASTER_Data_3!$B$7:$B$16,1)+2,1),IF(AND(I240&gt;100,C240=60003),HLOOKUP(C240,MASTER_Data_3!$A$6:$G$16,MATCH(Datset_2!I240,MASTER_Data_3!$B$7:$B$16,1)+2,1),IF(AND(I240&gt;100,C240=60004),HLOOKUP(C240,MASTER_Data_3!$A$6:$G$16,MATCH(Datset_2!I240,MASTER_Data_3!$B$7:$B$16,1)+2,1),IF(AND(I240&gt;100,C240=60005),HLOOKUP(C240,MASTER_Data_3!$A$6:$G$16,MATCH(Datset_2!I240,MASTER_Data_3!$B$7:$B$16,1)+2,1),HLOOKUP(C240,MASTER_Data_3!$A$6:$G$16,2,1))))))</f>
        <v>0.25</v>
      </c>
      <c r="K240" s="4">
        <f t="shared" si="6"/>
        <v>39.849999999999994</v>
      </c>
      <c r="L240" s="112">
        <f>IF(AND(I240&gt;100,C240=60001),HLOOKUP(C240,MASTER_Data_4!$A$6:$L$16,MATCH(Datset_2!I240,MASTER_Data_4!$B$7:$B$16,1)+2,1),IF(AND(I240&gt;100,C240=60002),HLOOKUP(C240,MASTER_Data_4!$A$6:$L$16,MATCH(Datset_2!I240,MASTER_Data_4!$B$7:$B$16,1)+2,1),IF(AND(I240&gt;100,C240=60003),HLOOKUP(C240,MASTER_Data_4!$A$6:$L$16,MATCH(Datset_2!I240,MASTER_Data_4!$B$7:$B$16,1)+2,1),IF(AND(I240&gt;100,C240=60004),HLOOKUP(C240,MASTER_Data_4!$A$6:$L$16,MATCH(Datset_2!I240,MASTER_Data_4!$B$7:$B$16,1)+2,1),IF(AND(I240&gt;100,C240=60005),HLOOKUP(C240,MASTER_Data_4!$A$6:$L$16,MATCH(Datset_2!I240,MASTER_Data_4!$B$7:$B$16,1)+2,1),HLOOKUP(C240,MASTER_Data_4!$A$6:$L$16,2,1))))))</f>
        <v>0.34</v>
      </c>
      <c r="M240" s="4">
        <f t="shared" si="7"/>
        <v>54.195999999999998</v>
      </c>
      <c r="N240" s="112">
        <f>VLOOKUP(C240,MASTER_Data_7!$F$2:$H$7,3,0)</f>
        <v>1</v>
      </c>
      <c r="O240" s="112">
        <f>VLOOKUP(C240,MASTER_Data_7!$K$2:$M$12,3,0)</f>
        <v>2</v>
      </c>
      <c r="P240" s="3">
        <f>VLOOKUP(C240,MASTER_Data_8!$F$2:$H$7,3,0)</f>
        <v>25</v>
      </c>
      <c r="Q240" s="3">
        <f>Datset_2!I240*MASTER_Data_5!$B$9*P240</f>
        <v>217.18249999999998</v>
      </c>
      <c r="R240" s="3">
        <f>VLOOKUP(C240,MASTER_Data_8!$K$2:$M$12,3,0)</f>
        <v>1376</v>
      </c>
      <c r="S240" s="3">
        <f>Datset_2!I240*MASTER_Data_5!$B$9*R240</f>
        <v>11953.724799999998</v>
      </c>
    </row>
    <row r="241" spans="1:19" x14ac:dyDescent="0.25">
      <c r="A241" s="62" t="s">
        <v>723</v>
      </c>
      <c r="B241" s="22">
        <v>39618</v>
      </c>
      <c r="C241" s="62">
        <v>60004</v>
      </c>
      <c r="D241" s="62">
        <v>8</v>
      </c>
      <c r="E241" s="62">
        <v>8</v>
      </c>
      <c r="F241" s="62">
        <v>12</v>
      </c>
      <c r="G241" s="62">
        <v>11</v>
      </c>
      <c r="H241" s="62">
        <v>9</v>
      </c>
      <c r="I241" s="112">
        <f>D241*HLOOKUP($D$3,MASTER_Data_1!$A$3:$F$5,2,0)+E241*HLOOKUP($E$3,MASTER_Data_1!$A$3:$F$5,2,0)+F241*HLOOKUP($F$3,MASTER_Data_1!$A$3:$F$5,2,0)+G241*HLOOKUP($G$3,MASTER_Data_1!$A$3:$F$5,2,0)+H241*HLOOKUP($H$3,MASTER_Data_1!$A$3:$F$5,2,0)</f>
        <v>138.69999999999999</v>
      </c>
      <c r="J241" s="5">
        <f>IF(AND(I241&gt;100,C241=60001),HLOOKUP(C241,MASTER_Data_3!$A$6:$G$16,MATCH(Datset_2!I241,MASTER_Data_3!$B$7:$B$16,1)+2,1),IF(AND(I241&gt;100,C241=60002),HLOOKUP(C241,MASTER_Data_3!$A$6:$G$16,MATCH(Datset_2!I241,MASTER_Data_3!$B$7:$B$16,1)+2,1),IF(AND(I241&gt;100,C241=60003),HLOOKUP(C241,MASTER_Data_3!$A$6:$G$16,MATCH(Datset_2!I241,MASTER_Data_3!$B$7:$B$16,1)+2,1),IF(AND(I241&gt;100,C241=60004),HLOOKUP(C241,MASTER_Data_3!$A$6:$G$16,MATCH(Datset_2!I241,MASTER_Data_3!$B$7:$B$16,1)+2,1),IF(AND(I241&gt;100,C241=60005),HLOOKUP(C241,MASTER_Data_3!$A$6:$G$16,MATCH(Datset_2!I241,MASTER_Data_3!$B$7:$B$16,1)+2,1),HLOOKUP(C241,MASTER_Data_3!$A$6:$G$16,2,1))))))</f>
        <v>0.252</v>
      </c>
      <c r="K241" s="4">
        <f t="shared" si="6"/>
        <v>34.952399999999997</v>
      </c>
      <c r="L241" s="112">
        <f>IF(AND(I241&gt;100,C241=60001),HLOOKUP(C241,MASTER_Data_4!$A$6:$L$16,MATCH(Datset_2!I241,MASTER_Data_4!$B$7:$B$16,1)+2,1),IF(AND(I241&gt;100,C241=60002),HLOOKUP(C241,MASTER_Data_4!$A$6:$L$16,MATCH(Datset_2!I241,MASTER_Data_4!$B$7:$B$16,1)+2,1),IF(AND(I241&gt;100,C241=60003),HLOOKUP(C241,MASTER_Data_4!$A$6:$L$16,MATCH(Datset_2!I241,MASTER_Data_4!$B$7:$B$16,1)+2,1),IF(AND(I241&gt;100,C241=60004),HLOOKUP(C241,MASTER_Data_4!$A$6:$L$16,MATCH(Datset_2!I241,MASTER_Data_4!$B$7:$B$16,1)+2,1),IF(AND(I241&gt;100,C241=60005),HLOOKUP(C241,MASTER_Data_4!$A$6:$L$16,MATCH(Datset_2!I241,MASTER_Data_4!$B$7:$B$16,1)+2,1),HLOOKUP(C241,MASTER_Data_4!$A$6:$L$16,2,1))))))</f>
        <v>0.3</v>
      </c>
      <c r="M241" s="4">
        <f t="shared" si="7"/>
        <v>41.609999999999992</v>
      </c>
      <c r="N241" s="112">
        <f>VLOOKUP(C241,MASTER_Data_7!$F$2:$H$7,3,0)</f>
        <v>2</v>
      </c>
      <c r="O241" s="112">
        <f>VLOOKUP(C241,MASTER_Data_7!$K$2:$M$12,3,0)</f>
        <v>2</v>
      </c>
      <c r="P241" s="3">
        <f>VLOOKUP(C241,MASTER_Data_8!$F$2:$H$7,3,0)</f>
        <v>882</v>
      </c>
      <c r="Q241" s="3">
        <f>Datset_2!I241*MASTER_Data_5!$B$9*P241</f>
        <v>6667.1702999999989</v>
      </c>
      <c r="R241" s="3">
        <f>VLOOKUP(C241,MASTER_Data_8!$K$2:$M$12,3,0)</f>
        <v>1735</v>
      </c>
      <c r="S241" s="3">
        <f>Datset_2!I241*MASTER_Data_5!$B$9*R241</f>
        <v>13115.125249999997</v>
      </c>
    </row>
    <row r="242" spans="1:19" x14ac:dyDescent="0.25">
      <c r="A242" s="62" t="s">
        <v>724</v>
      </c>
      <c r="B242" s="22">
        <v>39618</v>
      </c>
      <c r="C242" s="62">
        <v>60005</v>
      </c>
      <c r="D242" s="62">
        <v>21</v>
      </c>
      <c r="E242" s="62">
        <v>8</v>
      </c>
      <c r="F242" s="62">
        <v>12</v>
      </c>
      <c r="G242" s="62">
        <v>11</v>
      </c>
      <c r="H242" s="62">
        <v>9</v>
      </c>
      <c r="I242" s="112">
        <f>D242*HLOOKUP($D$3,MASTER_Data_1!$A$3:$F$5,2,0)+E242*HLOOKUP($E$3,MASTER_Data_1!$A$3:$F$5,2,0)+F242*HLOOKUP($F$3,MASTER_Data_1!$A$3:$F$5,2,0)+G242*HLOOKUP($G$3,MASTER_Data_1!$A$3:$F$5,2,0)+H242*HLOOKUP($H$3,MASTER_Data_1!$A$3:$F$5,2,0)</f>
        <v>168.59999999999997</v>
      </c>
      <c r="J242" s="5">
        <f>IF(AND(I242&gt;100,C242=60001),HLOOKUP(C242,MASTER_Data_3!$A$6:$G$16,MATCH(Datset_2!I242,MASTER_Data_3!$B$7:$B$16,1)+2,1),IF(AND(I242&gt;100,C242=60002),HLOOKUP(C242,MASTER_Data_3!$A$6:$G$16,MATCH(Datset_2!I242,MASTER_Data_3!$B$7:$B$16,1)+2,1),IF(AND(I242&gt;100,C242=60003),HLOOKUP(C242,MASTER_Data_3!$A$6:$G$16,MATCH(Datset_2!I242,MASTER_Data_3!$B$7:$B$16,1)+2,1),IF(AND(I242&gt;100,C242=60004),HLOOKUP(C242,MASTER_Data_3!$A$6:$G$16,MATCH(Datset_2!I242,MASTER_Data_3!$B$7:$B$16,1)+2,1),IF(AND(I242&gt;100,C242=60005),HLOOKUP(C242,MASTER_Data_3!$A$6:$G$16,MATCH(Datset_2!I242,MASTER_Data_3!$B$7:$B$16,1)+2,1),HLOOKUP(C242,MASTER_Data_3!$A$6:$G$16,2,1))))))</f>
        <v>0.24399999999999999</v>
      </c>
      <c r="K242" s="4">
        <f t="shared" si="6"/>
        <v>41.13839999999999</v>
      </c>
      <c r="L242" s="112">
        <f>IF(AND(I242&gt;100,C242=60001),HLOOKUP(C242,MASTER_Data_4!$A$6:$L$16,MATCH(Datset_2!I242,MASTER_Data_4!$B$7:$B$16,1)+2,1),IF(AND(I242&gt;100,C242=60002),HLOOKUP(C242,MASTER_Data_4!$A$6:$L$16,MATCH(Datset_2!I242,MASTER_Data_4!$B$7:$B$16,1)+2,1),IF(AND(I242&gt;100,C242=60003),HLOOKUP(C242,MASTER_Data_4!$A$6:$L$16,MATCH(Datset_2!I242,MASTER_Data_4!$B$7:$B$16,1)+2,1),IF(AND(I242&gt;100,C242=60004),HLOOKUP(C242,MASTER_Data_4!$A$6:$L$16,MATCH(Datset_2!I242,MASTER_Data_4!$B$7:$B$16,1)+2,1),IF(AND(I242&gt;100,C242=60005),HLOOKUP(C242,MASTER_Data_4!$A$6:$L$16,MATCH(Datset_2!I242,MASTER_Data_4!$B$7:$B$16,1)+2,1),HLOOKUP(C242,MASTER_Data_4!$A$6:$L$16,2,1))))))</f>
        <v>0.38900000000000001</v>
      </c>
      <c r="M242" s="4">
        <f t="shared" si="7"/>
        <v>65.585399999999993</v>
      </c>
      <c r="N242" s="112">
        <f>VLOOKUP(C242,MASTER_Data_7!$F$2:$H$7,3,0)</f>
        <v>2</v>
      </c>
      <c r="O242" s="112">
        <f>VLOOKUP(C242,MASTER_Data_7!$K$2:$M$12,3,0)</f>
        <v>1</v>
      </c>
      <c r="P242" s="3">
        <f>VLOOKUP(C242,MASTER_Data_8!$F$2:$H$7,3,0)</f>
        <v>779</v>
      </c>
      <c r="Q242" s="3">
        <f>Datset_2!I242*MASTER_Data_5!$B$9*P242</f>
        <v>7157.9972999999991</v>
      </c>
      <c r="R242" s="3">
        <f>VLOOKUP(C242,MASTER_Data_8!$K$2:$M$12,3,0)</f>
        <v>584</v>
      </c>
      <c r="S242" s="3">
        <f>Datset_2!I242*MASTER_Data_5!$B$9*R242</f>
        <v>5366.2007999999996</v>
      </c>
    </row>
    <row r="243" spans="1:19" x14ac:dyDescent="0.25">
      <c r="A243" s="62" t="s">
        <v>725</v>
      </c>
      <c r="B243" s="22">
        <v>39619</v>
      </c>
      <c r="C243" s="62">
        <v>60002</v>
      </c>
      <c r="D243" s="62">
        <v>9</v>
      </c>
      <c r="E243" s="62">
        <v>8</v>
      </c>
      <c r="F243" s="62">
        <v>12</v>
      </c>
      <c r="G243" s="62">
        <v>11</v>
      </c>
      <c r="H243" s="62">
        <v>9</v>
      </c>
      <c r="I243" s="112">
        <f>D243*HLOOKUP($D$3,MASTER_Data_1!$A$3:$F$5,2,0)+E243*HLOOKUP($E$3,MASTER_Data_1!$A$3:$F$5,2,0)+F243*HLOOKUP($F$3,MASTER_Data_1!$A$3:$F$5,2,0)+G243*HLOOKUP($G$3,MASTER_Data_1!$A$3:$F$5,2,0)+H243*HLOOKUP($H$3,MASTER_Data_1!$A$3:$F$5,2,0)</f>
        <v>141</v>
      </c>
      <c r="J243" s="5">
        <f>IF(AND(I243&gt;100,C243=60001),HLOOKUP(C243,MASTER_Data_3!$A$6:$G$16,MATCH(Datset_2!I243,MASTER_Data_3!$B$7:$B$16,1)+2,1),IF(AND(I243&gt;100,C243=60002),HLOOKUP(C243,MASTER_Data_3!$A$6:$G$16,MATCH(Datset_2!I243,MASTER_Data_3!$B$7:$B$16,1)+2,1),IF(AND(I243&gt;100,C243=60003),HLOOKUP(C243,MASTER_Data_3!$A$6:$G$16,MATCH(Datset_2!I243,MASTER_Data_3!$B$7:$B$16,1)+2,1),IF(AND(I243&gt;100,C243=60004),HLOOKUP(C243,MASTER_Data_3!$A$6:$G$16,MATCH(Datset_2!I243,MASTER_Data_3!$B$7:$B$16,1)+2,1),IF(AND(I243&gt;100,C243=60005),HLOOKUP(C243,MASTER_Data_3!$A$6:$G$16,MATCH(Datset_2!I243,MASTER_Data_3!$B$7:$B$16,1)+2,1),HLOOKUP(C243,MASTER_Data_3!$A$6:$G$16,2,1))))))</f>
        <v>0.254</v>
      </c>
      <c r="K243" s="4">
        <f t="shared" si="6"/>
        <v>35.814</v>
      </c>
      <c r="L243" s="112">
        <f>IF(AND(I243&gt;100,C243=60001),HLOOKUP(C243,MASTER_Data_4!$A$6:$L$16,MATCH(Datset_2!I243,MASTER_Data_4!$B$7:$B$16,1)+2,1),IF(AND(I243&gt;100,C243=60002),HLOOKUP(C243,MASTER_Data_4!$A$6:$L$16,MATCH(Datset_2!I243,MASTER_Data_4!$B$7:$B$16,1)+2,1),IF(AND(I243&gt;100,C243=60003),HLOOKUP(C243,MASTER_Data_4!$A$6:$L$16,MATCH(Datset_2!I243,MASTER_Data_4!$B$7:$B$16,1)+2,1),IF(AND(I243&gt;100,C243=60004),HLOOKUP(C243,MASTER_Data_4!$A$6:$L$16,MATCH(Datset_2!I243,MASTER_Data_4!$B$7:$B$16,1)+2,1),IF(AND(I243&gt;100,C243=60005),HLOOKUP(C243,MASTER_Data_4!$A$6:$L$16,MATCH(Datset_2!I243,MASTER_Data_4!$B$7:$B$16,1)+2,1),HLOOKUP(C243,MASTER_Data_4!$A$6:$L$16,2,1))))))</f>
        <v>0.307</v>
      </c>
      <c r="M243" s="4">
        <f t="shared" si="7"/>
        <v>43.286999999999999</v>
      </c>
      <c r="N243" s="112">
        <f>VLOOKUP(C243,MASTER_Data_7!$F$2:$H$7,3,0)</f>
        <v>1</v>
      </c>
      <c r="O243" s="112">
        <f>VLOOKUP(C243,MASTER_Data_7!$K$2:$M$12,3,0)</f>
        <v>2</v>
      </c>
      <c r="P243" s="3">
        <f>VLOOKUP(C243,MASTER_Data_8!$F$2:$H$7,3,0)</f>
        <v>355</v>
      </c>
      <c r="Q243" s="3">
        <f>Datset_2!I243*MASTER_Data_5!$B$9*P243</f>
        <v>2727.9974999999999</v>
      </c>
      <c r="R243" s="3">
        <f>VLOOKUP(C243,MASTER_Data_8!$K$2:$M$12,3,0)</f>
        <v>1275</v>
      </c>
      <c r="S243" s="3">
        <f>Datset_2!I243*MASTER_Data_5!$B$9*R243</f>
        <v>9797.7374999999993</v>
      </c>
    </row>
    <row r="244" spans="1:19" x14ac:dyDescent="0.25">
      <c r="A244" s="62" t="s">
        <v>726</v>
      </c>
      <c r="B244" s="22">
        <v>39619</v>
      </c>
      <c r="C244" s="62">
        <v>60001</v>
      </c>
      <c r="D244" s="62">
        <v>9</v>
      </c>
      <c r="E244" s="62">
        <v>8</v>
      </c>
      <c r="F244" s="62">
        <v>12</v>
      </c>
      <c r="G244" s="62">
        <v>11</v>
      </c>
      <c r="H244" s="62">
        <v>9</v>
      </c>
      <c r="I244" s="112">
        <f>D244*HLOOKUP($D$3,MASTER_Data_1!$A$3:$F$5,2,0)+E244*HLOOKUP($E$3,MASTER_Data_1!$A$3:$F$5,2,0)+F244*HLOOKUP($F$3,MASTER_Data_1!$A$3:$F$5,2,0)+G244*HLOOKUP($G$3,MASTER_Data_1!$A$3:$F$5,2,0)+H244*HLOOKUP($H$3,MASTER_Data_1!$A$3:$F$5,2,0)</f>
        <v>141</v>
      </c>
      <c r="J244" s="5">
        <f>IF(AND(I244&gt;100,C244=60001),HLOOKUP(C244,MASTER_Data_3!$A$6:$G$16,MATCH(Datset_2!I244,MASTER_Data_3!$B$7:$B$16,1)+2,1),IF(AND(I244&gt;100,C244=60002),HLOOKUP(C244,MASTER_Data_3!$A$6:$G$16,MATCH(Datset_2!I244,MASTER_Data_3!$B$7:$B$16,1)+2,1),IF(AND(I244&gt;100,C244=60003),HLOOKUP(C244,MASTER_Data_3!$A$6:$G$16,MATCH(Datset_2!I244,MASTER_Data_3!$B$7:$B$16,1)+2,1),IF(AND(I244&gt;100,C244=60004),HLOOKUP(C244,MASTER_Data_3!$A$6:$G$16,MATCH(Datset_2!I244,MASTER_Data_3!$B$7:$B$16,1)+2,1),IF(AND(I244&gt;100,C244=60005),HLOOKUP(C244,MASTER_Data_3!$A$6:$G$16,MATCH(Datset_2!I244,MASTER_Data_3!$B$7:$B$16,1)+2,1),HLOOKUP(C244,MASTER_Data_3!$A$6:$G$16,2,1))))))</f>
        <v>0.25</v>
      </c>
      <c r="K244" s="4">
        <f t="shared" si="6"/>
        <v>35.25</v>
      </c>
      <c r="L244" s="112">
        <f>IF(AND(I244&gt;100,C244=60001),HLOOKUP(C244,MASTER_Data_4!$A$6:$L$16,MATCH(Datset_2!I244,MASTER_Data_4!$B$7:$B$16,1)+2,1),IF(AND(I244&gt;100,C244=60002),HLOOKUP(C244,MASTER_Data_4!$A$6:$L$16,MATCH(Datset_2!I244,MASTER_Data_4!$B$7:$B$16,1)+2,1),IF(AND(I244&gt;100,C244=60003),HLOOKUP(C244,MASTER_Data_4!$A$6:$L$16,MATCH(Datset_2!I244,MASTER_Data_4!$B$7:$B$16,1)+2,1),IF(AND(I244&gt;100,C244=60004),HLOOKUP(C244,MASTER_Data_4!$A$6:$L$16,MATCH(Datset_2!I244,MASTER_Data_4!$B$7:$B$16,1)+2,1),IF(AND(I244&gt;100,C244=60005),HLOOKUP(C244,MASTER_Data_4!$A$6:$L$16,MATCH(Datset_2!I244,MASTER_Data_4!$B$7:$B$16,1)+2,1),HLOOKUP(C244,MASTER_Data_4!$A$6:$L$16,2,1))))))</f>
        <v>0.34</v>
      </c>
      <c r="M244" s="4">
        <f t="shared" si="7"/>
        <v>47.940000000000005</v>
      </c>
      <c r="N244" s="112">
        <f>VLOOKUP(C244,MASTER_Data_7!$F$2:$H$7,3,0)</f>
        <v>1</v>
      </c>
      <c r="O244" s="112">
        <f>VLOOKUP(C244,MASTER_Data_7!$K$2:$M$12,3,0)</f>
        <v>2</v>
      </c>
      <c r="P244" s="3">
        <f>VLOOKUP(C244,MASTER_Data_8!$F$2:$H$7,3,0)</f>
        <v>25</v>
      </c>
      <c r="Q244" s="3">
        <f>Datset_2!I244*MASTER_Data_5!$B$9*P244</f>
        <v>192.11250000000001</v>
      </c>
      <c r="R244" s="3">
        <f>VLOOKUP(C244,MASTER_Data_8!$K$2:$M$12,3,0)</f>
        <v>1376</v>
      </c>
      <c r="S244" s="3">
        <f>Datset_2!I244*MASTER_Data_5!$B$9*R244</f>
        <v>10573.871999999999</v>
      </c>
    </row>
    <row r="245" spans="1:19" x14ac:dyDescent="0.25">
      <c r="A245" s="62" t="s">
        <v>728</v>
      </c>
      <c r="B245" s="22">
        <v>39622</v>
      </c>
      <c r="C245" s="62">
        <v>60001</v>
      </c>
      <c r="D245" s="62">
        <v>9</v>
      </c>
      <c r="E245" s="62">
        <v>8</v>
      </c>
      <c r="F245" s="62">
        <v>12</v>
      </c>
      <c r="G245" s="62">
        <v>11</v>
      </c>
      <c r="H245" s="62">
        <v>9</v>
      </c>
      <c r="I245" s="112">
        <f>D245*HLOOKUP($D$3,MASTER_Data_1!$A$3:$F$5,2,0)+E245*HLOOKUP($E$3,MASTER_Data_1!$A$3:$F$5,2,0)+F245*HLOOKUP($F$3,MASTER_Data_1!$A$3:$F$5,2,0)+G245*HLOOKUP($G$3,MASTER_Data_1!$A$3:$F$5,2,0)+H245*HLOOKUP($H$3,MASTER_Data_1!$A$3:$F$5,2,0)</f>
        <v>141</v>
      </c>
      <c r="J245" s="5">
        <f>IF(AND(I245&gt;100,C245=60001),HLOOKUP(C245,MASTER_Data_3!$A$6:$G$16,MATCH(Datset_2!I245,MASTER_Data_3!$B$7:$B$16,1)+2,1),IF(AND(I245&gt;100,C245=60002),HLOOKUP(C245,MASTER_Data_3!$A$6:$G$16,MATCH(Datset_2!I245,MASTER_Data_3!$B$7:$B$16,1)+2,1),IF(AND(I245&gt;100,C245=60003),HLOOKUP(C245,MASTER_Data_3!$A$6:$G$16,MATCH(Datset_2!I245,MASTER_Data_3!$B$7:$B$16,1)+2,1),IF(AND(I245&gt;100,C245=60004),HLOOKUP(C245,MASTER_Data_3!$A$6:$G$16,MATCH(Datset_2!I245,MASTER_Data_3!$B$7:$B$16,1)+2,1),IF(AND(I245&gt;100,C245=60005),HLOOKUP(C245,MASTER_Data_3!$A$6:$G$16,MATCH(Datset_2!I245,MASTER_Data_3!$B$7:$B$16,1)+2,1),HLOOKUP(C245,MASTER_Data_3!$A$6:$G$16,2,1))))))</f>
        <v>0.25</v>
      </c>
      <c r="K245" s="4">
        <f t="shared" si="6"/>
        <v>35.25</v>
      </c>
      <c r="L245" s="112">
        <f>IF(AND(I245&gt;100,C245=60001),HLOOKUP(C245,MASTER_Data_4!$A$6:$L$16,MATCH(Datset_2!I245,MASTER_Data_4!$B$7:$B$16,1)+2,1),IF(AND(I245&gt;100,C245=60002),HLOOKUP(C245,MASTER_Data_4!$A$6:$L$16,MATCH(Datset_2!I245,MASTER_Data_4!$B$7:$B$16,1)+2,1),IF(AND(I245&gt;100,C245=60003),HLOOKUP(C245,MASTER_Data_4!$A$6:$L$16,MATCH(Datset_2!I245,MASTER_Data_4!$B$7:$B$16,1)+2,1),IF(AND(I245&gt;100,C245=60004),HLOOKUP(C245,MASTER_Data_4!$A$6:$L$16,MATCH(Datset_2!I245,MASTER_Data_4!$B$7:$B$16,1)+2,1),IF(AND(I245&gt;100,C245=60005),HLOOKUP(C245,MASTER_Data_4!$A$6:$L$16,MATCH(Datset_2!I245,MASTER_Data_4!$B$7:$B$16,1)+2,1),HLOOKUP(C245,MASTER_Data_4!$A$6:$L$16,2,1))))))</f>
        <v>0.34</v>
      </c>
      <c r="M245" s="4">
        <f t="shared" si="7"/>
        <v>47.940000000000005</v>
      </c>
      <c r="N245" s="112">
        <f>VLOOKUP(C245,MASTER_Data_7!$F$2:$H$7,3,0)</f>
        <v>1</v>
      </c>
      <c r="O245" s="112">
        <f>VLOOKUP(C245,MASTER_Data_7!$K$2:$M$12,3,0)</f>
        <v>2</v>
      </c>
      <c r="P245" s="3">
        <f>VLOOKUP(C245,MASTER_Data_8!$F$2:$H$7,3,0)</f>
        <v>25</v>
      </c>
      <c r="Q245" s="3">
        <f>Datset_2!I245*MASTER_Data_5!$B$9*P245</f>
        <v>192.11250000000001</v>
      </c>
      <c r="R245" s="3">
        <f>VLOOKUP(C245,MASTER_Data_8!$K$2:$M$12,3,0)</f>
        <v>1376</v>
      </c>
      <c r="S245" s="3">
        <f>Datset_2!I245*MASTER_Data_5!$B$9*R245</f>
        <v>10573.871999999999</v>
      </c>
    </row>
    <row r="246" spans="1:19" x14ac:dyDescent="0.25">
      <c r="A246" s="62" t="s">
        <v>729</v>
      </c>
      <c r="B246" s="22">
        <v>39622</v>
      </c>
      <c r="C246" s="62">
        <v>60003</v>
      </c>
      <c r="D246" s="62">
        <v>9</v>
      </c>
      <c r="E246" s="62">
        <v>8</v>
      </c>
      <c r="F246" s="62">
        <v>12</v>
      </c>
      <c r="G246" s="62">
        <v>11</v>
      </c>
      <c r="H246" s="62">
        <v>9</v>
      </c>
      <c r="I246" s="112">
        <f>D246*HLOOKUP($D$3,MASTER_Data_1!$A$3:$F$5,2,0)+E246*HLOOKUP($E$3,MASTER_Data_1!$A$3:$F$5,2,0)+F246*HLOOKUP($F$3,MASTER_Data_1!$A$3:$F$5,2,0)+G246*HLOOKUP($G$3,MASTER_Data_1!$A$3:$F$5,2,0)+H246*HLOOKUP($H$3,MASTER_Data_1!$A$3:$F$5,2,0)</f>
        <v>141</v>
      </c>
      <c r="J246" s="5">
        <f>IF(AND(I246&gt;100,C246=60001),HLOOKUP(C246,MASTER_Data_3!$A$6:$G$16,MATCH(Datset_2!I246,MASTER_Data_3!$B$7:$B$16,1)+2,1),IF(AND(I246&gt;100,C246=60002),HLOOKUP(C246,MASTER_Data_3!$A$6:$G$16,MATCH(Datset_2!I246,MASTER_Data_3!$B$7:$B$16,1)+2,1),IF(AND(I246&gt;100,C246=60003),HLOOKUP(C246,MASTER_Data_3!$A$6:$G$16,MATCH(Datset_2!I246,MASTER_Data_3!$B$7:$B$16,1)+2,1),IF(AND(I246&gt;100,C246=60004),HLOOKUP(C246,MASTER_Data_3!$A$6:$G$16,MATCH(Datset_2!I246,MASTER_Data_3!$B$7:$B$16,1)+2,1),IF(AND(I246&gt;100,C246=60005),HLOOKUP(C246,MASTER_Data_3!$A$6:$G$16,MATCH(Datset_2!I246,MASTER_Data_3!$B$7:$B$16,1)+2,1),HLOOKUP(C246,MASTER_Data_3!$A$6:$G$16,2,1))))))</f>
        <v>0.25600000000000001</v>
      </c>
      <c r="K246" s="4">
        <f t="shared" si="6"/>
        <v>36.096000000000004</v>
      </c>
      <c r="L246" s="112">
        <f>IF(AND(I246&gt;100,C246=60001),HLOOKUP(C246,MASTER_Data_4!$A$6:$L$16,MATCH(Datset_2!I246,MASTER_Data_4!$B$7:$B$16,1)+2,1),IF(AND(I246&gt;100,C246=60002),HLOOKUP(C246,MASTER_Data_4!$A$6:$L$16,MATCH(Datset_2!I246,MASTER_Data_4!$B$7:$B$16,1)+2,1),IF(AND(I246&gt;100,C246=60003),HLOOKUP(C246,MASTER_Data_4!$A$6:$L$16,MATCH(Datset_2!I246,MASTER_Data_4!$B$7:$B$16,1)+2,1),IF(AND(I246&gt;100,C246=60004),HLOOKUP(C246,MASTER_Data_4!$A$6:$L$16,MATCH(Datset_2!I246,MASTER_Data_4!$B$7:$B$16,1)+2,1),IF(AND(I246&gt;100,C246=60005),HLOOKUP(C246,MASTER_Data_4!$A$6:$L$16,MATCH(Datset_2!I246,MASTER_Data_4!$B$7:$B$16,1)+2,1),HLOOKUP(C246,MASTER_Data_4!$A$6:$L$16,2,1))))))</f>
        <v>0.28999999999999998</v>
      </c>
      <c r="M246" s="4">
        <f t="shared" si="7"/>
        <v>40.89</v>
      </c>
      <c r="N246" s="112">
        <f>VLOOKUP(C246,MASTER_Data_7!$F$2:$H$7,3,0)</f>
        <v>2</v>
      </c>
      <c r="O246" s="112">
        <f>VLOOKUP(C246,MASTER_Data_7!$K$2:$M$12,3,0)</f>
        <v>1</v>
      </c>
      <c r="P246" s="3">
        <f>VLOOKUP(C246,MASTER_Data_8!$F$2:$H$7,3,0)</f>
        <v>846</v>
      </c>
      <c r="Q246" s="3">
        <f>Datset_2!I246*MASTER_Data_5!$B$9*P246</f>
        <v>6501.0869999999995</v>
      </c>
      <c r="R246" s="3">
        <f>VLOOKUP(C246,MASTER_Data_8!$K$2:$M$12,3,0)</f>
        <v>775</v>
      </c>
      <c r="S246" s="3">
        <f>Datset_2!I246*MASTER_Data_5!$B$9*R246</f>
        <v>5955.4875000000002</v>
      </c>
    </row>
    <row r="247" spans="1:19" x14ac:dyDescent="0.25">
      <c r="A247" s="62" t="s">
        <v>730</v>
      </c>
      <c r="B247" s="22">
        <v>39622</v>
      </c>
      <c r="C247" s="62">
        <v>60005</v>
      </c>
      <c r="D247" s="62">
        <v>9</v>
      </c>
      <c r="E247" s="62">
        <v>8</v>
      </c>
      <c r="F247" s="62">
        <v>12</v>
      </c>
      <c r="G247" s="62">
        <v>11</v>
      </c>
      <c r="H247" s="62">
        <v>9</v>
      </c>
      <c r="I247" s="112">
        <f>D247*HLOOKUP($D$3,MASTER_Data_1!$A$3:$F$5,2,0)+E247*HLOOKUP($E$3,MASTER_Data_1!$A$3:$F$5,2,0)+F247*HLOOKUP($F$3,MASTER_Data_1!$A$3:$F$5,2,0)+G247*HLOOKUP($G$3,MASTER_Data_1!$A$3:$F$5,2,0)+H247*HLOOKUP($H$3,MASTER_Data_1!$A$3:$F$5,2,0)</f>
        <v>141</v>
      </c>
      <c r="J247" s="5">
        <f>IF(AND(I247&gt;100,C247=60001),HLOOKUP(C247,MASTER_Data_3!$A$6:$G$16,MATCH(Datset_2!I247,MASTER_Data_3!$B$7:$B$16,1)+2,1),IF(AND(I247&gt;100,C247=60002),HLOOKUP(C247,MASTER_Data_3!$A$6:$G$16,MATCH(Datset_2!I247,MASTER_Data_3!$B$7:$B$16,1)+2,1),IF(AND(I247&gt;100,C247=60003),HLOOKUP(C247,MASTER_Data_3!$A$6:$G$16,MATCH(Datset_2!I247,MASTER_Data_3!$B$7:$B$16,1)+2,1),IF(AND(I247&gt;100,C247=60004),HLOOKUP(C247,MASTER_Data_3!$A$6:$G$16,MATCH(Datset_2!I247,MASTER_Data_3!$B$7:$B$16,1)+2,1),IF(AND(I247&gt;100,C247=60005),HLOOKUP(C247,MASTER_Data_3!$A$6:$G$16,MATCH(Datset_2!I247,MASTER_Data_3!$B$7:$B$16,1)+2,1),HLOOKUP(C247,MASTER_Data_3!$A$6:$G$16,2,1))))))</f>
        <v>0.24399999999999999</v>
      </c>
      <c r="K247" s="4">
        <f t="shared" si="6"/>
        <v>34.403999999999996</v>
      </c>
      <c r="L247" s="112">
        <f>IF(AND(I247&gt;100,C247=60001),HLOOKUP(C247,MASTER_Data_4!$A$6:$L$16,MATCH(Datset_2!I247,MASTER_Data_4!$B$7:$B$16,1)+2,1),IF(AND(I247&gt;100,C247=60002),HLOOKUP(C247,MASTER_Data_4!$A$6:$L$16,MATCH(Datset_2!I247,MASTER_Data_4!$B$7:$B$16,1)+2,1),IF(AND(I247&gt;100,C247=60003),HLOOKUP(C247,MASTER_Data_4!$A$6:$L$16,MATCH(Datset_2!I247,MASTER_Data_4!$B$7:$B$16,1)+2,1),IF(AND(I247&gt;100,C247=60004),HLOOKUP(C247,MASTER_Data_4!$A$6:$L$16,MATCH(Datset_2!I247,MASTER_Data_4!$B$7:$B$16,1)+2,1),IF(AND(I247&gt;100,C247=60005),HLOOKUP(C247,MASTER_Data_4!$A$6:$L$16,MATCH(Datset_2!I247,MASTER_Data_4!$B$7:$B$16,1)+2,1),HLOOKUP(C247,MASTER_Data_4!$A$6:$L$16,2,1))))))</f>
        <v>0.38900000000000001</v>
      </c>
      <c r="M247" s="4">
        <f t="shared" si="7"/>
        <v>54.849000000000004</v>
      </c>
      <c r="N247" s="112">
        <f>VLOOKUP(C247,MASTER_Data_7!$F$2:$H$7,3,0)</f>
        <v>2</v>
      </c>
      <c r="O247" s="112">
        <f>VLOOKUP(C247,MASTER_Data_7!$K$2:$M$12,3,0)</f>
        <v>1</v>
      </c>
      <c r="P247" s="3">
        <f>VLOOKUP(C247,MASTER_Data_8!$F$2:$H$7,3,0)</f>
        <v>779</v>
      </c>
      <c r="Q247" s="3">
        <f>Datset_2!I247*MASTER_Data_5!$B$9*P247</f>
        <v>5986.2254999999996</v>
      </c>
      <c r="R247" s="3">
        <f>VLOOKUP(C247,MASTER_Data_8!$K$2:$M$12,3,0)</f>
        <v>584</v>
      </c>
      <c r="S247" s="3">
        <f>Datset_2!I247*MASTER_Data_5!$B$9*R247</f>
        <v>4487.7479999999996</v>
      </c>
    </row>
    <row r="248" spans="1:19" x14ac:dyDescent="0.25">
      <c r="A248" s="62" t="s">
        <v>727</v>
      </c>
      <c r="B248" s="22">
        <v>39623</v>
      </c>
      <c r="C248" s="62">
        <v>60002</v>
      </c>
      <c r="D248" s="62">
        <v>9</v>
      </c>
      <c r="E248" s="62">
        <v>8</v>
      </c>
      <c r="F248" s="62">
        <v>12</v>
      </c>
      <c r="G248" s="62">
        <v>11</v>
      </c>
      <c r="H248" s="62">
        <v>9</v>
      </c>
      <c r="I248" s="112">
        <f>D248*HLOOKUP($D$3,MASTER_Data_1!$A$3:$F$5,2,0)+E248*HLOOKUP($E$3,MASTER_Data_1!$A$3:$F$5,2,0)+F248*HLOOKUP($F$3,MASTER_Data_1!$A$3:$F$5,2,0)+G248*HLOOKUP($G$3,MASTER_Data_1!$A$3:$F$5,2,0)+H248*HLOOKUP($H$3,MASTER_Data_1!$A$3:$F$5,2,0)</f>
        <v>141</v>
      </c>
      <c r="J248" s="5">
        <f>IF(AND(I248&gt;100,C248=60001),HLOOKUP(C248,MASTER_Data_3!$A$6:$G$16,MATCH(Datset_2!I248,MASTER_Data_3!$B$7:$B$16,1)+2,1),IF(AND(I248&gt;100,C248=60002),HLOOKUP(C248,MASTER_Data_3!$A$6:$G$16,MATCH(Datset_2!I248,MASTER_Data_3!$B$7:$B$16,1)+2,1),IF(AND(I248&gt;100,C248=60003),HLOOKUP(C248,MASTER_Data_3!$A$6:$G$16,MATCH(Datset_2!I248,MASTER_Data_3!$B$7:$B$16,1)+2,1),IF(AND(I248&gt;100,C248=60004),HLOOKUP(C248,MASTER_Data_3!$A$6:$G$16,MATCH(Datset_2!I248,MASTER_Data_3!$B$7:$B$16,1)+2,1),IF(AND(I248&gt;100,C248=60005),HLOOKUP(C248,MASTER_Data_3!$A$6:$G$16,MATCH(Datset_2!I248,MASTER_Data_3!$B$7:$B$16,1)+2,1),HLOOKUP(C248,MASTER_Data_3!$A$6:$G$16,2,1))))))</f>
        <v>0.254</v>
      </c>
      <c r="K248" s="4">
        <f t="shared" si="6"/>
        <v>35.814</v>
      </c>
      <c r="L248" s="112">
        <f>IF(AND(I248&gt;100,C248=60001),HLOOKUP(C248,MASTER_Data_4!$A$6:$L$16,MATCH(Datset_2!I248,MASTER_Data_4!$B$7:$B$16,1)+2,1),IF(AND(I248&gt;100,C248=60002),HLOOKUP(C248,MASTER_Data_4!$A$6:$L$16,MATCH(Datset_2!I248,MASTER_Data_4!$B$7:$B$16,1)+2,1),IF(AND(I248&gt;100,C248=60003),HLOOKUP(C248,MASTER_Data_4!$A$6:$L$16,MATCH(Datset_2!I248,MASTER_Data_4!$B$7:$B$16,1)+2,1),IF(AND(I248&gt;100,C248=60004),HLOOKUP(C248,MASTER_Data_4!$A$6:$L$16,MATCH(Datset_2!I248,MASTER_Data_4!$B$7:$B$16,1)+2,1),IF(AND(I248&gt;100,C248=60005),HLOOKUP(C248,MASTER_Data_4!$A$6:$L$16,MATCH(Datset_2!I248,MASTER_Data_4!$B$7:$B$16,1)+2,1),HLOOKUP(C248,MASTER_Data_4!$A$6:$L$16,2,1))))))</f>
        <v>0.307</v>
      </c>
      <c r="M248" s="4">
        <f t="shared" si="7"/>
        <v>43.286999999999999</v>
      </c>
      <c r="N248" s="112">
        <f>VLOOKUP(C248,MASTER_Data_7!$F$2:$H$7,3,0)</f>
        <v>1</v>
      </c>
      <c r="O248" s="112">
        <f>VLOOKUP(C248,MASTER_Data_7!$K$2:$M$12,3,0)</f>
        <v>2</v>
      </c>
      <c r="P248" s="3">
        <f>VLOOKUP(C248,MASTER_Data_8!$F$2:$H$7,3,0)</f>
        <v>355</v>
      </c>
      <c r="Q248" s="3">
        <f>Datset_2!I248*MASTER_Data_5!$B$9*P248</f>
        <v>2727.9974999999999</v>
      </c>
      <c r="R248" s="3">
        <f>VLOOKUP(C248,MASTER_Data_8!$K$2:$M$12,3,0)</f>
        <v>1275</v>
      </c>
      <c r="S248" s="3">
        <f>Datset_2!I248*MASTER_Data_5!$B$9*R248</f>
        <v>9797.7374999999993</v>
      </c>
    </row>
    <row r="249" spans="1:19" x14ac:dyDescent="0.25">
      <c r="A249" s="62" t="s">
        <v>731</v>
      </c>
      <c r="B249" s="22">
        <v>39625</v>
      </c>
      <c r="C249" s="62">
        <v>60001</v>
      </c>
      <c r="D249" s="62">
        <v>9</v>
      </c>
      <c r="E249" s="62">
        <v>8</v>
      </c>
      <c r="F249" s="62">
        <v>12</v>
      </c>
      <c r="G249" s="62">
        <v>11</v>
      </c>
      <c r="H249" s="62">
        <v>9</v>
      </c>
      <c r="I249" s="112">
        <f>D249*HLOOKUP($D$3,MASTER_Data_1!$A$3:$F$5,2,0)+E249*HLOOKUP($E$3,MASTER_Data_1!$A$3:$F$5,2,0)+F249*HLOOKUP($F$3,MASTER_Data_1!$A$3:$F$5,2,0)+G249*HLOOKUP($G$3,MASTER_Data_1!$A$3:$F$5,2,0)+H249*HLOOKUP($H$3,MASTER_Data_1!$A$3:$F$5,2,0)</f>
        <v>141</v>
      </c>
      <c r="J249" s="5">
        <f>IF(AND(I249&gt;100,C249=60001),HLOOKUP(C249,MASTER_Data_3!$A$6:$G$16,MATCH(Datset_2!I249,MASTER_Data_3!$B$7:$B$16,1)+2,1),IF(AND(I249&gt;100,C249=60002),HLOOKUP(C249,MASTER_Data_3!$A$6:$G$16,MATCH(Datset_2!I249,MASTER_Data_3!$B$7:$B$16,1)+2,1),IF(AND(I249&gt;100,C249=60003),HLOOKUP(C249,MASTER_Data_3!$A$6:$G$16,MATCH(Datset_2!I249,MASTER_Data_3!$B$7:$B$16,1)+2,1),IF(AND(I249&gt;100,C249=60004),HLOOKUP(C249,MASTER_Data_3!$A$6:$G$16,MATCH(Datset_2!I249,MASTER_Data_3!$B$7:$B$16,1)+2,1),IF(AND(I249&gt;100,C249=60005),HLOOKUP(C249,MASTER_Data_3!$A$6:$G$16,MATCH(Datset_2!I249,MASTER_Data_3!$B$7:$B$16,1)+2,1),HLOOKUP(C249,MASTER_Data_3!$A$6:$G$16,2,1))))))</f>
        <v>0.25</v>
      </c>
      <c r="K249" s="4">
        <f t="shared" si="6"/>
        <v>35.25</v>
      </c>
      <c r="L249" s="112">
        <f>IF(AND(I249&gt;100,C249=60001),HLOOKUP(C249,MASTER_Data_4!$A$6:$L$16,MATCH(Datset_2!I249,MASTER_Data_4!$B$7:$B$16,1)+2,1),IF(AND(I249&gt;100,C249=60002),HLOOKUP(C249,MASTER_Data_4!$A$6:$L$16,MATCH(Datset_2!I249,MASTER_Data_4!$B$7:$B$16,1)+2,1),IF(AND(I249&gt;100,C249=60003),HLOOKUP(C249,MASTER_Data_4!$A$6:$L$16,MATCH(Datset_2!I249,MASTER_Data_4!$B$7:$B$16,1)+2,1),IF(AND(I249&gt;100,C249=60004),HLOOKUP(C249,MASTER_Data_4!$A$6:$L$16,MATCH(Datset_2!I249,MASTER_Data_4!$B$7:$B$16,1)+2,1),IF(AND(I249&gt;100,C249=60005),HLOOKUP(C249,MASTER_Data_4!$A$6:$L$16,MATCH(Datset_2!I249,MASTER_Data_4!$B$7:$B$16,1)+2,1),HLOOKUP(C249,MASTER_Data_4!$A$6:$L$16,2,1))))))</f>
        <v>0.34</v>
      </c>
      <c r="M249" s="4">
        <f t="shared" si="7"/>
        <v>47.940000000000005</v>
      </c>
      <c r="N249" s="112">
        <f>VLOOKUP(C249,MASTER_Data_7!$F$2:$H$7,3,0)</f>
        <v>1</v>
      </c>
      <c r="O249" s="112">
        <f>VLOOKUP(C249,MASTER_Data_7!$K$2:$M$12,3,0)</f>
        <v>2</v>
      </c>
      <c r="P249" s="3">
        <f>VLOOKUP(C249,MASTER_Data_8!$F$2:$H$7,3,0)</f>
        <v>25</v>
      </c>
      <c r="Q249" s="3">
        <f>Datset_2!I249*MASTER_Data_5!$B$9*P249</f>
        <v>192.11250000000001</v>
      </c>
      <c r="R249" s="3">
        <f>VLOOKUP(C249,MASTER_Data_8!$K$2:$M$12,3,0)</f>
        <v>1376</v>
      </c>
      <c r="S249" s="3">
        <f>Datset_2!I249*MASTER_Data_5!$B$9*R249</f>
        <v>10573.871999999999</v>
      </c>
    </row>
    <row r="250" spans="1:19" x14ac:dyDescent="0.25">
      <c r="A250" s="62" t="s">
        <v>732</v>
      </c>
      <c r="B250" s="22">
        <v>39625</v>
      </c>
      <c r="C250" s="62">
        <v>60004</v>
      </c>
      <c r="D250" s="62">
        <v>9</v>
      </c>
      <c r="E250" s="62">
        <v>8</v>
      </c>
      <c r="F250" s="62">
        <v>12</v>
      </c>
      <c r="G250" s="62">
        <v>11</v>
      </c>
      <c r="H250" s="62">
        <v>9</v>
      </c>
      <c r="I250" s="112">
        <f>D250*HLOOKUP($D$3,MASTER_Data_1!$A$3:$F$5,2,0)+E250*HLOOKUP($E$3,MASTER_Data_1!$A$3:$F$5,2,0)+F250*HLOOKUP($F$3,MASTER_Data_1!$A$3:$F$5,2,0)+G250*HLOOKUP($G$3,MASTER_Data_1!$A$3:$F$5,2,0)+H250*HLOOKUP($H$3,MASTER_Data_1!$A$3:$F$5,2,0)</f>
        <v>141</v>
      </c>
      <c r="J250" s="5">
        <f>IF(AND(I250&gt;100,C250=60001),HLOOKUP(C250,MASTER_Data_3!$A$6:$G$16,MATCH(Datset_2!I250,MASTER_Data_3!$B$7:$B$16,1)+2,1),IF(AND(I250&gt;100,C250=60002),HLOOKUP(C250,MASTER_Data_3!$A$6:$G$16,MATCH(Datset_2!I250,MASTER_Data_3!$B$7:$B$16,1)+2,1),IF(AND(I250&gt;100,C250=60003),HLOOKUP(C250,MASTER_Data_3!$A$6:$G$16,MATCH(Datset_2!I250,MASTER_Data_3!$B$7:$B$16,1)+2,1),IF(AND(I250&gt;100,C250=60004),HLOOKUP(C250,MASTER_Data_3!$A$6:$G$16,MATCH(Datset_2!I250,MASTER_Data_3!$B$7:$B$16,1)+2,1),IF(AND(I250&gt;100,C250=60005),HLOOKUP(C250,MASTER_Data_3!$A$6:$G$16,MATCH(Datset_2!I250,MASTER_Data_3!$B$7:$B$16,1)+2,1),HLOOKUP(C250,MASTER_Data_3!$A$6:$G$16,2,1))))))</f>
        <v>0.252</v>
      </c>
      <c r="K250" s="4">
        <f t="shared" si="6"/>
        <v>35.532000000000004</v>
      </c>
      <c r="L250" s="112">
        <f>IF(AND(I250&gt;100,C250=60001),HLOOKUP(C250,MASTER_Data_4!$A$6:$L$16,MATCH(Datset_2!I250,MASTER_Data_4!$B$7:$B$16,1)+2,1),IF(AND(I250&gt;100,C250=60002),HLOOKUP(C250,MASTER_Data_4!$A$6:$L$16,MATCH(Datset_2!I250,MASTER_Data_4!$B$7:$B$16,1)+2,1),IF(AND(I250&gt;100,C250=60003),HLOOKUP(C250,MASTER_Data_4!$A$6:$L$16,MATCH(Datset_2!I250,MASTER_Data_4!$B$7:$B$16,1)+2,1),IF(AND(I250&gt;100,C250=60004),HLOOKUP(C250,MASTER_Data_4!$A$6:$L$16,MATCH(Datset_2!I250,MASTER_Data_4!$B$7:$B$16,1)+2,1),IF(AND(I250&gt;100,C250=60005),HLOOKUP(C250,MASTER_Data_4!$A$6:$L$16,MATCH(Datset_2!I250,MASTER_Data_4!$B$7:$B$16,1)+2,1),HLOOKUP(C250,MASTER_Data_4!$A$6:$L$16,2,1))))))</f>
        <v>0.3</v>
      </c>
      <c r="M250" s="4">
        <f t="shared" si="7"/>
        <v>42.3</v>
      </c>
      <c r="N250" s="112">
        <f>VLOOKUP(C250,MASTER_Data_7!$F$2:$H$7,3,0)</f>
        <v>2</v>
      </c>
      <c r="O250" s="112">
        <f>VLOOKUP(C250,MASTER_Data_7!$K$2:$M$12,3,0)</f>
        <v>2</v>
      </c>
      <c r="P250" s="3">
        <f>VLOOKUP(C250,MASTER_Data_8!$F$2:$H$7,3,0)</f>
        <v>882</v>
      </c>
      <c r="Q250" s="3">
        <f>Datset_2!I250*MASTER_Data_5!$B$9*P250</f>
        <v>6777.7290000000003</v>
      </c>
      <c r="R250" s="3">
        <f>VLOOKUP(C250,MASTER_Data_8!$K$2:$M$12,3,0)</f>
        <v>1735</v>
      </c>
      <c r="S250" s="3">
        <f>Datset_2!I250*MASTER_Data_5!$B$9*R250</f>
        <v>13332.6075</v>
      </c>
    </row>
    <row r="251" spans="1:19" x14ac:dyDescent="0.25">
      <c r="A251" s="62" t="s">
        <v>733</v>
      </c>
      <c r="B251" s="22">
        <v>39626</v>
      </c>
      <c r="C251" s="62">
        <v>60005</v>
      </c>
      <c r="D251" s="62">
        <v>9</v>
      </c>
      <c r="E251" s="62">
        <v>8</v>
      </c>
      <c r="F251" s="62">
        <v>12</v>
      </c>
      <c r="G251" s="62">
        <v>11</v>
      </c>
      <c r="H251" s="62">
        <v>10</v>
      </c>
      <c r="I251" s="112">
        <f>D251*HLOOKUP($D$3,MASTER_Data_1!$A$3:$F$5,2,0)+E251*HLOOKUP($E$3,MASTER_Data_1!$A$3:$F$5,2,0)+F251*HLOOKUP($F$3,MASTER_Data_1!$A$3:$F$5,2,0)+G251*HLOOKUP($G$3,MASTER_Data_1!$A$3:$F$5,2,0)+H251*HLOOKUP($H$3,MASTER_Data_1!$A$3:$F$5,2,0)</f>
        <v>143.80000000000001</v>
      </c>
      <c r="J251" s="5">
        <f>IF(AND(I251&gt;100,C251=60001),HLOOKUP(C251,MASTER_Data_3!$A$6:$G$16,MATCH(Datset_2!I251,MASTER_Data_3!$B$7:$B$16,1)+2,1),IF(AND(I251&gt;100,C251=60002),HLOOKUP(C251,MASTER_Data_3!$A$6:$G$16,MATCH(Datset_2!I251,MASTER_Data_3!$B$7:$B$16,1)+2,1),IF(AND(I251&gt;100,C251=60003),HLOOKUP(C251,MASTER_Data_3!$A$6:$G$16,MATCH(Datset_2!I251,MASTER_Data_3!$B$7:$B$16,1)+2,1),IF(AND(I251&gt;100,C251=60004),HLOOKUP(C251,MASTER_Data_3!$A$6:$G$16,MATCH(Datset_2!I251,MASTER_Data_3!$B$7:$B$16,1)+2,1),IF(AND(I251&gt;100,C251=60005),HLOOKUP(C251,MASTER_Data_3!$A$6:$G$16,MATCH(Datset_2!I251,MASTER_Data_3!$B$7:$B$16,1)+2,1),HLOOKUP(C251,MASTER_Data_3!$A$6:$G$16,2,1))))))</f>
        <v>0.24399999999999999</v>
      </c>
      <c r="K251" s="4">
        <f t="shared" si="6"/>
        <v>35.087200000000003</v>
      </c>
      <c r="L251" s="112">
        <f>IF(AND(I251&gt;100,C251=60001),HLOOKUP(C251,MASTER_Data_4!$A$6:$L$16,MATCH(Datset_2!I251,MASTER_Data_4!$B$7:$B$16,1)+2,1),IF(AND(I251&gt;100,C251=60002),HLOOKUP(C251,MASTER_Data_4!$A$6:$L$16,MATCH(Datset_2!I251,MASTER_Data_4!$B$7:$B$16,1)+2,1),IF(AND(I251&gt;100,C251=60003),HLOOKUP(C251,MASTER_Data_4!$A$6:$L$16,MATCH(Datset_2!I251,MASTER_Data_4!$B$7:$B$16,1)+2,1),IF(AND(I251&gt;100,C251=60004),HLOOKUP(C251,MASTER_Data_4!$A$6:$L$16,MATCH(Datset_2!I251,MASTER_Data_4!$B$7:$B$16,1)+2,1),IF(AND(I251&gt;100,C251=60005),HLOOKUP(C251,MASTER_Data_4!$A$6:$L$16,MATCH(Datset_2!I251,MASTER_Data_4!$B$7:$B$16,1)+2,1),HLOOKUP(C251,MASTER_Data_4!$A$6:$L$16,2,1))))))</f>
        <v>0.38900000000000001</v>
      </c>
      <c r="M251" s="4">
        <f t="shared" si="7"/>
        <v>55.938200000000009</v>
      </c>
      <c r="N251" s="112">
        <f>VLOOKUP(C251,MASTER_Data_7!$F$2:$H$7,3,0)</f>
        <v>2</v>
      </c>
      <c r="O251" s="112">
        <f>VLOOKUP(C251,MASTER_Data_7!$K$2:$M$12,3,0)</f>
        <v>1</v>
      </c>
      <c r="P251" s="3">
        <f>VLOOKUP(C251,MASTER_Data_8!$F$2:$H$7,3,0)</f>
        <v>779</v>
      </c>
      <c r="Q251" s="3">
        <f>Datset_2!I251*MASTER_Data_5!$B$9*P251</f>
        <v>6105.1009000000004</v>
      </c>
      <c r="R251" s="3">
        <f>VLOOKUP(C251,MASTER_Data_8!$K$2:$M$12,3,0)</f>
        <v>584</v>
      </c>
      <c r="S251" s="3">
        <f>Datset_2!I251*MASTER_Data_5!$B$9*R251</f>
        <v>4576.8663999999999</v>
      </c>
    </row>
    <row r="252" spans="1:19" x14ac:dyDescent="0.25">
      <c r="A252" s="62" t="s">
        <v>734</v>
      </c>
      <c r="B252" s="22">
        <v>39626</v>
      </c>
      <c r="C252" s="62">
        <v>60005</v>
      </c>
      <c r="D252" s="62">
        <v>9</v>
      </c>
      <c r="E252" s="62">
        <v>8</v>
      </c>
      <c r="F252" s="62">
        <v>12</v>
      </c>
      <c r="G252" s="62">
        <v>11</v>
      </c>
      <c r="H252" s="62">
        <v>8</v>
      </c>
      <c r="I252" s="112">
        <f>D252*HLOOKUP($D$3,MASTER_Data_1!$A$3:$F$5,2,0)+E252*HLOOKUP($E$3,MASTER_Data_1!$A$3:$F$5,2,0)+F252*HLOOKUP($F$3,MASTER_Data_1!$A$3:$F$5,2,0)+G252*HLOOKUP($G$3,MASTER_Data_1!$A$3:$F$5,2,0)+H252*HLOOKUP($H$3,MASTER_Data_1!$A$3:$F$5,2,0)</f>
        <v>138.20000000000002</v>
      </c>
      <c r="J252" s="5">
        <f>IF(AND(I252&gt;100,C252=60001),HLOOKUP(C252,MASTER_Data_3!$A$6:$G$16,MATCH(Datset_2!I252,MASTER_Data_3!$B$7:$B$16,1)+2,1),IF(AND(I252&gt;100,C252=60002),HLOOKUP(C252,MASTER_Data_3!$A$6:$G$16,MATCH(Datset_2!I252,MASTER_Data_3!$B$7:$B$16,1)+2,1),IF(AND(I252&gt;100,C252=60003),HLOOKUP(C252,MASTER_Data_3!$A$6:$G$16,MATCH(Datset_2!I252,MASTER_Data_3!$B$7:$B$16,1)+2,1),IF(AND(I252&gt;100,C252=60004),HLOOKUP(C252,MASTER_Data_3!$A$6:$G$16,MATCH(Datset_2!I252,MASTER_Data_3!$B$7:$B$16,1)+2,1),IF(AND(I252&gt;100,C252=60005),HLOOKUP(C252,MASTER_Data_3!$A$6:$G$16,MATCH(Datset_2!I252,MASTER_Data_3!$B$7:$B$16,1)+2,1),HLOOKUP(C252,MASTER_Data_3!$A$6:$G$16,2,1))))))</f>
        <v>0.24399999999999999</v>
      </c>
      <c r="K252" s="4">
        <f t="shared" si="6"/>
        <v>33.720800000000004</v>
      </c>
      <c r="L252" s="112">
        <f>IF(AND(I252&gt;100,C252=60001),HLOOKUP(C252,MASTER_Data_4!$A$6:$L$16,MATCH(Datset_2!I252,MASTER_Data_4!$B$7:$B$16,1)+2,1),IF(AND(I252&gt;100,C252=60002),HLOOKUP(C252,MASTER_Data_4!$A$6:$L$16,MATCH(Datset_2!I252,MASTER_Data_4!$B$7:$B$16,1)+2,1),IF(AND(I252&gt;100,C252=60003),HLOOKUP(C252,MASTER_Data_4!$A$6:$L$16,MATCH(Datset_2!I252,MASTER_Data_4!$B$7:$B$16,1)+2,1),IF(AND(I252&gt;100,C252=60004),HLOOKUP(C252,MASTER_Data_4!$A$6:$L$16,MATCH(Datset_2!I252,MASTER_Data_4!$B$7:$B$16,1)+2,1),IF(AND(I252&gt;100,C252=60005),HLOOKUP(C252,MASTER_Data_4!$A$6:$L$16,MATCH(Datset_2!I252,MASTER_Data_4!$B$7:$B$16,1)+2,1),HLOOKUP(C252,MASTER_Data_4!$A$6:$L$16,2,1))))))</f>
        <v>0.38900000000000001</v>
      </c>
      <c r="M252" s="4">
        <f t="shared" si="7"/>
        <v>53.759800000000006</v>
      </c>
      <c r="N252" s="112">
        <f>VLOOKUP(C252,MASTER_Data_7!$F$2:$H$7,3,0)</f>
        <v>2</v>
      </c>
      <c r="O252" s="112">
        <f>VLOOKUP(C252,MASTER_Data_7!$K$2:$M$12,3,0)</f>
        <v>1</v>
      </c>
      <c r="P252" s="3">
        <f>VLOOKUP(C252,MASTER_Data_8!$F$2:$H$7,3,0)</f>
        <v>779</v>
      </c>
      <c r="Q252" s="3">
        <f>Datset_2!I252*MASTER_Data_5!$B$9*P252</f>
        <v>5867.3501000000006</v>
      </c>
      <c r="R252" s="3">
        <f>VLOOKUP(C252,MASTER_Data_8!$K$2:$M$12,3,0)</f>
        <v>584</v>
      </c>
      <c r="S252" s="3">
        <f>Datset_2!I252*MASTER_Data_5!$B$9*R252</f>
        <v>4398.6296000000011</v>
      </c>
    </row>
    <row r="253" spans="1:19" x14ac:dyDescent="0.25">
      <c r="A253" s="62" t="s">
        <v>735</v>
      </c>
      <c r="B253" s="22">
        <v>39627</v>
      </c>
      <c r="C253" s="62">
        <v>60003</v>
      </c>
      <c r="D253" s="62">
        <v>9</v>
      </c>
      <c r="E253" s="62">
        <v>8</v>
      </c>
      <c r="F253" s="62">
        <v>12</v>
      </c>
      <c r="G253" s="62">
        <v>11</v>
      </c>
      <c r="H253" s="62">
        <v>8</v>
      </c>
      <c r="I253" s="112">
        <f>D253*HLOOKUP($D$3,MASTER_Data_1!$A$3:$F$5,2,0)+E253*HLOOKUP($E$3,MASTER_Data_1!$A$3:$F$5,2,0)+F253*HLOOKUP($F$3,MASTER_Data_1!$A$3:$F$5,2,0)+G253*HLOOKUP($G$3,MASTER_Data_1!$A$3:$F$5,2,0)+H253*HLOOKUP($H$3,MASTER_Data_1!$A$3:$F$5,2,0)</f>
        <v>138.20000000000002</v>
      </c>
      <c r="J253" s="5">
        <f>IF(AND(I253&gt;100,C253=60001),HLOOKUP(C253,MASTER_Data_3!$A$6:$G$16,MATCH(Datset_2!I253,MASTER_Data_3!$B$7:$B$16,1)+2,1),IF(AND(I253&gt;100,C253=60002),HLOOKUP(C253,MASTER_Data_3!$A$6:$G$16,MATCH(Datset_2!I253,MASTER_Data_3!$B$7:$B$16,1)+2,1),IF(AND(I253&gt;100,C253=60003),HLOOKUP(C253,MASTER_Data_3!$A$6:$G$16,MATCH(Datset_2!I253,MASTER_Data_3!$B$7:$B$16,1)+2,1),IF(AND(I253&gt;100,C253=60004),HLOOKUP(C253,MASTER_Data_3!$A$6:$G$16,MATCH(Datset_2!I253,MASTER_Data_3!$B$7:$B$16,1)+2,1),IF(AND(I253&gt;100,C253=60005),HLOOKUP(C253,MASTER_Data_3!$A$6:$G$16,MATCH(Datset_2!I253,MASTER_Data_3!$B$7:$B$16,1)+2,1),HLOOKUP(C253,MASTER_Data_3!$A$6:$G$16,2,1))))))</f>
        <v>0.25600000000000001</v>
      </c>
      <c r="K253" s="4">
        <f t="shared" si="6"/>
        <v>35.379200000000004</v>
      </c>
      <c r="L253" s="112">
        <f>IF(AND(I253&gt;100,C253=60001),HLOOKUP(C253,MASTER_Data_4!$A$6:$L$16,MATCH(Datset_2!I253,MASTER_Data_4!$B$7:$B$16,1)+2,1),IF(AND(I253&gt;100,C253=60002),HLOOKUP(C253,MASTER_Data_4!$A$6:$L$16,MATCH(Datset_2!I253,MASTER_Data_4!$B$7:$B$16,1)+2,1),IF(AND(I253&gt;100,C253=60003),HLOOKUP(C253,MASTER_Data_4!$A$6:$L$16,MATCH(Datset_2!I253,MASTER_Data_4!$B$7:$B$16,1)+2,1),IF(AND(I253&gt;100,C253=60004),HLOOKUP(C253,MASTER_Data_4!$A$6:$L$16,MATCH(Datset_2!I253,MASTER_Data_4!$B$7:$B$16,1)+2,1),IF(AND(I253&gt;100,C253=60005),HLOOKUP(C253,MASTER_Data_4!$A$6:$L$16,MATCH(Datset_2!I253,MASTER_Data_4!$B$7:$B$16,1)+2,1),HLOOKUP(C253,MASTER_Data_4!$A$6:$L$16,2,1))))))</f>
        <v>0.28999999999999998</v>
      </c>
      <c r="M253" s="4">
        <f t="shared" si="7"/>
        <v>40.078000000000003</v>
      </c>
      <c r="N253" s="112">
        <f>VLOOKUP(C253,MASTER_Data_7!$F$2:$H$7,3,0)</f>
        <v>2</v>
      </c>
      <c r="O253" s="112">
        <f>VLOOKUP(C253,MASTER_Data_7!$K$2:$M$12,3,0)</f>
        <v>1</v>
      </c>
      <c r="P253" s="3">
        <f>VLOOKUP(C253,MASTER_Data_8!$F$2:$H$7,3,0)</f>
        <v>846</v>
      </c>
      <c r="Q253" s="3">
        <f>Datset_2!I253*MASTER_Data_5!$B$9*P253</f>
        <v>6371.9874000000009</v>
      </c>
      <c r="R253" s="3">
        <f>VLOOKUP(C253,MASTER_Data_8!$K$2:$M$12,3,0)</f>
        <v>775</v>
      </c>
      <c r="S253" s="3">
        <f>Datset_2!I253*MASTER_Data_5!$B$9*R253</f>
        <v>5837.2225000000008</v>
      </c>
    </row>
    <row r="254" spans="1:19" x14ac:dyDescent="0.25">
      <c r="A254" s="62" t="s">
        <v>736</v>
      </c>
      <c r="B254" s="22">
        <v>39628</v>
      </c>
      <c r="C254" s="62">
        <v>60002</v>
      </c>
      <c r="D254" s="62">
        <v>9</v>
      </c>
      <c r="E254" s="62">
        <v>8</v>
      </c>
      <c r="F254" s="62">
        <v>12</v>
      </c>
      <c r="G254" s="62">
        <v>11</v>
      </c>
      <c r="H254" s="62">
        <v>8</v>
      </c>
      <c r="I254" s="112">
        <f>D254*HLOOKUP($D$3,MASTER_Data_1!$A$3:$F$5,2,0)+E254*HLOOKUP($E$3,MASTER_Data_1!$A$3:$F$5,2,0)+F254*HLOOKUP($F$3,MASTER_Data_1!$A$3:$F$5,2,0)+G254*HLOOKUP($G$3,MASTER_Data_1!$A$3:$F$5,2,0)+H254*HLOOKUP($H$3,MASTER_Data_1!$A$3:$F$5,2,0)</f>
        <v>138.20000000000002</v>
      </c>
      <c r="J254" s="5">
        <f>IF(AND(I254&gt;100,C254=60001),HLOOKUP(C254,MASTER_Data_3!$A$6:$G$16,MATCH(Datset_2!I254,MASTER_Data_3!$B$7:$B$16,1)+2,1),IF(AND(I254&gt;100,C254=60002),HLOOKUP(C254,MASTER_Data_3!$A$6:$G$16,MATCH(Datset_2!I254,MASTER_Data_3!$B$7:$B$16,1)+2,1),IF(AND(I254&gt;100,C254=60003),HLOOKUP(C254,MASTER_Data_3!$A$6:$G$16,MATCH(Datset_2!I254,MASTER_Data_3!$B$7:$B$16,1)+2,1),IF(AND(I254&gt;100,C254=60004),HLOOKUP(C254,MASTER_Data_3!$A$6:$G$16,MATCH(Datset_2!I254,MASTER_Data_3!$B$7:$B$16,1)+2,1),IF(AND(I254&gt;100,C254=60005),HLOOKUP(C254,MASTER_Data_3!$A$6:$G$16,MATCH(Datset_2!I254,MASTER_Data_3!$B$7:$B$16,1)+2,1),HLOOKUP(C254,MASTER_Data_3!$A$6:$G$16,2,1))))))</f>
        <v>0.254</v>
      </c>
      <c r="K254" s="4">
        <f t="shared" si="6"/>
        <v>35.102800000000002</v>
      </c>
      <c r="L254" s="112">
        <f>IF(AND(I254&gt;100,C254=60001),HLOOKUP(C254,MASTER_Data_4!$A$6:$L$16,MATCH(Datset_2!I254,MASTER_Data_4!$B$7:$B$16,1)+2,1),IF(AND(I254&gt;100,C254=60002),HLOOKUP(C254,MASTER_Data_4!$A$6:$L$16,MATCH(Datset_2!I254,MASTER_Data_4!$B$7:$B$16,1)+2,1),IF(AND(I254&gt;100,C254=60003),HLOOKUP(C254,MASTER_Data_4!$A$6:$L$16,MATCH(Datset_2!I254,MASTER_Data_4!$B$7:$B$16,1)+2,1),IF(AND(I254&gt;100,C254=60004),HLOOKUP(C254,MASTER_Data_4!$A$6:$L$16,MATCH(Datset_2!I254,MASTER_Data_4!$B$7:$B$16,1)+2,1),IF(AND(I254&gt;100,C254=60005),HLOOKUP(C254,MASTER_Data_4!$A$6:$L$16,MATCH(Datset_2!I254,MASTER_Data_4!$B$7:$B$16,1)+2,1),HLOOKUP(C254,MASTER_Data_4!$A$6:$L$16,2,1))))))</f>
        <v>0.307</v>
      </c>
      <c r="M254" s="4">
        <f t="shared" si="7"/>
        <v>42.427400000000006</v>
      </c>
      <c r="N254" s="112">
        <f>VLOOKUP(C254,MASTER_Data_7!$F$2:$H$7,3,0)</f>
        <v>1</v>
      </c>
      <c r="O254" s="112">
        <f>VLOOKUP(C254,MASTER_Data_7!$K$2:$M$12,3,0)</f>
        <v>2</v>
      </c>
      <c r="P254" s="3">
        <f>VLOOKUP(C254,MASTER_Data_8!$F$2:$H$7,3,0)</f>
        <v>355</v>
      </c>
      <c r="Q254" s="3">
        <f>Datset_2!I254*MASTER_Data_5!$B$9*P254</f>
        <v>2673.8245000000006</v>
      </c>
      <c r="R254" s="3">
        <f>VLOOKUP(C254,MASTER_Data_8!$K$2:$M$12,3,0)</f>
        <v>1275</v>
      </c>
      <c r="S254" s="3">
        <f>Datset_2!I254*MASTER_Data_5!$B$9*R254</f>
        <v>9603.1725000000006</v>
      </c>
    </row>
    <row r="255" spans="1:19" x14ac:dyDescent="0.25">
      <c r="A255" s="62" t="s">
        <v>737</v>
      </c>
      <c r="B255" s="22">
        <v>39628</v>
      </c>
      <c r="C255" s="62">
        <v>60001</v>
      </c>
      <c r="D255" s="62">
        <v>9</v>
      </c>
      <c r="E255" s="62">
        <v>8</v>
      </c>
      <c r="F255" s="62">
        <v>12</v>
      </c>
      <c r="G255" s="62">
        <v>11</v>
      </c>
      <c r="H255" s="62">
        <v>9</v>
      </c>
      <c r="I255" s="112">
        <f>D255*HLOOKUP($D$3,MASTER_Data_1!$A$3:$F$5,2,0)+E255*HLOOKUP($E$3,MASTER_Data_1!$A$3:$F$5,2,0)+F255*HLOOKUP($F$3,MASTER_Data_1!$A$3:$F$5,2,0)+G255*HLOOKUP($G$3,MASTER_Data_1!$A$3:$F$5,2,0)+H255*HLOOKUP($H$3,MASTER_Data_1!$A$3:$F$5,2,0)</f>
        <v>141</v>
      </c>
      <c r="J255" s="5">
        <f>IF(AND(I255&gt;100,C255=60001),HLOOKUP(C255,MASTER_Data_3!$A$6:$G$16,MATCH(Datset_2!I255,MASTER_Data_3!$B$7:$B$16,1)+2,1),IF(AND(I255&gt;100,C255=60002),HLOOKUP(C255,MASTER_Data_3!$A$6:$G$16,MATCH(Datset_2!I255,MASTER_Data_3!$B$7:$B$16,1)+2,1),IF(AND(I255&gt;100,C255=60003),HLOOKUP(C255,MASTER_Data_3!$A$6:$G$16,MATCH(Datset_2!I255,MASTER_Data_3!$B$7:$B$16,1)+2,1),IF(AND(I255&gt;100,C255=60004),HLOOKUP(C255,MASTER_Data_3!$A$6:$G$16,MATCH(Datset_2!I255,MASTER_Data_3!$B$7:$B$16,1)+2,1),IF(AND(I255&gt;100,C255=60005),HLOOKUP(C255,MASTER_Data_3!$A$6:$G$16,MATCH(Datset_2!I255,MASTER_Data_3!$B$7:$B$16,1)+2,1),HLOOKUP(C255,MASTER_Data_3!$A$6:$G$16,2,1))))))</f>
        <v>0.25</v>
      </c>
      <c r="K255" s="4">
        <f t="shared" si="6"/>
        <v>35.25</v>
      </c>
      <c r="L255" s="112">
        <f>IF(AND(I255&gt;100,C255=60001),HLOOKUP(C255,MASTER_Data_4!$A$6:$L$16,MATCH(Datset_2!I255,MASTER_Data_4!$B$7:$B$16,1)+2,1),IF(AND(I255&gt;100,C255=60002),HLOOKUP(C255,MASTER_Data_4!$A$6:$L$16,MATCH(Datset_2!I255,MASTER_Data_4!$B$7:$B$16,1)+2,1),IF(AND(I255&gt;100,C255=60003),HLOOKUP(C255,MASTER_Data_4!$A$6:$L$16,MATCH(Datset_2!I255,MASTER_Data_4!$B$7:$B$16,1)+2,1),IF(AND(I255&gt;100,C255=60004),HLOOKUP(C255,MASTER_Data_4!$A$6:$L$16,MATCH(Datset_2!I255,MASTER_Data_4!$B$7:$B$16,1)+2,1),IF(AND(I255&gt;100,C255=60005),HLOOKUP(C255,MASTER_Data_4!$A$6:$L$16,MATCH(Datset_2!I255,MASTER_Data_4!$B$7:$B$16,1)+2,1),HLOOKUP(C255,MASTER_Data_4!$A$6:$L$16,2,1))))))</f>
        <v>0.34</v>
      </c>
      <c r="M255" s="4">
        <f t="shared" si="7"/>
        <v>47.940000000000005</v>
      </c>
      <c r="N255" s="112">
        <f>VLOOKUP(C255,MASTER_Data_7!$F$2:$H$7,3,0)</f>
        <v>1</v>
      </c>
      <c r="O255" s="112">
        <f>VLOOKUP(C255,MASTER_Data_7!$K$2:$M$12,3,0)</f>
        <v>2</v>
      </c>
      <c r="P255" s="3">
        <f>VLOOKUP(C255,MASTER_Data_8!$F$2:$H$7,3,0)</f>
        <v>25</v>
      </c>
      <c r="Q255" s="3">
        <f>Datset_2!I255*MASTER_Data_5!$B$9*P255</f>
        <v>192.11250000000001</v>
      </c>
      <c r="R255" s="3">
        <f>VLOOKUP(C255,MASTER_Data_8!$K$2:$M$12,3,0)</f>
        <v>1376</v>
      </c>
      <c r="S255" s="3">
        <f>Datset_2!I255*MASTER_Data_5!$B$9*R255</f>
        <v>10573.871999999999</v>
      </c>
    </row>
    <row r="256" spans="1:19" x14ac:dyDescent="0.25">
      <c r="A256" s="62" t="s">
        <v>738</v>
      </c>
      <c r="B256" s="22">
        <v>39629</v>
      </c>
      <c r="C256" s="62">
        <v>60004</v>
      </c>
      <c r="D256" s="62">
        <v>9</v>
      </c>
      <c r="E256" s="62">
        <v>8</v>
      </c>
      <c r="F256" s="62">
        <v>12</v>
      </c>
      <c r="G256" s="62">
        <v>13</v>
      </c>
      <c r="H256" s="62">
        <v>9</v>
      </c>
      <c r="I256" s="112">
        <f>D256*HLOOKUP($D$3,MASTER_Data_1!$A$3:$F$5,2,0)+E256*HLOOKUP($E$3,MASTER_Data_1!$A$3:$F$5,2,0)+F256*HLOOKUP($F$3,MASTER_Data_1!$A$3:$F$5,2,0)+G256*HLOOKUP($G$3,MASTER_Data_1!$A$3:$F$5,2,0)+H256*HLOOKUP($H$3,MASTER_Data_1!$A$3:$F$5,2,0)</f>
        <v>152.4</v>
      </c>
      <c r="J256" s="5">
        <f>IF(AND(I256&gt;100,C256=60001),HLOOKUP(C256,MASTER_Data_3!$A$6:$G$16,MATCH(Datset_2!I256,MASTER_Data_3!$B$7:$B$16,1)+2,1),IF(AND(I256&gt;100,C256=60002),HLOOKUP(C256,MASTER_Data_3!$A$6:$G$16,MATCH(Datset_2!I256,MASTER_Data_3!$B$7:$B$16,1)+2,1),IF(AND(I256&gt;100,C256=60003),HLOOKUP(C256,MASTER_Data_3!$A$6:$G$16,MATCH(Datset_2!I256,MASTER_Data_3!$B$7:$B$16,1)+2,1),IF(AND(I256&gt;100,C256=60004),HLOOKUP(C256,MASTER_Data_3!$A$6:$G$16,MATCH(Datset_2!I256,MASTER_Data_3!$B$7:$B$16,1)+2,1),IF(AND(I256&gt;100,C256=60005),HLOOKUP(C256,MASTER_Data_3!$A$6:$G$16,MATCH(Datset_2!I256,MASTER_Data_3!$B$7:$B$16,1)+2,1),HLOOKUP(C256,MASTER_Data_3!$A$6:$G$16,2,1))))))</f>
        <v>0.252</v>
      </c>
      <c r="K256" s="4">
        <f t="shared" si="6"/>
        <v>38.404800000000002</v>
      </c>
      <c r="L256" s="112">
        <f>IF(AND(I256&gt;100,C256=60001),HLOOKUP(C256,MASTER_Data_4!$A$6:$L$16,MATCH(Datset_2!I256,MASTER_Data_4!$B$7:$B$16,1)+2,1),IF(AND(I256&gt;100,C256=60002),HLOOKUP(C256,MASTER_Data_4!$A$6:$L$16,MATCH(Datset_2!I256,MASTER_Data_4!$B$7:$B$16,1)+2,1),IF(AND(I256&gt;100,C256=60003),HLOOKUP(C256,MASTER_Data_4!$A$6:$L$16,MATCH(Datset_2!I256,MASTER_Data_4!$B$7:$B$16,1)+2,1),IF(AND(I256&gt;100,C256=60004),HLOOKUP(C256,MASTER_Data_4!$A$6:$L$16,MATCH(Datset_2!I256,MASTER_Data_4!$B$7:$B$16,1)+2,1),IF(AND(I256&gt;100,C256=60005),HLOOKUP(C256,MASTER_Data_4!$A$6:$L$16,MATCH(Datset_2!I256,MASTER_Data_4!$B$7:$B$16,1)+2,1),HLOOKUP(C256,MASTER_Data_4!$A$6:$L$16,2,1))))))</f>
        <v>0.3</v>
      </c>
      <c r="M256" s="4">
        <f t="shared" si="7"/>
        <v>45.72</v>
      </c>
      <c r="N256" s="112">
        <f>VLOOKUP(C256,MASTER_Data_7!$F$2:$H$7,3,0)</f>
        <v>2</v>
      </c>
      <c r="O256" s="112">
        <f>VLOOKUP(C256,MASTER_Data_7!$K$2:$M$12,3,0)</f>
        <v>2</v>
      </c>
      <c r="P256" s="3">
        <f>VLOOKUP(C256,MASTER_Data_8!$F$2:$H$7,3,0)</f>
        <v>882</v>
      </c>
      <c r="Q256" s="3">
        <f>Datset_2!I256*MASTER_Data_5!$B$9*P256</f>
        <v>7325.7155999999995</v>
      </c>
      <c r="R256" s="3">
        <f>VLOOKUP(C256,MASTER_Data_8!$K$2:$M$12,3,0)</f>
        <v>1735</v>
      </c>
      <c r="S256" s="3">
        <f>Datset_2!I256*MASTER_Data_5!$B$9*R256</f>
        <v>14410.563</v>
      </c>
    </row>
    <row r="257" spans="1:19" x14ac:dyDescent="0.25">
      <c r="A257" s="62" t="s">
        <v>739</v>
      </c>
      <c r="B257" s="22">
        <v>39629</v>
      </c>
      <c r="C257" s="62">
        <v>60005</v>
      </c>
      <c r="D257" s="62">
        <v>9</v>
      </c>
      <c r="E257" s="62">
        <v>8</v>
      </c>
      <c r="F257" s="62">
        <v>12</v>
      </c>
      <c r="G257" s="62">
        <v>11</v>
      </c>
      <c r="H257" s="62">
        <v>9</v>
      </c>
      <c r="I257" s="112">
        <f>D257*HLOOKUP($D$3,MASTER_Data_1!$A$3:$F$5,2,0)+E257*HLOOKUP($E$3,MASTER_Data_1!$A$3:$F$5,2,0)+F257*HLOOKUP($F$3,MASTER_Data_1!$A$3:$F$5,2,0)+G257*HLOOKUP($G$3,MASTER_Data_1!$A$3:$F$5,2,0)+H257*HLOOKUP($H$3,MASTER_Data_1!$A$3:$F$5,2,0)</f>
        <v>141</v>
      </c>
      <c r="J257" s="5">
        <f>IF(AND(I257&gt;100,C257=60001),HLOOKUP(C257,MASTER_Data_3!$A$6:$G$16,MATCH(Datset_2!I257,MASTER_Data_3!$B$7:$B$16,1)+2,1),IF(AND(I257&gt;100,C257=60002),HLOOKUP(C257,MASTER_Data_3!$A$6:$G$16,MATCH(Datset_2!I257,MASTER_Data_3!$B$7:$B$16,1)+2,1),IF(AND(I257&gt;100,C257=60003),HLOOKUP(C257,MASTER_Data_3!$A$6:$G$16,MATCH(Datset_2!I257,MASTER_Data_3!$B$7:$B$16,1)+2,1),IF(AND(I257&gt;100,C257=60004),HLOOKUP(C257,MASTER_Data_3!$A$6:$G$16,MATCH(Datset_2!I257,MASTER_Data_3!$B$7:$B$16,1)+2,1),IF(AND(I257&gt;100,C257=60005),HLOOKUP(C257,MASTER_Data_3!$A$6:$G$16,MATCH(Datset_2!I257,MASTER_Data_3!$B$7:$B$16,1)+2,1),HLOOKUP(C257,MASTER_Data_3!$A$6:$G$16,2,1))))))</f>
        <v>0.24399999999999999</v>
      </c>
      <c r="K257" s="4">
        <f t="shared" si="6"/>
        <v>34.403999999999996</v>
      </c>
      <c r="L257" s="112">
        <f>IF(AND(I257&gt;100,C257=60001),HLOOKUP(C257,MASTER_Data_4!$A$6:$L$16,MATCH(Datset_2!I257,MASTER_Data_4!$B$7:$B$16,1)+2,1),IF(AND(I257&gt;100,C257=60002),HLOOKUP(C257,MASTER_Data_4!$A$6:$L$16,MATCH(Datset_2!I257,MASTER_Data_4!$B$7:$B$16,1)+2,1),IF(AND(I257&gt;100,C257=60003),HLOOKUP(C257,MASTER_Data_4!$A$6:$L$16,MATCH(Datset_2!I257,MASTER_Data_4!$B$7:$B$16,1)+2,1),IF(AND(I257&gt;100,C257=60004),HLOOKUP(C257,MASTER_Data_4!$A$6:$L$16,MATCH(Datset_2!I257,MASTER_Data_4!$B$7:$B$16,1)+2,1),IF(AND(I257&gt;100,C257=60005),HLOOKUP(C257,MASTER_Data_4!$A$6:$L$16,MATCH(Datset_2!I257,MASTER_Data_4!$B$7:$B$16,1)+2,1),HLOOKUP(C257,MASTER_Data_4!$A$6:$L$16,2,1))))))</f>
        <v>0.38900000000000001</v>
      </c>
      <c r="M257" s="4">
        <f t="shared" si="7"/>
        <v>54.849000000000004</v>
      </c>
      <c r="N257" s="112">
        <f>VLOOKUP(C257,MASTER_Data_7!$F$2:$H$7,3,0)</f>
        <v>2</v>
      </c>
      <c r="O257" s="112">
        <f>VLOOKUP(C257,MASTER_Data_7!$K$2:$M$12,3,0)</f>
        <v>1</v>
      </c>
      <c r="P257" s="3">
        <f>VLOOKUP(C257,MASTER_Data_8!$F$2:$H$7,3,0)</f>
        <v>779</v>
      </c>
      <c r="Q257" s="3">
        <f>Datset_2!I257*MASTER_Data_5!$B$9*P257</f>
        <v>5986.2254999999996</v>
      </c>
      <c r="R257" s="3">
        <f>VLOOKUP(C257,MASTER_Data_8!$K$2:$M$12,3,0)</f>
        <v>584</v>
      </c>
      <c r="S257" s="3">
        <f>Datset_2!I257*MASTER_Data_5!$B$9*R257</f>
        <v>4487.7479999999996</v>
      </c>
    </row>
    <row r="258" spans="1:19" x14ac:dyDescent="0.25">
      <c r="A258" s="62" t="s">
        <v>526</v>
      </c>
      <c r="B258" s="22">
        <v>39630</v>
      </c>
      <c r="C258" s="62">
        <v>60001</v>
      </c>
      <c r="D258" s="62">
        <v>9</v>
      </c>
      <c r="E258" s="62">
        <v>8</v>
      </c>
      <c r="F258" s="62">
        <v>12</v>
      </c>
      <c r="G258" s="62">
        <v>13</v>
      </c>
      <c r="H258" s="62">
        <v>9</v>
      </c>
      <c r="I258" s="112">
        <f>D258*HLOOKUP($D$3,MASTER_Data_1!$A$3:$F$5,2,0)+E258*HLOOKUP($E$3,MASTER_Data_1!$A$3:$F$5,2,0)+F258*HLOOKUP($F$3,MASTER_Data_1!$A$3:$F$5,2,0)+G258*HLOOKUP($G$3,MASTER_Data_1!$A$3:$F$5,2,0)+H258*HLOOKUP($H$3,MASTER_Data_1!$A$3:$F$5,2,0)</f>
        <v>152.4</v>
      </c>
      <c r="J258" s="5">
        <f>IF(AND(I258&gt;100,C258=60001),HLOOKUP(C258,MASTER_Data_3!$A$6:$G$16,MATCH(Datset_2!I258,MASTER_Data_3!$B$7:$B$16,1)+2,1),IF(AND(I258&gt;100,C258=60002),HLOOKUP(C258,MASTER_Data_3!$A$6:$G$16,MATCH(Datset_2!I258,MASTER_Data_3!$B$7:$B$16,1)+2,1),IF(AND(I258&gt;100,C258=60003),HLOOKUP(C258,MASTER_Data_3!$A$6:$G$16,MATCH(Datset_2!I258,MASTER_Data_3!$B$7:$B$16,1)+2,1),IF(AND(I258&gt;100,C258=60004),HLOOKUP(C258,MASTER_Data_3!$A$6:$G$16,MATCH(Datset_2!I258,MASTER_Data_3!$B$7:$B$16,1)+2,1),IF(AND(I258&gt;100,C258=60005),HLOOKUP(C258,MASTER_Data_3!$A$6:$G$16,MATCH(Datset_2!I258,MASTER_Data_3!$B$7:$B$16,1)+2,1),HLOOKUP(C258,MASTER_Data_3!$A$6:$G$16,2,1))))))</f>
        <v>0.25</v>
      </c>
      <c r="K258" s="4">
        <f t="shared" si="6"/>
        <v>38.1</v>
      </c>
      <c r="L258" s="112">
        <f>IF(AND(I258&gt;100,C258=60001),HLOOKUP(C258,MASTER_Data_4!$A$6:$L$16,MATCH(Datset_2!I258,MASTER_Data_4!$B$7:$B$16,1)+2,1),IF(AND(I258&gt;100,C258=60002),HLOOKUP(C258,MASTER_Data_4!$A$6:$L$16,MATCH(Datset_2!I258,MASTER_Data_4!$B$7:$B$16,1)+2,1),IF(AND(I258&gt;100,C258=60003),HLOOKUP(C258,MASTER_Data_4!$A$6:$L$16,MATCH(Datset_2!I258,MASTER_Data_4!$B$7:$B$16,1)+2,1),IF(AND(I258&gt;100,C258=60004),HLOOKUP(C258,MASTER_Data_4!$A$6:$L$16,MATCH(Datset_2!I258,MASTER_Data_4!$B$7:$B$16,1)+2,1),IF(AND(I258&gt;100,C258=60005),HLOOKUP(C258,MASTER_Data_4!$A$6:$L$16,MATCH(Datset_2!I258,MASTER_Data_4!$B$7:$B$16,1)+2,1),HLOOKUP(C258,MASTER_Data_4!$A$6:$L$16,2,1))))))</f>
        <v>0.34</v>
      </c>
      <c r="M258" s="4">
        <f t="shared" si="7"/>
        <v>51.816000000000003</v>
      </c>
      <c r="N258" s="112">
        <f>VLOOKUP(C258,MASTER_Data_7!$F$2:$H$7,3,0)</f>
        <v>1</v>
      </c>
      <c r="O258" s="112">
        <f>VLOOKUP(C258,MASTER_Data_7!$K$2:$M$12,3,0)</f>
        <v>2</v>
      </c>
      <c r="P258" s="3">
        <f>VLOOKUP(C258,MASTER_Data_8!$F$2:$H$7,3,0)</f>
        <v>25</v>
      </c>
      <c r="Q258" s="3">
        <f>Datset_2!I258*MASTER_Data_5!$B$9*P258</f>
        <v>207.64499999999998</v>
      </c>
      <c r="R258" s="3">
        <f>VLOOKUP(C258,MASTER_Data_8!$K$2:$M$12,3,0)</f>
        <v>1376</v>
      </c>
      <c r="S258" s="3">
        <f>Datset_2!I258*MASTER_Data_5!$B$9*R258</f>
        <v>11428.780799999999</v>
      </c>
    </row>
    <row r="259" spans="1:19" x14ac:dyDescent="0.25">
      <c r="A259" s="62" t="s">
        <v>551</v>
      </c>
      <c r="B259" s="22">
        <v>39631</v>
      </c>
      <c r="C259" s="62">
        <v>60002</v>
      </c>
      <c r="D259" s="62">
        <v>9</v>
      </c>
      <c r="E259" s="62">
        <v>8</v>
      </c>
      <c r="F259" s="62">
        <v>12</v>
      </c>
      <c r="G259" s="62">
        <v>11</v>
      </c>
      <c r="H259" s="62">
        <v>5</v>
      </c>
      <c r="I259" s="112">
        <f>D259*HLOOKUP($D$3,MASTER_Data_1!$A$3:$F$5,2,0)+E259*HLOOKUP($E$3,MASTER_Data_1!$A$3:$F$5,2,0)+F259*HLOOKUP($F$3,MASTER_Data_1!$A$3:$F$5,2,0)+G259*HLOOKUP($G$3,MASTER_Data_1!$A$3:$F$5,2,0)+H259*HLOOKUP($H$3,MASTER_Data_1!$A$3:$F$5,2,0)</f>
        <v>129.80000000000001</v>
      </c>
      <c r="J259" s="5">
        <f>IF(AND(I259&gt;100,C259=60001),HLOOKUP(C259,MASTER_Data_3!$A$6:$G$16,MATCH(Datset_2!I259,MASTER_Data_3!$B$7:$B$16,1)+2,1),IF(AND(I259&gt;100,C259=60002),HLOOKUP(C259,MASTER_Data_3!$A$6:$G$16,MATCH(Datset_2!I259,MASTER_Data_3!$B$7:$B$16,1)+2,1),IF(AND(I259&gt;100,C259=60003),HLOOKUP(C259,MASTER_Data_3!$A$6:$G$16,MATCH(Datset_2!I259,MASTER_Data_3!$B$7:$B$16,1)+2,1),IF(AND(I259&gt;100,C259=60004),HLOOKUP(C259,MASTER_Data_3!$A$6:$G$16,MATCH(Datset_2!I259,MASTER_Data_3!$B$7:$B$16,1)+2,1),IF(AND(I259&gt;100,C259=60005),HLOOKUP(C259,MASTER_Data_3!$A$6:$G$16,MATCH(Datset_2!I259,MASTER_Data_3!$B$7:$B$16,1)+2,1),HLOOKUP(C259,MASTER_Data_3!$A$6:$G$16,2,1))))))</f>
        <v>0.254</v>
      </c>
      <c r="K259" s="4">
        <f t="shared" si="6"/>
        <v>32.969200000000001</v>
      </c>
      <c r="L259" s="112">
        <f>IF(AND(I259&gt;100,C259=60001),HLOOKUP(C259,MASTER_Data_4!$A$6:$L$16,MATCH(Datset_2!I259,MASTER_Data_4!$B$7:$B$16,1)+2,1),IF(AND(I259&gt;100,C259=60002),HLOOKUP(C259,MASTER_Data_4!$A$6:$L$16,MATCH(Datset_2!I259,MASTER_Data_4!$B$7:$B$16,1)+2,1),IF(AND(I259&gt;100,C259=60003),HLOOKUP(C259,MASTER_Data_4!$A$6:$L$16,MATCH(Datset_2!I259,MASTER_Data_4!$B$7:$B$16,1)+2,1),IF(AND(I259&gt;100,C259=60004),HLOOKUP(C259,MASTER_Data_4!$A$6:$L$16,MATCH(Datset_2!I259,MASTER_Data_4!$B$7:$B$16,1)+2,1),IF(AND(I259&gt;100,C259=60005),HLOOKUP(C259,MASTER_Data_4!$A$6:$L$16,MATCH(Datset_2!I259,MASTER_Data_4!$B$7:$B$16,1)+2,1),HLOOKUP(C259,MASTER_Data_4!$A$6:$L$16,2,1))))))</f>
        <v>0.307</v>
      </c>
      <c r="M259" s="4">
        <f t="shared" si="7"/>
        <v>39.848600000000005</v>
      </c>
      <c r="N259" s="112">
        <f>VLOOKUP(C259,MASTER_Data_7!$F$2:$H$7,3,0)</f>
        <v>1</v>
      </c>
      <c r="O259" s="112">
        <f>VLOOKUP(C259,MASTER_Data_7!$K$2:$M$12,3,0)</f>
        <v>2</v>
      </c>
      <c r="P259" s="3">
        <f>VLOOKUP(C259,MASTER_Data_8!$F$2:$H$7,3,0)</f>
        <v>355</v>
      </c>
      <c r="Q259" s="3">
        <f>Datset_2!I259*MASTER_Data_5!$B$9*P259</f>
        <v>2511.3055000000004</v>
      </c>
      <c r="R259" s="3">
        <f>VLOOKUP(C259,MASTER_Data_8!$K$2:$M$12,3,0)</f>
        <v>1275</v>
      </c>
      <c r="S259" s="3">
        <f>Datset_2!I259*MASTER_Data_5!$B$9*R259</f>
        <v>9019.4775000000009</v>
      </c>
    </row>
    <row r="260" spans="1:19" x14ac:dyDescent="0.25">
      <c r="A260" s="62" t="s">
        <v>592</v>
      </c>
      <c r="B260" s="22">
        <v>39632</v>
      </c>
      <c r="C260" s="62">
        <v>60003</v>
      </c>
      <c r="D260" s="62">
        <v>9</v>
      </c>
      <c r="E260" s="62">
        <v>8</v>
      </c>
      <c r="F260" s="62">
        <v>12</v>
      </c>
      <c r="G260" s="62">
        <v>11</v>
      </c>
      <c r="H260" s="62">
        <v>11</v>
      </c>
      <c r="I260" s="112">
        <f>D260*HLOOKUP($D$3,MASTER_Data_1!$A$3:$F$5,2,0)+E260*HLOOKUP($E$3,MASTER_Data_1!$A$3:$F$5,2,0)+F260*HLOOKUP($F$3,MASTER_Data_1!$A$3:$F$5,2,0)+G260*HLOOKUP($G$3,MASTER_Data_1!$A$3:$F$5,2,0)+H260*HLOOKUP($H$3,MASTER_Data_1!$A$3:$F$5,2,0)</f>
        <v>146.60000000000002</v>
      </c>
      <c r="J260" s="5">
        <f>IF(AND(I260&gt;100,C260=60001),HLOOKUP(C260,MASTER_Data_3!$A$6:$G$16,MATCH(Datset_2!I260,MASTER_Data_3!$B$7:$B$16,1)+2,1),IF(AND(I260&gt;100,C260=60002),HLOOKUP(C260,MASTER_Data_3!$A$6:$G$16,MATCH(Datset_2!I260,MASTER_Data_3!$B$7:$B$16,1)+2,1),IF(AND(I260&gt;100,C260=60003),HLOOKUP(C260,MASTER_Data_3!$A$6:$G$16,MATCH(Datset_2!I260,MASTER_Data_3!$B$7:$B$16,1)+2,1),IF(AND(I260&gt;100,C260=60004),HLOOKUP(C260,MASTER_Data_3!$A$6:$G$16,MATCH(Datset_2!I260,MASTER_Data_3!$B$7:$B$16,1)+2,1),IF(AND(I260&gt;100,C260=60005),HLOOKUP(C260,MASTER_Data_3!$A$6:$G$16,MATCH(Datset_2!I260,MASTER_Data_3!$B$7:$B$16,1)+2,1),HLOOKUP(C260,MASTER_Data_3!$A$6:$G$16,2,1))))))</f>
        <v>0.25600000000000001</v>
      </c>
      <c r="K260" s="4">
        <f t="shared" si="6"/>
        <v>37.529600000000009</v>
      </c>
      <c r="L260" s="112">
        <f>IF(AND(I260&gt;100,C260=60001),HLOOKUP(C260,MASTER_Data_4!$A$6:$L$16,MATCH(Datset_2!I260,MASTER_Data_4!$B$7:$B$16,1)+2,1),IF(AND(I260&gt;100,C260=60002),HLOOKUP(C260,MASTER_Data_4!$A$6:$L$16,MATCH(Datset_2!I260,MASTER_Data_4!$B$7:$B$16,1)+2,1),IF(AND(I260&gt;100,C260=60003),HLOOKUP(C260,MASTER_Data_4!$A$6:$L$16,MATCH(Datset_2!I260,MASTER_Data_4!$B$7:$B$16,1)+2,1),IF(AND(I260&gt;100,C260=60004),HLOOKUP(C260,MASTER_Data_4!$A$6:$L$16,MATCH(Datset_2!I260,MASTER_Data_4!$B$7:$B$16,1)+2,1),IF(AND(I260&gt;100,C260=60005),HLOOKUP(C260,MASTER_Data_4!$A$6:$L$16,MATCH(Datset_2!I260,MASTER_Data_4!$B$7:$B$16,1)+2,1),HLOOKUP(C260,MASTER_Data_4!$A$6:$L$16,2,1))))))</f>
        <v>0.28999999999999998</v>
      </c>
      <c r="M260" s="4">
        <f t="shared" si="7"/>
        <v>42.514000000000003</v>
      </c>
      <c r="N260" s="112">
        <f>VLOOKUP(C260,MASTER_Data_7!$F$2:$H$7,3,0)</f>
        <v>2</v>
      </c>
      <c r="O260" s="112">
        <f>VLOOKUP(C260,MASTER_Data_7!$K$2:$M$12,3,0)</f>
        <v>1</v>
      </c>
      <c r="P260" s="3">
        <f>VLOOKUP(C260,MASTER_Data_8!$F$2:$H$7,3,0)</f>
        <v>846</v>
      </c>
      <c r="Q260" s="3">
        <f>Datset_2!I260*MASTER_Data_5!$B$9*P260</f>
        <v>6759.2862000000005</v>
      </c>
      <c r="R260" s="3">
        <f>VLOOKUP(C260,MASTER_Data_8!$K$2:$M$12,3,0)</f>
        <v>775</v>
      </c>
      <c r="S260" s="3">
        <f>Datset_2!I260*MASTER_Data_5!$B$9*R260</f>
        <v>6192.0175000000008</v>
      </c>
    </row>
    <row r="261" spans="1:19" x14ac:dyDescent="0.25">
      <c r="A261" s="62" t="s">
        <v>632</v>
      </c>
      <c r="B261" s="22">
        <v>39633</v>
      </c>
      <c r="C261" s="62">
        <v>60003</v>
      </c>
      <c r="D261" s="62">
        <v>9</v>
      </c>
      <c r="E261" s="62">
        <v>8</v>
      </c>
      <c r="F261" s="62">
        <v>12</v>
      </c>
      <c r="G261" s="62">
        <v>14</v>
      </c>
      <c r="H261" s="62">
        <v>11</v>
      </c>
      <c r="I261" s="112">
        <f>D261*HLOOKUP($D$3,MASTER_Data_1!$A$3:$F$5,2,0)+E261*HLOOKUP($E$3,MASTER_Data_1!$A$3:$F$5,2,0)+F261*HLOOKUP($F$3,MASTER_Data_1!$A$3:$F$5,2,0)+G261*HLOOKUP($G$3,MASTER_Data_1!$A$3:$F$5,2,0)+H261*HLOOKUP($H$3,MASTER_Data_1!$A$3:$F$5,2,0)</f>
        <v>163.69999999999999</v>
      </c>
      <c r="J261" s="5">
        <f>IF(AND(I261&gt;100,C261=60001),HLOOKUP(C261,MASTER_Data_3!$A$6:$G$16,MATCH(Datset_2!I261,MASTER_Data_3!$B$7:$B$16,1)+2,1),IF(AND(I261&gt;100,C261=60002),HLOOKUP(C261,MASTER_Data_3!$A$6:$G$16,MATCH(Datset_2!I261,MASTER_Data_3!$B$7:$B$16,1)+2,1),IF(AND(I261&gt;100,C261=60003),HLOOKUP(C261,MASTER_Data_3!$A$6:$G$16,MATCH(Datset_2!I261,MASTER_Data_3!$B$7:$B$16,1)+2,1),IF(AND(I261&gt;100,C261=60004),HLOOKUP(C261,MASTER_Data_3!$A$6:$G$16,MATCH(Datset_2!I261,MASTER_Data_3!$B$7:$B$16,1)+2,1),IF(AND(I261&gt;100,C261=60005),HLOOKUP(C261,MASTER_Data_3!$A$6:$G$16,MATCH(Datset_2!I261,MASTER_Data_3!$B$7:$B$16,1)+2,1),HLOOKUP(C261,MASTER_Data_3!$A$6:$G$16,2,1))))))</f>
        <v>0.25600000000000001</v>
      </c>
      <c r="K261" s="4">
        <f t="shared" ref="K261:K324" si="8">IF(J261&gt;1,J261, I261*J261)</f>
        <v>41.907199999999996</v>
      </c>
      <c r="L261" s="112">
        <f>IF(AND(I261&gt;100,C261=60001),HLOOKUP(C261,MASTER_Data_4!$A$6:$L$16,MATCH(Datset_2!I261,MASTER_Data_4!$B$7:$B$16,1)+2,1),IF(AND(I261&gt;100,C261=60002),HLOOKUP(C261,MASTER_Data_4!$A$6:$L$16,MATCH(Datset_2!I261,MASTER_Data_4!$B$7:$B$16,1)+2,1),IF(AND(I261&gt;100,C261=60003),HLOOKUP(C261,MASTER_Data_4!$A$6:$L$16,MATCH(Datset_2!I261,MASTER_Data_4!$B$7:$B$16,1)+2,1),IF(AND(I261&gt;100,C261=60004),HLOOKUP(C261,MASTER_Data_4!$A$6:$L$16,MATCH(Datset_2!I261,MASTER_Data_4!$B$7:$B$16,1)+2,1),IF(AND(I261&gt;100,C261=60005),HLOOKUP(C261,MASTER_Data_4!$A$6:$L$16,MATCH(Datset_2!I261,MASTER_Data_4!$B$7:$B$16,1)+2,1),HLOOKUP(C261,MASTER_Data_4!$A$6:$L$16,2,1))))))</f>
        <v>0.28999999999999998</v>
      </c>
      <c r="M261" s="4">
        <f t="shared" ref="M261:M324" si="9">IF(L261&gt;1,L261,L261*I261)</f>
        <v>47.472999999999992</v>
      </c>
      <c r="N261" s="112">
        <f>VLOOKUP(C261,MASTER_Data_7!$F$2:$H$7,3,0)</f>
        <v>2</v>
      </c>
      <c r="O261" s="112">
        <f>VLOOKUP(C261,MASTER_Data_7!$K$2:$M$12,3,0)</f>
        <v>1</v>
      </c>
      <c r="P261" s="3">
        <f>VLOOKUP(C261,MASTER_Data_8!$F$2:$H$7,3,0)</f>
        <v>846</v>
      </c>
      <c r="Q261" s="3">
        <f>Datset_2!I261*MASTER_Data_5!$B$9*P261</f>
        <v>7547.7158999999992</v>
      </c>
      <c r="R261" s="3">
        <f>VLOOKUP(C261,MASTER_Data_8!$K$2:$M$12,3,0)</f>
        <v>775</v>
      </c>
      <c r="S261" s="3">
        <f>Datset_2!I261*MASTER_Data_5!$B$9*R261</f>
        <v>6914.2787499999995</v>
      </c>
    </row>
    <row r="262" spans="1:19" x14ac:dyDescent="0.25">
      <c r="A262" s="62" t="s">
        <v>671</v>
      </c>
      <c r="B262" s="22">
        <v>39634</v>
      </c>
      <c r="C262" s="62">
        <v>60002</v>
      </c>
      <c r="D262" s="62">
        <v>0</v>
      </c>
      <c r="E262" s="62">
        <v>8</v>
      </c>
      <c r="F262" s="62">
        <v>12</v>
      </c>
      <c r="G262" s="62">
        <v>15</v>
      </c>
      <c r="H262" s="62">
        <v>13</v>
      </c>
      <c r="I262" s="112">
        <f>D262*HLOOKUP($D$3,MASTER_Data_1!$A$3:$F$5,2,0)+E262*HLOOKUP($E$3,MASTER_Data_1!$A$3:$F$5,2,0)+F262*HLOOKUP($F$3,MASTER_Data_1!$A$3:$F$5,2,0)+G262*HLOOKUP($G$3,MASTER_Data_1!$A$3:$F$5,2,0)+H262*HLOOKUP($H$3,MASTER_Data_1!$A$3:$F$5,2,0)</f>
        <v>154.30000000000001</v>
      </c>
      <c r="J262" s="5">
        <f>IF(AND(I262&gt;100,C262=60001),HLOOKUP(C262,MASTER_Data_3!$A$6:$G$16,MATCH(Datset_2!I262,MASTER_Data_3!$B$7:$B$16,1)+2,1),IF(AND(I262&gt;100,C262=60002),HLOOKUP(C262,MASTER_Data_3!$A$6:$G$16,MATCH(Datset_2!I262,MASTER_Data_3!$B$7:$B$16,1)+2,1),IF(AND(I262&gt;100,C262=60003),HLOOKUP(C262,MASTER_Data_3!$A$6:$G$16,MATCH(Datset_2!I262,MASTER_Data_3!$B$7:$B$16,1)+2,1),IF(AND(I262&gt;100,C262=60004),HLOOKUP(C262,MASTER_Data_3!$A$6:$G$16,MATCH(Datset_2!I262,MASTER_Data_3!$B$7:$B$16,1)+2,1),IF(AND(I262&gt;100,C262=60005),HLOOKUP(C262,MASTER_Data_3!$A$6:$G$16,MATCH(Datset_2!I262,MASTER_Data_3!$B$7:$B$16,1)+2,1),HLOOKUP(C262,MASTER_Data_3!$A$6:$G$16,2,1))))))</f>
        <v>0.254</v>
      </c>
      <c r="K262" s="4">
        <f t="shared" si="8"/>
        <v>39.192200000000007</v>
      </c>
      <c r="L262" s="112">
        <f>IF(AND(I262&gt;100,C262=60001),HLOOKUP(C262,MASTER_Data_4!$A$6:$L$16,MATCH(Datset_2!I262,MASTER_Data_4!$B$7:$B$16,1)+2,1),IF(AND(I262&gt;100,C262=60002),HLOOKUP(C262,MASTER_Data_4!$A$6:$L$16,MATCH(Datset_2!I262,MASTER_Data_4!$B$7:$B$16,1)+2,1),IF(AND(I262&gt;100,C262=60003),HLOOKUP(C262,MASTER_Data_4!$A$6:$L$16,MATCH(Datset_2!I262,MASTER_Data_4!$B$7:$B$16,1)+2,1),IF(AND(I262&gt;100,C262=60004),HLOOKUP(C262,MASTER_Data_4!$A$6:$L$16,MATCH(Datset_2!I262,MASTER_Data_4!$B$7:$B$16,1)+2,1),IF(AND(I262&gt;100,C262=60005),HLOOKUP(C262,MASTER_Data_4!$A$6:$L$16,MATCH(Datset_2!I262,MASTER_Data_4!$B$7:$B$16,1)+2,1),HLOOKUP(C262,MASTER_Data_4!$A$6:$L$16,2,1))))))</f>
        <v>0.307</v>
      </c>
      <c r="M262" s="4">
        <f t="shared" si="9"/>
        <v>47.370100000000001</v>
      </c>
      <c r="N262" s="112">
        <f>VLOOKUP(C262,MASTER_Data_7!$F$2:$H$7,3,0)</f>
        <v>1</v>
      </c>
      <c r="O262" s="112">
        <f>VLOOKUP(C262,MASTER_Data_7!$K$2:$M$12,3,0)</f>
        <v>2</v>
      </c>
      <c r="P262" s="3">
        <f>VLOOKUP(C262,MASTER_Data_8!$F$2:$H$7,3,0)</f>
        <v>355</v>
      </c>
      <c r="Q262" s="3">
        <f>Datset_2!I262*MASTER_Data_5!$B$9*P262</f>
        <v>2985.31925</v>
      </c>
      <c r="R262" s="3">
        <f>VLOOKUP(C262,MASTER_Data_8!$K$2:$M$12,3,0)</f>
        <v>1275</v>
      </c>
      <c r="S262" s="3">
        <f>Datset_2!I262*MASTER_Data_5!$B$9*R262</f>
        <v>10721.921249999999</v>
      </c>
    </row>
    <row r="263" spans="1:19" x14ac:dyDescent="0.25">
      <c r="A263" s="62" t="s">
        <v>709</v>
      </c>
      <c r="B263" s="22">
        <v>39635</v>
      </c>
      <c r="C263" s="62">
        <v>60005</v>
      </c>
      <c r="D263" s="62">
        <v>0</v>
      </c>
      <c r="E263" s="62">
        <v>8</v>
      </c>
      <c r="F263" s="62">
        <v>12</v>
      </c>
      <c r="G263" s="62">
        <v>6</v>
      </c>
      <c r="H263" s="62">
        <v>11</v>
      </c>
      <c r="I263" s="112">
        <f>D263*HLOOKUP($D$3,MASTER_Data_1!$A$3:$F$5,2,0)+E263*HLOOKUP($E$3,MASTER_Data_1!$A$3:$F$5,2,0)+F263*HLOOKUP($F$3,MASTER_Data_1!$A$3:$F$5,2,0)+G263*HLOOKUP($G$3,MASTER_Data_1!$A$3:$F$5,2,0)+H263*HLOOKUP($H$3,MASTER_Data_1!$A$3:$F$5,2,0)</f>
        <v>97.399999999999991</v>
      </c>
      <c r="J263" s="5">
        <f>IF(AND(I263&gt;100,C263=60001),HLOOKUP(C263,MASTER_Data_3!$A$6:$G$16,MATCH(Datset_2!I263,MASTER_Data_3!$B$7:$B$16,1)+2,1),IF(AND(I263&gt;100,C263=60002),HLOOKUP(C263,MASTER_Data_3!$A$6:$G$16,MATCH(Datset_2!I263,MASTER_Data_3!$B$7:$B$16,1)+2,1),IF(AND(I263&gt;100,C263=60003),HLOOKUP(C263,MASTER_Data_3!$A$6:$G$16,MATCH(Datset_2!I263,MASTER_Data_3!$B$7:$B$16,1)+2,1),IF(AND(I263&gt;100,C263=60004),HLOOKUP(C263,MASTER_Data_3!$A$6:$G$16,MATCH(Datset_2!I263,MASTER_Data_3!$B$7:$B$16,1)+2,1),IF(AND(I263&gt;100,C263=60005),HLOOKUP(C263,MASTER_Data_3!$A$6:$G$16,MATCH(Datset_2!I263,MASTER_Data_3!$B$7:$B$16,1)+2,1),HLOOKUP(C263,MASTER_Data_3!$A$6:$G$16,2,1))))))</f>
        <v>17.61</v>
      </c>
      <c r="K263" s="4">
        <f t="shared" si="8"/>
        <v>17.61</v>
      </c>
      <c r="L263" s="112">
        <f>IF(AND(I263&gt;100,C263=60001),HLOOKUP(C263,MASTER_Data_4!$A$6:$L$16,MATCH(Datset_2!I263,MASTER_Data_4!$B$7:$B$16,1)+2,1),IF(AND(I263&gt;100,C263=60002),HLOOKUP(C263,MASTER_Data_4!$A$6:$L$16,MATCH(Datset_2!I263,MASTER_Data_4!$B$7:$B$16,1)+2,1),IF(AND(I263&gt;100,C263=60003),HLOOKUP(C263,MASTER_Data_4!$A$6:$L$16,MATCH(Datset_2!I263,MASTER_Data_4!$B$7:$B$16,1)+2,1),IF(AND(I263&gt;100,C263=60004),HLOOKUP(C263,MASTER_Data_4!$A$6:$L$16,MATCH(Datset_2!I263,MASTER_Data_4!$B$7:$B$16,1)+2,1),IF(AND(I263&gt;100,C263=60005),HLOOKUP(C263,MASTER_Data_4!$A$6:$L$16,MATCH(Datset_2!I263,MASTER_Data_4!$B$7:$B$16,1)+2,1),HLOOKUP(C263,MASTER_Data_4!$A$6:$L$16,2,1))))))</f>
        <v>21.96</v>
      </c>
      <c r="M263" s="4">
        <f t="shared" si="9"/>
        <v>21.96</v>
      </c>
      <c r="N263" s="112">
        <f>VLOOKUP(C263,MASTER_Data_7!$F$2:$H$7,3,0)</f>
        <v>2</v>
      </c>
      <c r="O263" s="112">
        <f>VLOOKUP(C263,MASTER_Data_7!$K$2:$M$12,3,0)</f>
        <v>1</v>
      </c>
      <c r="P263" s="3">
        <f>VLOOKUP(C263,MASTER_Data_8!$F$2:$H$7,3,0)</f>
        <v>779</v>
      </c>
      <c r="Q263" s="3">
        <f>Datset_2!I263*MASTER_Data_5!$B$9*P263</f>
        <v>4135.1656999999996</v>
      </c>
      <c r="R263" s="3">
        <f>VLOOKUP(C263,MASTER_Data_8!$K$2:$M$12,3,0)</f>
        <v>584</v>
      </c>
      <c r="S263" s="3">
        <f>Datset_2!I263*MASTER_Data_5!$B$9*R263</f>
        <v>3100.0471999999995</v>
      </c>
    </row>
    <row r="264" spans="1:19" x14ac:dyDescent="0.25">
      <c r="A264" s="62" t="s">
        <v>752</v>
      </c>
      <c r="B264" s="22">
        <v>39636</v>
      </c>
      <c r="C264" s="62">
        <v>60003</v>
      </c>
      <c r="D264" s="62">
        <v>0</v>
      </c>
      <c r="E264" s="62">
        <v>8</v>
      </c>
      <c r="F264" s="62">
        <v>12</v>
      </c>
      <c r="G264" s="62">
        <v>11</v>
      </c>
      <c r="H264" s="62">
        <v>13</v>
      </c>
      <c r="I264" s="112">
        <f>D264*HLOOKUP($D$3,MASTER_Data_1!$A$3:$F$5,2,0)+E264*HLOOKUP($E$3,MASTER_Data_1!$A$3:$F$5,2,0)+F264*HLOOKUP($F$3,MASTER_Data_1!$A$3:$F$5,2,0)+G264*HLOOKUP($G$3,MASTER_Data_1!$A$3:$F$5,2,0)+H264*HLOOKUP($H$3,MASTER_Data_1!$A$3:$F$5,2,0)</f>
        <v>131.5</v>
      </c>
      <c r="J264" s="5">
        <f>IF(AND(I264&gt;100,C264=60001),HLOOKUP(C264,MASTER_Data_3!$A$6:$G$16,MATCH(Datset_2!I264,MASTER_Data_3!$B$7:$B$16,1)+2,1),IF(AND(I264&gt;100,C264=60002),HLOOKUP(C264,MASTER_Data_3!$A$6:$G$16,MATCH(Datset_2!I264,MASTER_Data_3!$B$7:$B$16,1)+2,1),IF(AND(I264&gt;100,C264=60003),HLOOKUP(C264,MASTER_Data_3!$A$6:$G$16,MATCH(Datset_2!I264,MASTER_Data_3!$B$7:$B$16,1)+2,1),IF(AND(I264&gt;100,C264=60004),HLOOKUP(C264,MASTER_Data_3!$A$6:$G$16,MATCH(Datset_2!I264,MASTER_Data_3!$B$7:$B$16,1)+2,1),IF(AND(I264&gt;100,C264=60005),HLOOKUP(C264,MASTER_Data_3!$A$6:$G$16,MATCH(Datset_2!I264,MASTER_Data_3!$B$7:$B$16,1)+2,1),HLOOKUP(C264,MASTER_Data_3!$A$6:$G$16,2,1))))))</f>
        <v>0.25600000000000001</v>
      </c>
      <c r="K264" s="4">
        <f t="shared" si="8"/>
        <v>33.664000000000001</v>
      </c>
      <c r="L264" s="112">
        <f>IF(AND(I264&gt;100,C264=60001),HLOOKUP(C264,MASTER_Data_4!$A$6:$L$16,MATCH(Datset_2!I264,MASTER_Data_4!$B$7:$B$16,1)+2,1),IF(AND(I264&gt;100,C264=60002),HLOOKUP(C264,MASTER_Data_4!$A$6:$L$16,MATCH(Datset_2!I264,MASTER_Data_4!$B$7:$B$16,1)+2,1),IF(AND(I264&gt;100,C264=60003),HLOOKUP(C264,MASTER_Data_4!$A$6:$L$16,MATCH(Datset_2!I264,MASTER_Data_4!$B$7:$B$16,1)+2,1),IF(AND(I264&gt;100,C264=60004),HLOOKUP(C264,MASTER_Data_4!$A$6:$L$16,MATCH(Datset_2!I264,MASTER_Data_4!$B$7:$B$16,1)+2,1),IF(AND(I264&gt;100,C264=60005),HLOOKUP(C264,MASTER_Data_4!$A$6:$L$16,MATCH(Datset_2!I264,MASTER_Data_4!$B$7:$B$16,1)+2,1),HLOOKUP(C264,MASTER_Data_4!$A$6:$L$16,2,1))))))</f>
        <v>0.28999999999999998</v>
      </c>
      <c r="M264" s="4">
        <f t="shared" si="9"/>
        <v>38.134999999999998</v>
      </c>
      <c r="N264" s="112">
        <f>VLOOKUP(C264,MASTER_Data_7!$F$2:$H$7,3,0)</f>
        <v>2</v>
      </c>
      <c r="O264" s="112">
        <f>VLOOKUP(C264,MASTER_Data_7!$K$2:$M$12,3,0)</f>
        <v>1</v>
      </c>
      <c r="P264" s="3">
        <f>VLOOKUP(C264,MASTER_Data_8!$F$2:$H$7,3,0)</f>
        <v>846</v>
      </c>
      <c r="Q264" s="3">
        <f>Datset_2!I264*MASTER_Data_5!$B$9*P264</f>
        <v>6063.0705000000007</v>
      </c>
      <c r="R264" s="3">
        <f>VLOOKUP(C264,MASTER_Data_8!$K$2:$M$12,3,0)</f>
        <v>775</v>
      </c>
      <c r="S264" s="3">
        <f>Datset_2!I264*MASTER_Data_5!$B$9*R264</f>
        <v>5554.2312500000007</v>
      </c>
    </row>
    <row r="265" spans="1:19" x14ac:dyDescent="0.25">
      <c r="A265" s="62" t="s">
        <v>595</v>
      </c>
      <c r="B265" s="22">
        <v>39637</v>
      </c>
      <c r="C265" s="62">
        <v>60005</v>
      </c>
      <c r="D265" s="62">
        <v>0</v>
      </c>
      <c r="E265" s="62">
        <v>8</v>
      </c>
      <c r="F265" s="62">
        <v>12</v>
      </c>
      <c r="G265" s="62">
        <v>5</v>
      </c>
      <c r="H265" s="62">
        <v>11</v>
      </c>
      <c r="I265" s="112">
        <f>D265*HLOOKUP($D$3,MASTER_Data_1!$A$3:$F$5,2,0)+E265*HLOOKUP($E$3,MASTER_Data_1!$A$3:$F$5,2,0)+F265*HLOOKUP($F$3,MASTER_Data_1!$A$3:$F$5,2,0)+G265*HLOOKUP($G$3,MASTER_Data_1!$A$3:$F$5,2,0)+H265*HLOOKUP($H$3,MASTER_Data_1!$A$3:$F$5,2,0)</f>
        <v>91.699999999999989</v>
      </c>
      <c r="J265" s="5">
        <f>IF(AND(I265&gt;100,C265=60001),HLOOKUP(C265,MASTER_Data_3!$A$6:$G$16,MATCH(Datset_2!I265,MASTER_Data_3!$B$7:$B$16,1)+2,1),IF(AND(I265&gt;100,C265=60002),HLOOKUP(C265,MASTER_Data_3!$A$6:$G$16,MATCH(Datset_2!I265,MASTER_Data_3!$B$7:$B$16,1)+2,1),IF(AND(I265&gt;100,C265=60003),HLOOKUP(C265,MASTER_Data_3!$A$6:$G$16,MATCH(Datset_2!I265,MASTER_Data_3!$B$7:$B$16,1)+2,1),IF(AND(I265&gt;100,C265=60004),HLOOKUP(C265,MASTER_Data_3!$A$6:$G$16,MATCH(Datset_2!I265,MASTER_Data_3!$B$7:$B$16,1)+2,1),IF(AND(I265&gt;100,C265=60005),HLOOKUP(C265,MASTER_Data_3!$A$6:$G$16,MATCH(Datset_2!I265,MASTER_Data_3!$B$7:$B$16,1)+2,1),HLOOKUP(C265,MASTER_Data_3!$A$6:$G$16,2,1))))))</f>
        <v>17.61</v>
      </c>
      <c r="K265" s="4">
        <f t="shared" si="8"/>
        <v>17.61</v>
      </c>
      <c r="L265" s="112">
        <f>IF(AND(I265&gt;100,C265=60001),HLOOKUP(C265,MASTER_Data_4!$A$6:$L$16,MATCH(Datset_2!I265,MASTER_Data_4!$B$7:$B$16,1)+2,1),IF(AND(I265&gt;100,C265=60002),HLOOKUP(C265,MASTER_Data_4!$A$6:$L$16,MATCH(Datset_2!I265,MASTER_Data_4!$B$7:$B$16,1)+2,1),IF(AND(I265&gt;100,C265=60003),HLOOKUP(C265,MASTER_Data_4!$A$6:$L$16,MATCH(Datset_2!I265,MASTER_Data_4!$B$7:$B$16,1)+2,1),IF(AND(I265&gt;100,C265=60004),HLOOKUP(C265,MASTER_Data_4!$A$6:$L$16,MATCH(Datset_2!I265,MASTER_Data_4!$B$7:$B$16,1)+2,1),IF(AND(I265&gt;100,C265=60005),HLOOKUP(C265,MASTER_Data_4!$A$6:$L$16,MATCH(Datset_2!I265,MASTER_Data_4!$B$7:$B$16,1)+2,1),HLOOKUP(C265,MASTER_Data_4!$A$6:$L$16,2,1))))))</f>
        <v>21.96</v>
      </c>
      <c r="M265" s="4">
        <f t="shared" si="9"/>
        <v>21.96</v>
      </c>
      <c r="N265" s="112">
        <f>VLOOKUP(C265,MASTER_Data_7!$F$2:$H$7,3,0)</f>
        <v>2</v>
      </c>
      <c r="O265" s="112">
        <f>VLOOKUP(C265,MASTER_Data_7!$K$2:$M$12,3,0)</f>
        <v>1</v>
      </c>
      <c r="P265" s="3">
        <f>VLOOKUP(C265,MASTER_Data_8!$F$2:$H$7,3,0)</f>
        <v>779</v>
      </c>
      <c r="Q265" s="3">
        <f>Datset_2!I265*MASTER_Data_5!$B$9*P265</f>
        <v>3893.1693499999992</v>
      </c>
      <c r="R265" s="3">
        <f>VLOOKUP(C265,MASTER_Data_8!$K$2:$M$12,3,0)</f>
        <v>584</v>
      </c>
      <c r="S265" s="3">
        <f>Datset_2!I265*MASTER_Data_5!$B$9*R265</f>
        <v>2918.6275999999993</v>
      </c>
    </row>
    <row r="266" spans="1:19" x14ac:dyDescent="0.25">
      <c r="A266" s="62" t="s">
        <v>635</v>
      </c>
      <c r="B266" s="22">
        <v>39638</v>
      </c>
      <c r="C266" s="62">
        <v>60004</v>
      </c>
      <c r="D266" s="62">
        <v>0</v>
      </c>
      <c r="E266" s="62">
        <v>8</v>
      </c>
      <c r="F266" s="62">
        <v>0</v>
      </c>
      <c r="G266" s="62">
        <v>11</v>
      </c>
      <c r="H266" s="62">
        <v>11</v>
      </c>
      <c r="I266" s="112">
        <f>D266*HLOOKUP($D$3,MASTER_Data_1!$A$3:$F$5,2,0)+E266*HLOOKUP($E$3,MASTER_Data_1!$A$3:$F$5,2,0)+F266*HLOOKUP($F$3,MASTER_Data_1!$A$3:$F$5,2,0)+G266*HLOOKUP($G$3,MASTER_Data_1!$A$3:$F$5,2,0)+H266*HLOOKUP($H$3,MASTER_Data_1!$A$3:$F$5,2,0)</f>
        <v>107.9</v>
      </c>
      <c r="J266" s="5">
        <f>IF(AND(I266&gt;100,C266=60001),HLOOKUP(C266,MASTER_Data_3!$A$6:$G$16,MATCH(Datset_2!I266,MASTER_Data_3!$B$7:$B$16,1)+2,1),IF(AND(I266&gt;100,C266=60002),HLOOKUP(C266,MASTER_Data_3!$A$6:$G$16,MATCH(Datset_2!I266,MASTER_Data_3!$B$7:$B$16,1)+2,1),IF(AND(I266&gt;100,C266=60003),HLOOKUP(C266,MASTER_Data_3!$A$6:$G$16,MATCH(Datset_2!I266,MASTER_Data_3!$B$7:$B$16,1)+2,1),IF(AND(I266&gt;100,C266=60004),HLOOKUP(C266,MASTER_Data_3!$A$6:$G$16,MATCH(Datset_2!I266,MASTER_Data_3!$B$7:$B$16,1)+2,1),IF(AND(I266&gt;100,C266=60005),HLOOKUP(C266,MASTER_Data_3!$A$6:$G$16,MATCH(Datset_2!I266,MASTER_Data_3!$B$7:$B$16,1)+2,1),HLOOKUP(C266,MASTER_Data_3!$A$6:$G$16,2,1))))))</f>
        <v>0.252</v>
      </c>
      <c r="K266" s="4">
        <f t="shared" si="8"/>
        <v>27.190800000000003</v>
      </c>
      <c r="L266" s="112">
        <f>IF(AND(I266&gt;100,C266=60001),HLOOKUP(C266,MASTER_Data_4!$A$6:$L$16,MATCH(Datset_2!I266,MASTER_Data_4!$B$7:$B$16,1)+2,1),IF(AND(I266&gt;100,C266=60002),HLOOKUP(C266,MASTER_Data_4!$A$6:$L$16,MATCH(Datset_2!I266,MASTER_Data_4!$B$7:$B$16,1)+2,1),IF(AND(I266&gt;100,C266=60003),HLOOKUP(C266,MASTER_Data_4!$A$6:$L$16,MATCH(Datset_2!I266,MASTER_Data_4!$B$7:$B$16,1)+2,1),IF(AND(I266&gt;100,C266=60004),HLOOKUP(C266,MASTER_Data_4!$A$6:$L$16,MATCH(Datset_2!I266,MASTER_Data_4!$B$7:$B$16,1)+2,1),IF(AND(I266&gt;100,C266=60005),HLOOKUP(C266,MASTER_Data_4!$A$6:$L$16,MATCH(Datset_2!I266,MASTER_Data_4!$B$7:$B$16,1)+2,1),HLOOKUP(C266,MASTER_Data_4!$A$6:$L$16,2,1))))))</f>
        <v>0.3</v>
      </c>
      <c r="M266" s="4">
        <f t="shared" si="9"/>
        <v>32.369999999999997</v>
      </c>
      <c r="N266" s="112">
        <f>VLOOKUP(C266,MASTER_Data_7!$F$2:$H$7,3,0)</f>
        <v>2</v>
      </c>
      <c r="O266" s="112">
        <f>VLOOKUP(C266,MASTER_Data_7!$K$2:$M$12,3,0)</f>
        <v>2</v>
      </c>
      <c r="P266" s="3">
        <f>VLOOKUP(C266,MASTER_Data_8!$F$2:$H$7,3,0)</f>
        <v>882</v>
      </c>
      <c r="Q266" s="3">
        <f>Datset_2!I266*MASTER_Data_5!$B$9*P266</f>
        <v>5186.6451000000006</v>
      </c>
      <c r="R266" s="3">
        <f>VLOOKUP(C266,MASTER_Data_8!$K$2:$M$12,3,0)</f>
        <v>1735</v>
      </c>
      <c r="S266" s="3">
        <f>Datset_2!I266*MASTER_Data_5!$B$9*R266</f>
        <v>10202.75425</v>
      </c>
    </row>
    <row r="267" spans="1:19" x14ac:dyDescent="0.25">
      <c r="A267" s="62" t="s">
        <v>636</v>
      </c>
      <c r="B267" s="22">
        <v>39638</v>
      </c>
      <c r="C267" s="62">
        <v>60005</v>
      </c>
      <c r="D267" s="62">
        <v>9</v>
      </c>
      <c r="E267" s="62">
        <v>8</v>
      </c>
      <c r="F267" s="62">
        <v>0</v>
      </c>
      <c r="G267" s="62">
        <v>9</v>
      </c>
      <c r="H267" s="62">
        <v>9</v>
      </c>
      <c r="I267" s="112">
        <f>D267*HLOOKUP($D$3,MASTER_Data_1!$A$3:$F$5,2,0)+E267*HLOOKUP($E$3,MASTER_Data_1!$A$3:$F$5,2,0)+F267*HLOOKUP($F$3,MASTER_Data_1!$A$3:$F$5,2,0)+G267*HLOOKUP($G$3,MASTER_Data_1!$A$3:$F$5,2,0)+H267*HLOOKUP($H$3,MASTER_Data_1!$A$3:$F$5,2,0)</f>
        <v>111.60000000000001</v>
      </c>
      <c r="J267" s="5">
        <f>IF(AND(I267&gt;100,C267=60001),HLOOKUP(C267,MASTER_Data_3!$A$6:$G$16,MATCH(Datset_2!I267,MASTER_Data_3!$B$7:$B$16,1)+2,1),IF(AND(I267&gt;100,C267=60002),HLOOKUP(C267,MASTER_Data_3!$A$6:$G$16,MATCH(Datset_2!I267,MASTER_Data_3!$B$7:$B$16,1)+2,1),IF(AND(I267&gt;100,C267=60003),HLOOKUP(C267,MASTER_Data_3!$A$6:$G$16,MATCH(Datset_2!I267,MASTER_Data_3!$B$7:$B$16,1)+2,1),IF(AND(I267&gt;100,C267=60004),HLOOKUP(C267,MASTER_Data_3!$A$6:$G$16,MATCH(Datset_2!I267,MASTER_Data_3!$B$7:$B$16,1)+2,1),IF(AND(I267&gt;100,C267=60005),HLOOKUP(C267,MASTER_Data_3!$A$6:$G$16,MATCH(Datset_2!I267,MASTER_Data_3!$B$7:$B$16,1)+2,1),HLOOKUP(C267,MASTER_Data_3!$A$6:$G$16,2,1))))))</f>
        <v>0.24399999999999999</v>
      </c>
      <c r="K267" s="4">
        <f t="shared" si="8"/>
        <v>27.230400000000003</v>
      </c>
      <c r="L267" s="112">
        <f>IF(AND(I267&gt;100,C267=60001),HLOOKUP(C267,MASTER_Data_4!$A$6:$L$16,MATCH(Datset_2!I267,MASTER_Data_4!$B$7:$B$16,1)+2,1),IF(AND(I267&gt;100,C267=60002),HLOOKUP(C267,MASTER_Data_4!$A$6:$L$16,MATCH(Datset_2!I267,MASTER_Data_4!$B$7:$B$16,1)+2,1),IF(AND(I267&gt;100,C267=60003),HLOOKUP(C267,MASTER_Data_4!$A$6:$L$16,MATCH(Datset_2!I267,MASTER_Data_4!$B$7:$B$16,1)+2,1),IF(AND(I267&gt;100,C267=60004),HLOOKUP(C267,MASTER_Data_4!$A$6:$L$16,MATCH(Datset_2!I267,MASTER_Data_4!$B$7:$B$16,1)+2,1),IF(AND(I267&gt;100,C267=60005),HLOOKUP(C267,MASTER_Data_4!$A$6:$L$16,MATCH(Datset_2!I267,MASTER_Data_4!$B$7:$B$16,1)+2,1),HLOOKUP(C267,MASTER_Data_4!$A$6:$L$16,2,1))))))</f>
        <v>0.38900000000000001</v>
      </c>
      <c r="M267" s="4">
        <f t="shared" si="9"/>
        <v>43.412400000000005</v>
      </c>
      <c r="N267" s="112">
        <f>VLOOKUP(C267,MASTER_Data_7!$F$2:$H$7,3,0)</f>
        <v>2</v>
      </c>
      <c r="O267" s="112">
        <f>VLOOKUP(C267,MASTER_Data_7!$K$2:$M$12,3,0)</f>
        <v>1</v>
      </c>
      <c r="P267" s="3">
        <f>VLOOKUP(C267,MASTER_Data_8!$F$2:$H$7,3,0)</f>
        <v>779</v>
      </c>
      <c r="Q267" s="3">
        <f>Datset_2!I267*MASTER_Data_5!$B$9*P267</f>
        <v>4738.0338000000002</v>
      </c>
      <c r="R267" s="3">
        <f>VLOOKUP(C267,MASTER_Data_8!$K$2:$M$12,3,0)</f>
        <v>584</v>
      </c>
      <c r="S267" s="3">
        <f>Datset_2!I267*MASTER_Data_5!$B$9*R267</f>
        <v>3552.0048000000002</v>
      </c>
    </row>
    <row r="268" spans="1:19" x14ac:dyDescent="0.25">
      <c r="A268" s="62" t="s">
        <v>678</v>
      </c>
      <c r="B268" s="22">
        <v>39639</v>
      </c>
      <c r="C268" s="62">
        <v>60002</v>
      </c>
      <c r="D268" s="62">
        <v>9</v>
      </c>
      <c r="E268" s="62">
        <v>8</v>
      </c>
      <c r="F268" s="62">
        <v>0</v>
      </c>
      <c r="G268" s="62">
        <v>9</v>
      </c>
      <c r="H268" s="62">
        <v>9</v>
      </c>
      <c r="I268" s="112">
        <f>D268*HLOOKUP($D$3,MASTER_Data_1!$A$3:$F$5,2,0)+E268*HLOOKUP($E$3,MASTER_Data_1!$A$3:$F$5,2,0)+F268*HLOOKUP($F$3,MASTER_Data_1!$A$3:$F$5,2,0)+G268*HLOOKUP($G$3,MASTER_Data_1!$A$3:$F$5,2,0)+H268*HLOOKUP($H$3,MASTER_Data_1!$A$3:$F$5,2,0)</f>
        <v>111.60000000000001</v>
      </c>
      <c r="J268" s="5">
        <f>IF(AND(I268&gt;100,C268=60001),HLOOKUP(C268,MASTER_Data_3!$A$6:$G$16,MATCH(Datset_2!I268,MASTER_Data_3!$B$7:$B$16,1)+2,1),IF(AND(I268&gt;100,C268=60002),HLOOKUP(C268,MASTER_Data_3!$A$6:$G$16,MATCH(Datset_2!I268,MASTER_Data_3!$B$7:$B$16,1)+2,1),IF(AND(I268&gt;100,C268=60003),HLOOKUP(C268,MASTER_Data_3!$A$6:$G$16,MATCH(Datset_2!I268,MASTER_Data_3!$B$7:$B$16,1)+2,1),IF(AND(I268&gt;100,C268=60004),HLOOKUP(C268,MASTER_Data_3!$A$6:$G$16,MATCH(Datset_2!I268,MASTER_Data_3!$B$7:$B$16,1)+2,1),IF(AND(I268&gt;100,C268=60005),HLOOKUP(C268,MASTER_Data_3!$A$6:$G$16,MATCH(Datset_2!I268,MASTER_Data_3!$B$7:$B$16,1)+2,1),HLOOKUP(C268,MASTER_Data_3!$A$6:$G$16,2,1))))))</f>
        <v>0.254</v>
      </c>
      <c r="K268" s="4">
        <f t="shared" si="8"/>
        <v>28.346400000000003</v>
      </c>
      <c r="L268" s="112">
        <f>IF(AND(I268&gt;100,C268=60001),HLOOKUP(C268,MASTER_Data_4!$A$6:$L$16,MATCH(Datset_2!I268,MASTER_Data_4!$B$7:$B$16,1)+2,1),IF(AND(I268&gt;100,C268=60002),HLOOKUP(C268,MASTER_Data_4!$A$6:$L$16,MATCH(Datset_2!I268,MASTER_Data_4!$B$7:$B$16,1)+2,1),IF(AND(I268&gt;100,C268=60003),HLOOKUP(C268,MASTER_Data_4!$A$6:$L$16,MATCH(Datset_2!I268,MASTER_Data_4!$B$7:$B$16,1)+2,1),IF(AND(I268&gt;100,C268=60004),HLOOKUP(C268,MASTER_Data_4!$A$6:$L$16,MATCH(Datset_2!I268,MASTER_Data_4!$B$7:$B$16,1)+2,1),IF(AND(I268&gt;100,C268=60005),HLOOKUP(C268,MASTER_Data_4!$A$6:$L$16,MATCH(Datset_2!I268,MASTER_Data_4!$B$7:$B$16,1)+2,1),HLOOKUP(C268,MASTER_Data_4!$A$6:$L$16,2,1))))))</f>
        <v>0.307</v>
      </c>
      <c r="M268" s="4">
        <f t="shared" si="9"/>
        <v>34.261200000000002</v>
      </c>
      <c r="N268" s="112">
        <f>VLOOKUP(C268,MASTER_Data_7!$F$2:$H$7,3,0)</f>
        <v>1</v>
      </c>
      <c r="O268" s="112">
        <f>VLOOKUP(C268,MASTER_Data_7!$K$2:$M$12,3,0)</f>
        <v>2</v>
      </c>
      <c r="P268" s="3">
        <f>VLOOKUP(C268,MASTER_Data_8!$F$2:$H$7,3,0)</f>
        <v>355</v>
      </c>
      <c r="Q268" s="3">
        <f>Datset_2!I268*MASTER_Data_5!$B$9*P268</f>
        <v>2159.181</v>
      </c>
      <c r="R268" s="3">
        <f>VLOOKUP(C268,MASTER_Data_8!$K$2:$M$12,3,0)</f>
        <v>1275</v>
      </c>
      <c r="S268" s="3">
        <f>Datset_2!I268*MASTER_Data_5!$B$9*R268</f>
        <v>7754.8050000000003</v>
      </c>
    </row>
    <row r="269" spans="1:19" x14ac:dyDescent="0.25">
      <c r="A269" s="62" t="s">
        <v>822</v>
      </c>
      <c r="B269" s="22">
        <v>39640</v>
      </c>
      <c r="C269" s="62">
        <v>60003</v>
      </c>
      <c r="D269" s="62">
        <v>9</v>
      </c>
      <c r="E269" s="62">
        <v>8</v>
      </c>
      <c r="F269" s="62">
        <v>12</v>
      </c>
      <c r="G269" s="62">
        <v>12</v>
      </c>
      <c r="H269" s="62">
        <v>9</v>
      </c>
      <c r="I269" s="112">
        <f>D269*HLOOKUP($D$3,MASTER_Data_1!$A$3:$F$5,2,0)+E269*HLOOKUP($E$3,MASTER_Data_1!$A$3:$F$5,2,0)+F269*HLOOKUP($F$3,MASTER_Data_1!$A$3:$F$5,2,0)+G269*HLOOKUP($G$3,MASTER_Data_1!$A$3:$F$5,2,0)+H269*HLOOKUP($H$3,MASTER_Data_1!$A$3:$F$5,2,0)</f>
        <v>146.69999999999999</v>
      </c>
      <c r="J269" s="5">
        <f>IF(AND(I269&gt;100,C269=60001),HLOOKUP(C269,MASTER_Data_3!$A$6:$G$16,MATCH(Datset_2!I269,MASTER_Data_3!$B$7:$B$16,1)+2,1),IF(AND(I269&gt;100,C269=60002),HLOOKUP(C269,MASTER_Data_3!$A$6:$G$16,MATCH(Datset_2!I269,MASTER_Data_3!$B$7:$B$16,1)+2,1),IF(AND(I269&gt;100,C269=60003),HLOOKUP(C269,MASTER_Data_3!$A$6:$G$16,MATCH(Datset_2!I269,MASTER_Data_3!$B$7:$B$16,1)+2,1),IF(AND(I269&gt;100,C269=60004),HLOOKUP(C269,MASTER_Data_3!$A$6:$G$16,MATCH(Datset_2!I269,MASTER_Data_3!$B$7:$B$16,1)+2,1),IF(AND(I269&gt;100,C269=60005),HLOOKUP(C269,MASTER_Data_3!$A$6:$G$16,MATCH(Datset_2!I269,MASTER_Data_3!$B$7:$B$16,1)+2,1),HLOOKUP(C269,MASTER_Data_3!$A$6:$G$16,2,1))))))</f>
        <v>0.25600000000000001</v>
      </c>
      <c r="K269" s="4">
        <f t="shared" si="8"/>
        <v>37.555199999999999</v>
      </c>
      <c r="L269" s="112">
        <f>IF(AND(I269&gt;100,C269=60001),HLOOKUP(C269,MASTER_Data_4!$A$6:$L$16,MATCH(Datset_2!I269,MASTER_Data_4!$B$7:$B$16,1)+2,1),IF(AND(I269&gt;100,C269=60002),HLOOKUP(C269,MASTER_Data_4!$A$6:$L$16,MATCH(Datset_2!I269,MASTER_Data_4!$B$7:$B$16,1)+2,1),IF(AND(I269&gt;100,C269=60003),HLOOKUP(C269,MASTER_Data_4!$A$6:$L$16,MATCH(Datset_2!I269,MASTER_Data_4!$B$7:$B$16,1)+2,1),IF(AND(I269&gt;100,C269=60004),HLOOKUP(C269,MASTER_Data_4!$A$6:$L$16,MATCH(Datset_2!I269,MASTER_Data_4!$B$7:$B$16,1)+2,1),IF(AND(I269&gt;100,C269=60005),HLOOKUP(C269,MASTER_Data_4!$A$6:$L$16,MATCH(Datset_2!I269,MASTER_Data_4!$B$7:$B$16,1)+2,1),HLOOKUP(C269,MASTER_Data_4!$A$6:$L$16,2,1))))))</f>
        <v>0.28999999999999998</v>
      </c>
      <c r="M269" s="4">
        <f t="shared" si="9"/>
        <v>42.542999999999992</v>
      </c>
      <c r="N269" s="112">
        <f>VLOOKUP(C269,MASTER_Data_7!$F$2:$H$7,3,0)</f>
        <v>2</v>
      </c>
      <c r="O269" s="112">
        <f>VLOOKUP(C269,MASTER_Data_7!$K$2:$M$12,3,0)</f>
        <v>1</v>
      </c>
      <c r="P269" s="3">
        <f>VLOOKUP(C269,MASTER_Data_8!$F$2:$H$7,3,0)</f>
        <v>846</v>
      </c>
      <c r="Q269" s="3">
        <f>Datset_2!I269*MASTER_Data_5!$B$9*P269</f>
        <v>6763.8968999999997</v>
      </c>
      <c r="R269" s="3">
        <f>VLOOKUP(C269,MASTER_Data_8!$K$2:$M$12,3,0)</f>
        <v>775</v>
      </c>
      <c r="S269" s="3">
        <f>Datset_2!I269*MASTER_Data_5!$B$9*R269</f>
        <v>6196.24125</v>
      </c>
    </row>
    <row r="270" spans="1:19" x14ac:dyDescent="0.25">
      <c r="A270" s="62" t="s">
        <v>864</v>
      </c>
      <c r="B270" s="22">
        <v>39641</v>
      </c>
      <c r="C270" s="62">
        <v>60001</v>
      </c>
      <c r="D270" s="62">
        <v>2</v>
      </c>
      <c r="E270" s="62">
        <v>8</v>
      </c>
      <c r="F270" s="62">
        <v>12</v>
      </c>
      <c r="G270" s="62">
        <v>15</v>
      </c>
      <c r="H270" s="62">
        <v>9</v>
      </c>
      <c r="I270" s="112">
        <f>D270*HLOOKUP($D$3,MASTER_Data_1!$A$3:$F$5,2,0)+E270*HLOOKUP($E$3,MASTER_Data_1!$A$3:$F$5,2,0)+F270*HLOOKUP($F$3,MASTER_Data_1!$A$3:$F$5,2,0)+G270*HLOOKUP($G$3,MASTER_Data_1!$A$3:$F$5,2,0)+H270*HLOOKUP($H$3,MASTER_Data_1!$A$3:$F$5,2,0)</f>
        <v>147.69999999999999</v>
      </c>
      <c r="J270" s="5">
        <f>IF(AND(I270&gt;100,C270=60001),HLOOKUP(C270,MASTER_Data_3!$A$6:$G$16,MATCH(Datset_2!I270,MASTER_Data_3!$B$7:$B$16,1)+2,1),IF(AND(I270&gt;100,C270=60002),HLOOKUP(C270,MASTER_Data_3!$A$6:$G$16,MATCH(Datset_2!I270,MASTER_Data_3!$B$7:$B$16,1)+2,1),IF(AND(I270&gt;100,C270=60003),HLOOKUP(C270,MASTER_Data_3!$A$6:$G$16,MATCH(Datset_2!I270,MASTER_Data_3!$B$7:$B$16,1)+2,1),IF(AND(I270&gt;100,C270=60004),HLOOKUP(C270,MASTER_Data_3!$A$6:$G$16,MATCH(Datset_2!I270,MASTER_Data_3!$B$7:$B$16,1)+2,1),IF(AND(I270&gt;100,C270=60005),HLOOKUP(C270,MASTER_Data_3!$A$6:$G$16,MATCH(Datset_2!I270,MASTER_Data_3!$B$7:$B$16,1)+2,1),HLOOKUP(C270,MASTER_Data_3!$A$6:$G$16,2,1))))))</f>
        <v>0.25</v>
      </c>
      <c r="K270" s="4">
        <f t="shared" si="8"/>
        <v>36.924999999999997</v>
      </c>
      <c r="L270" s="112">
        <f>IF(AND(I270&gt;100,C270=60001),HLOOKUP(C270,MASTER_Data_4!$A$6:$L$16,MATCH(Datset_2!I270,MASTER_Data_4!$B$7:$B$16,1)+2,1),IF(AND(I270&gt;100,C270=60002),HLOOKUP(C270,MASTER_Data_4!$A$6:$L$16,MATCH(Datset_2!I270,MASTER_Data_4!$B$7:$B$16,1)+2,1),IF(AND(I270&gt;100,C270=60003),HLOOKUP(C270,MASTER_Data_4!$A$6:$L$16,MATCH(Datset_2!I270,MASTER_Data_4!$B$7:$B$16,1)+2,1),IF(AND(I270&gt;100,C270=60004),HLOOKUP(C270,MASTER_Data_4!$A$6:$L$16,MATCH(Datset_2!I270,MASTER_Data_4!$B$7:$B$16,1)+2,1),IF(AND(I270&gt;100,C270=60005),HLOOKUP(C270,MASTER_Data_4!$A$6:$L$16,MATCH(Datset_2!I270,MASTER_Data_4!$B$7:$B$16,1)+2,1),HLOOKUP(C270,MASTER_Data_4!$A$6:$L$16,2,1))))))</f>
        <v>0.34</v>
      </c>
      <c r="M270" s="4">
        <f t="shared" si="9"/>
        <v>50.217999999999996</v>
      </c>
      <c r="N270" s="112">
        <f>VLOOKUP(C270,MASTER_Data_7!$F$2:$H$7,3,0)</f>
        <v>1</v>
      </c>
      <c r="O270" s="112">
        <f>VLOOKUP(C270,MASTER_Data_7!$K$2:$M$12,3,0)</f>
        <v>2</v>
      </c>
      <c r="P270" s="3">
        <f>VLOOKUP(C270,MASTER_Data_8!$F$2:$H$7,3,0)</f>
        <v>25</v>
      </c>
      <c r="Q270" s="3">
        <f>Datset_2!I270*MASTER_Data_5!$B$9*P270</f>
        <v>201.24124999999998</v>
      </c>
      <c r="R270" s="3">
        <f>VLOOKUP(C270,MASTER_Data_8!$K$2:$M$12,3,0)</f>
        <v>1376</v>
      </c>
      <c r="S270" s="3">
        <f>Datset_2!I270*MASTER_Data_5!$B$9*R270</f>
        <v>11076.3184</v>
      </c>
    </row>
    <row r="271" spans="1:19" x14ac:dyDescent="0.25">
      <c r="A271" s="62" t="s">
        <v>760</v>
      </c>
      <c r="B271" s="22">
        <v>39642</v>
      </c>
      <c r="C271" s="62">
        <v>60004</v>
      </c>
      <c r="D271" s="62">
        <v>3</v>
      </c>
      <c r="E271" s="62">
        <v>8</v>
      </c>
      <c r="F271" s="62">
        <v>3</v>
      </c>
      <c r="G271" s="62">
        <v>12</v>
      </c>
      <c r="H271" s="62">
        <v>9</v>
      </c>
      <c r="I271" s="112">
        <f>D271*HLOOKUP($D$3,MASTER_Data_1!$A$3:$F$5,2,0)+E271*HLOOKUP($E$3,MASTER_Data_1!$A$3:$F$5,2,0)+F271*HLOOKUP($F$3,MASTER_Data_1!$A$3:$F$5,2,0)+G271*HLOOKUP($G$3,MASTER_Data_1!$A$3:$F$5,2,0)+H271*HLOOKUP($H$3,MASTER_Data_1!$A$3:$F$5,2,0)</f>
        <v>119.4</v>
      </c>
      <c r="J271" s="5">
        <f>IF(AND(I271&gt;100,C271=60001),HLOOKUP(C271,MASTER_Data_3!$A$6:$G$16,MATCH(Datset_2!I271,MASTER_Data_3!$B$7:$B$16,1)+2,1),IF(AND(I271&gt;100,C271=60002),HLOOKUP(C271,MASTER_Data_3!$A$6:$G$16,MATCH(Datset_2!I271,MASTER_Data_3!$B$7:$B$16,1)+2,1),IF(AND(I271&gt;100,C271=60003),HLOOKUP(C271,MASTER_Data_3!$A$6:$G$16,MATCH(Datset_2!I271,MASTER_Data_3!$B$7:$B$16,1)+2,1),IF(AND(I271&gt;100,C271=60004),HLOOKUP(C271,MASTER_Data_3!$A$6:$G$16,MATCH(Datset_2!I271,MASTER_Data_3!$B$7:$B$16,1)+2,1),IF(AND(I271&gt;100,C271=60005),HLOOKUP(C271,MASTER_Data_3!$A$6:$G$16,MATCH(Datset_2!I271,MASTER_Data_3!$B$7:$B$16,1)+2,1),HLOOKUP(C271,MASTER_Data_3!$A$6:$G$16,2,1))))))</f>
        <v>0.252</v>
      </c>
      <c r="K271" s="4">
        <f t="shared" si="8"/>
        <v>30.088800000000003</v>
      </c>
      <c r="L271" s="112">
        <f>IF(AND(I271&gt;100,C271=60001),HLOOKUP(C271,MASTER_Data_4!$A$6:$L$16,MATCH(Datset_2!I271,MASTER_Data_4!$B$7:$B$16,1)+2,1),IF(AND(I271&gt;100,C271=60002),HLOOKUP(C271,MASTER_Data_4!$A$6:$L$16,MATCH(Datset_2!I271,MASTER_Data_4!$B$7:$B$16,1)+2,1),IF(AND(I271&gt;100,C271=60003),HLOOKUP(C271,MASTER_Data_4!$A$6:$L$16,MATCH(Datset_2!I271,MASTER_Data_4!$B$7:$B$16,1)+2,1),IF(AND(I271&gt;100,C271=60004),HLOOKUP(C271,MASTER_Data_4!$A$6:$L$16,MATCH(Datset_2!I271,MASTER_Data_4!$B$7:$B$16,1)+2,1),IF(AND(I271&gt;100,C271=60005),HLOOKUP(C271,MASTER_Data_4!$A$6:$L$16,MATCH(Datset_2!I271,MASTER_Data_4!$B$7:$B$16,1)+2,1),HLOOKUP(C271,MASTER_Data_4!$A$6:$L$16,2,1))))))</f>
        <v>0.3</v>
      </c>
      <c r="M271" s="4">
        <f t="shared" si="9"/>
        <v>35.82</v>
      </c>
      <c r="N271" s="112">
        <f>VLOOKUP(C271,MASTER_Data_7!$F$2:$H$7,3,0)</f>
        <v>2</v>
      </c>
      <c r="O271" s="112">
        <f>VLOOKUP(C271,MASTER_Data_7!$K$2:$M$12,3,0)</f>
        <v>2</v>
      </c>
      <c r="P271" s="3">
        <f>VLOOKUP(C271,MASTER_Data_8!$F$2:$H$7,3,0)</f>
        <v>882</v>
      </c>
      <c r="Q271" s="3">
        <f>Datset_2!I271*MASTER_Data_5!$B$9*P271</f>
        <v>5739.4385999999995</v>
      </c>
      <c r="R271" s="3">
        <f>VLOOKUP(C271,MASTER_Data_8!$K$2:$M$12,3,0)</f>
        <v>1735</v>
      </c>
      <c r="S271" s="3">
        <f>Datset_2!I271*MASTER_Data_5!$B$9*R271</f>
        <v>11290.165499999999</v>
      </c>
    </row>
    <row r="272" spans="1:19" x14ac:dyDescent="0.25">
      <c r="A272" s="62" t="s">
        <v>761</v>
      </c>
      <c r="B272" s="22">
        <v>39643</v>
      </c>
      <c r="C272" s="62">
        <v>60005</v>
      </c>
      <c r="D272" s="62">
        <v>0</v>
      </c>
      <c r="E272" s="62">
        <v>8</v>
      </c>
      <c r="F272" s="62">
        <v>3</v>
      </c>
      <c r="G272" s="62">
        <v>12</v>
      </c>
      <c r="H272" s="62">
        <v>9</v>
      </c>
      <c r="I272" s="112">
        <f>D272*HLOOKUP($D$3,MASTER_Data_1!$A$3:$F$5,2,0)+E272*HLOOKUP($E$3,MASTER_Data_1!$A$3:$F$5,2,0)+F272*HLOOKUP($F$3,MASTER_Data_1!$A$3:$F$5,2,0)+G272*HLOOKUP($G$3,MASTER_Data_1!$A$3:$F$5,2,0)+H272*HLOOKUP($H$3,MASTER_Data_1!$A$3:$F$5,2,0)</f>
        <v>112.50000000000001</v>
      </c>
      <c r="J272" s="5">
        <f>IF(AND(I272&gt;100,C272=60001),HLOOKUP(C272,MASTER_Data_3!$A$6:$G$16,MATCH(Datset_2!I272,MASTER_Data_3!$B$7:$B$16,1)+2,1),IF(AND(I272&gt;100,C272=60002),HLOOKUP(C272,MASTER_Data_3!$A$6:$G$16,MATCH(Datset_2!I272,MASTER_Data_3!$B$7:$B$16,1)+2,1),IF(AND(I272&gt;100,C272=60003),HLOOKUP(C272,MASTER_Data_3!$A$6:$G$16,MATCH(Datset_2!I272,MASTER_Data_3!$B$7:$B$16,1)+2,1),IF(AND(I272&gt;100,C272=60004),HLOOKUP(C272,MASTER_Data_3!$A$6:$G$16,MATCH(Datset_2!I272,MASTER_Data_3!$B$7:$B$16,1)+2,1),IF(AND(I272&gt;100,C272=60005),HLOOKUP(C272,MASTER_Data_3!$A$6:$G$16,MATCH(Datset_2!I272,MASTER_Data_3!$B$7:$B$16,1)+2,1),HLOOKUP(C272,MASTER_Data_3!$A$6:$G$16,2,1))))))</f>
        <v>0.24399999999999999</v>
      </c>
      <c r="K272" s="4">
        <f t="shared" si="8"/>
        <v>27.450000000000003</v>
      </c>
      <c r="L272" s="112">
        <f>IF(AND(I272&gt;100,C272=60001),HLOOKUP(C272,MASTER_Data_4!$A$6:$L$16,MATCH(Datset_2!I272,MASTER_Data_4!$B$7:$B$16,1)+2,1),IF(AND(I272&gt;100,C272=60002),HLOOKUP(C272,MASTER_Data_4!$A$6:$L$16,MATCH(Datset_2!I272,MASTER_Data_4!$B$7:$B$16,1)+2,1),IF(AND(I272&gt;100,C272=60003),HLOOKUP(C272,MASTER_Data_4!$A$6:$L$16,MATCH(Datset_2!I272,MASTER_Data_4!$B$7:$B$16,1)+2,1),IF(AND(I272&gt;100,C272=60004),HLOOKUP(C272,MASTER_Data_4!$A$6:$L$16,MATCH(Datset_2!I272,MASTER_Data_4!$B$7:$B$16,1)+2,1),IF(AND(I272&gt;100,C272=60005),HLOOKUP(C272,MASTER_Data_4!$A$6:$L$16,MATCH(Datset_2!I272,MASTER_Data_4!$B$7:$B$16,1)+2,1),HLOOKUP(C272,MASTER_Data_4!$A$6:$L$16,2,1))))))</f>
        <v>0.38900000000000001</v>
      </c>
      <c r="M272" s="4">
        <f t="shared" si="9"/>
        <v>43.76250000000001</v>
      </c>
      <c r="N272" s="112">
        <f>VLOOKUP(C272,MASTER_Data_7!$F$2:$H$7,3,0)</f>
        <v>2</v>
      </c>
      <c r="O272" s="112">
        <f>VLOOKUP(C272,MASTER_Data_7!$K$2:$M$12,3,0)</f>
        <v>1</v>
      </c>
      <c r="P272" s="3">
        <f>VLOOKUP(C272,MASTER_Data_8!$F$2:$H$7,3,0)</f>
        <v>779</v>
      </c>
      <c r="Q272" s="3">
        <f>Datset_2!I272*MASTER_Data_5!$B$9*P272</f>
        <v>4776.2437500000005</v>
      </c>
      <c r="R272" s="3">
        <f>VLOOKUP(C272,MASTER_Data_8!$K$2:$M$12,3,0)</f>
        <v>584</v>
      </c>
      <c r="S272" s="3">
        <f>Datset_2!I272*MASTER_Data_5!$B$9*R272</f>
        <v>3580.65</v>
      </c>
    </row>
    <row r="273" spans="1:19" x14ac:dyDescent="0.25">
      <c r="A273" s="62" t="s">
        <v>762</v>
      </c>
      <c r="B273" s="22">
        <v>39644</v>
      </c>
      <c r="C273" s="62">
        <v>60003</v>
      </c>
      <c r="D273" s="62">
        <v>0</v>
      </c>
      <c r="E273" s="62">
        <v>8</v>
      </c>
      <c r="F273" s="62">
        <v>3</v>
      </c>
      <c r="G273" s="62">
        <v>12</v>
      </c>
      <c r="H273" s="62">
        <v>9</v>
      </c>
      <c r="I273" s="112">
        <f>D273*HLOOKUP($D$3,MASTER_Data_1!$A$3:$F$5,2,0)+E273*HLOOKUP($E$3,MASTER_Data_1!$A$3:$F$5,2,0)+F273*HLOOKUP($F$3,MASTER_Data_1!$A$3:$F$5,2,0)+G273*HLOOKUP($G$3,MASTER_Data_1!$A$3:$F$5,2,0)+H273*HLOOKUP($H$3,MASTER_Data_1!$A$3:$F$5,2,0)</f>
        <v>112.50000000000001</v>
      </c>
      <c r="J273" s="5">
        <f>IF(AND(I273&gt;100,C273=60001),HLOOKUP(C273,MASTER_Data_3!$A$6:$G$16,MATCH(Datset_2!I273,MASTER_Data_3!$B$7:$B$16,1)+2,1),IF(AND(I273&gt;100,C273=60002),HLOOKUP(C273,MASTER_Data_3!$A$6:$G$16,MATCH(Datset_2!I273,MASTER_Data_3!$B$7:$B$16,1)+2,1),IF(AND(I273&gt;100,C273=60003),HLOOKUP(C273,MASTER_Data_3!$A$6:$G$16,MATCH(Datset_2!I273,MASTER_Data_3!$B$7:$B$16,1)+2,1),IF(AND(I273&gt;100,C273=60004),HLOOKUP(C273,MASTER_Data_3!$A$6:$G$16,MATCH(Datset_2!I273,MASTER_Data_3!$B$7:$B$16,1)+2,1),IF(AND(I273&gt;100,C273=60005),HLOOKUP(C273,MASTER_Data_3!$A$6:$G$16,MATCH(Datset_2!I273,MASTER_Data_3!$B$7:$B$16,1)+2,1),HLOOKUP(C273,MASTER_Data_3!$A$6:$G$16,2,1))))))</f>
        <v>0.25600000000000001</v>
      </c>
      <c r="K273" s="4">
        <f t="shared" si="8"/>
        <v>28.800000000000004</v>
      </c>
      <c r="L273" s="112">
        <f>IF(AND(I273&gt;100,C273=60001),HLOOKUP(C273,MASTER_Data_4!$A$6:$L$16,MATCH(Datset_2!I273,MASTER_Data_4!$B$7:$B$16,1)+2,1),IF(AND(I273&gt;100,C273=60002),HLOOKUP(C273,MASTER_Data_4!$A$6:$L$16,MATCH(Datset_2!I273,MASTER_Data_4!$B$7:$B$16,1)+2,1),IF(AND(I273&gt;100,C273=60003),HLOOKUP(C273,MASTER_Data_4!$A$6:$L$16,MATCH(Datset_2!I273,MASTER_Data_4!$B$7:$B$16,1)+2,1),IF(AND(I273&gt;100,C273=60004),HLOOKUP(C273,MASTER_Data_4!$A$6:$L$16,MATCH(Datset_2!I273,MASTER_Data_4!$B$7:$B$16,1)+2,1),IF(AND(I273&gt;100,C273=60005),HLOOKUP(C273,MASTER_Data_4!$A$6:$L$16,MATCH(Datset_2!I273,MASTER_Data_4!$B$7:$B$16,1)+2,1),HLOOKUP(C273,MASTER_Data_4!$A$6:$L$16,2,1))))))</f>
        <v>0.28999999999999998</v>
      </c>
      <c r="M273" s="4">
        <f t="shared" si="9"/>
        <v>32.625</v>
      </c>
      <c r="N273" s="112">
        <f>VLOOKUP(C273,MASTER_Data_7!$F$2:$H$7,3,0)</f>
        <v>2</v>
      </c>
      <c r="O273" s="112">
        <f>VLOOKUP(C273,MASTER_Data_7!$K$2:$M$12,3,0)</f>
        <v>1</v>
      </c>
      <c r="P273" s="3">
        <f>VLOOKUP(C273,MASTER_Data_8!$F$2:$H$7,3,0)</f>
        <v>846</v>
      </c>
      <c r="Q273" s="3">
        <f>Datset_2!I273*MASTER_Data_5!$B$9*P273</f>
        <v>5187.0375000000004</v>
      </c>
      <c r="R273" s="3">
        <f>VLOOKUP(C273,MASTER_Data_8!$K$2:$M$12,3,0)</f>
        <v>775</v>
      </c>
      <c r="S273" s="3">
        <f>Datset_2!I273*MASTER_Data_5!$B$9*R273</f>
        <v>4751.71875</v>
      </c>
    </row>
    <row r="274" spans="1:19" x14ac:dyDescent="0.25">
      <c r="A274" s="62" t="s">
        <v>763</v>
      </c>
      <c r="B274" s="22">
        <v>39645</v>
      </c>
      <c r="C274" s="62">
        <v>60005</v>
      </c>
      <c r="D274" s="62">
        <v>1</v>
      </c>
      <c r="E274" s="62">
        <v>8</v>
      </c>
      <c r="F274" s="62">
        <v>3</v>
      </c>
      <c r="G274" s="62">
        <v>12</v>
      </c>
      <c r="H274" s="62">
        <v>5</v>
      </c>
      <c r="I274" s="112">
        <f>D274*HLOOKUP($D$3,MASTER_Data_1!$A$3:$F$5,2,0)+E274*HLOOKUP($E$3,MASTER_Data_1!$A$3:$F$5,2,0)+F274*HLOOKUP($F$3,MASTER_Data_1!$A$3:$F$5,2,0)+G274*HLOOKUP($G$3,MASTER_Data_1!$A$3:$F$5,2,0)+H274*HLOOKUP($H$3,MASTER_Data_1!$A$3:$F$5,2,0)</f>
        <v>103.60000000000001</v>
      </c>
      <c r="J274" s="5">
        <f>IF(AND(I274&gt;100,C274=60001),HLOOKUP(C274,MASTER_Data_3!$A$6:$G$16,MATCH(Datset_2!I274,MASTER_Data_3!$B$7:$B$16,1)+2,1),IF(AND(I274&gt;100,C274=60002),HLOOKUP(C274,MASTER_Data_3!$A$6:$G$16,MATCH(Datset_2!I274,MASTER_Data_3!$B$7:$B$16,1)+2,1),IF(AND(I274&gt;100,C274=60003),HLOOKUP(C274,MASTER_Data_3!$A$6:$G$16,MATCH(Datset_2!I274,MASTER_Data_3!$B$7:$B$16,1)+2,1),IF(AND(I274&gt;100,C274=60004),HLOOKUP(C274,MASTER_Data_3!$A$6:$G$16,MATCH(Datset_2!I274,MASTER_Data_3!$B$7:$B$16,1)+2,1),IF(AND(I274&gt;100,C274=60005),HLOOKUP(C274,MASTER_Data_3!$A$6:$G$16,MATCH(Datset_2!I274,MASTER_Data_3!$B$7:$B$16,1)+2,1),HLOOKUP(C274,MASTER_Data_3!$A$6:$G$16,2,1))))))</f>
        <v>0.24399999999999999</v>
      </c>
      <c r="K274" s="4">
        <f t="shared" si="8"/>
        <v>25.278400000000001</v>
      </c>
      <c r="L274" s="112">
        <f>IF(AND(I274&gt;100,C274=60001),HLOOKUP(C274,MASTER_Data_4!$A$6:$L$16,MATCH(Datset_2!I274,MASTER_Data_4!$B$7:$B$16,1)+2,1),IF(AND(I274&gt;100,C274=60002),HLOOKUP(C274,MASTER_Data_4!$A$6:$L$16,MATCH(Datset_2!I274,MASTER_Data_4!$B$7:$B$16,1)+2,1),IF(AND(I274&gt;100,C274=60003),HLOOKUP(C274,MASTER_Data_4!$A$6:$L$16,MATCH(Datset_2!I274,MASTER_Data_4!$B$7:$B$16,1)+2,1),IF(AND(I274&gt;100,C274=60004),HLOOKUP(C274,MASTER_Data_4!$A$6:$L$16,MATCH(Datset_2!I274,MASTER_Data_4!$B$7:$B$16,1)+2,1),IF(AND(I274&gt;100,C274=60005),HLOOKUP(C274,MASTER_Data_4!$A$6:$L$16,MATCH(Datset_2!I274,MASTER_Data_4!$B$7:$B$16,1)+2,1),HLOOKUP(C274,MASTER_Data_4!$A$6:$L$16,2,1))))))</f>
        <v>0.38900000000000001</v>
      </c>
      <c r="M274" s="4">
        <f t="shared" si="9"/>
        <v>40.300400000000003</v>
      </c>
      <c r="N274" s="112">
        <f>VLOOKUP(C274,MASTER_Data_7!$F$2:$H$7,3,0)</f>
        <v>2</v>
      </c>
      <c r="O274" s="112">
        <f>VLOOKUP(C274,MASTER_Data_7!$K$2:$M$12,3,0)</f>
        <v>1</v>
      </c>
      <c r="P274" s="3">
        <f>VLOOKUP(C274,MASTER_Data_8!$F$2:$H$7,3,0)</f>
        <v>779</v>
      </c>
      <c r="Q274" s="3">
        <f>Datset_2!I274*MASTER_Data_5!$B$9*P274</f>
        <v>4398.3897999999999</v>
      </c>
      <c r="R274" s="3">
        <f>VLOOKUP(C274,MASTER_Data_8!$K$2:$M$12,3,0)</f>
        <v>584</v>
      </c>
      <c r="S274" s="3">
        <f>Datset_2!I274*MASTER_Data_5!$B$9*R274</f>
        <v>3297.3808000000004</v>
      </c>
    </row>
    <row r="275" spans="1:19" x14ac:dyDescent="0.25">
      <c r="A275" s="62" t="s">
        <v>764</v>
      </c>
      <c r="B275" s="22">
        <v>39646</v>
      </c>
      <c r="C275" s="62">
        <v>60003</v>
      </c>
      <c r="D275" s="62">
        <v>2</v>
      </c>
      <c r="E275" s="62">
        <v>8</v>
      </c>
      <c r="F275" s="62">
        <v>12</v>
      </c>
      <c r="G275" s="62">
        <v>12</v>
      </c>
      <c r="H275" s="62">
        <v>11</v>
      </c>
      <c r="I275" s="112">
        <f>D275*HLOOKUP($D$3,MASTER_Data_1!$A$3:$F$5,2,0)+E275*HLOOKUP($E$3,MASTER_Data_1!$A$3:$F$5,2,0)+F275*HLOOKUP($F$3,MASTER_Data_1!$A$3:$F$5,2,0)+G275*HLOOKUP($G$3,MASTER_Data_1!$A$3:$F$5,2,0)+H275*HLOOKUP($H$3,MASTER_Data_1!$A$3:$F$5,2,0)</f>
        <v>136.19999999999999</v>
      </c>
      <c r="J275" s="5">
        <f>IF(AND(I275&gt;100,C275=60001),HLOOKUP(C275,MASTER_Data_3!$A$6:$G$16,MATCH(Datset_2!I275,MASTER_Data_3!$B$7:$B$16,1)+2,1),IF(AND(I275&gt;100,C275=60002),HLOOKUP(C275,MASTER_Data_3!$A$6:$G$16,MATCH(Datset_2!I275,MASTER_Data_3!$B$7:$B$16,1)+2,1),IF(AND(I275&gt;100,C275=60003),HLOOKUP(C275,MASTER_Data_3!$A$6:$G$16,MATCH(Datset_2!I275,MASTER_Data_3!$B$7:$B$16,1)+2,1),IF(AND(I275&gt;100,C275=60004),HLOOKUP(C275,MASTER_Data_3!$A$6:$G$16,MATCH(Datset_2!I275,MASTER_Data_3!$B$7:$B$16,1)+2,1),IF(AND(I275&gt;100,C275=60005),HLOOKUP(C275,MASTER_Data_3!$A$6:$G$16,MATCH(Datset_2!I275,MASTER_Data_3!$B$7:$B$16,1)+2,1),HLOOKUP(C275,MASTER_Data_3!$A$6:$G$16,2,1))))))</f>
        <v>0.25600000000000001</v>
      </c>
      <c r="K275" s="4">
        <f t="shared" si="8"/>
        <v>34.867199999999997</v>
      </c>
      <c r="L275" s="112">
        <f>IF(AND(I275&gt;100,C275=60001),HLOOKUP(C275,MASTER_Data_4!$A$6:$L$16,MATCH(Datset_2!I275,MASTER_Data_4!$B$7:$B$16,1)+2,1),IF(AND(I275&gt;100,C275=60002),HLOOKUP(C275,MASTER_Data_4!$A$6:$L$16,MATCH(Datset_2!I275,MASTER_Data_4!$B$7:$B$16,1)+2,1),IF(AND(I275&gt;100,C275=60003),HLOOKUP(C275,MASTER_Data_4!$A$6:$L$16,MATCH(Datset_2!I275,MASTER_Data_4!$B$7:$B$16,1)+2,1),IF(AND(I275&gt;100,C275=60004),HLOOKUP(C275,MASTER_Data_4!$A$6:$L$16,MATCH(Datset_2!I275,MASTER_Data_4!$B$7:$B$16,1)+2,1),IF(AND(I275&gt;100,C275=60005),HLOOKUP(C275,MASTER_Data_4!$A$6:$L$16,MATCH(Datset_2!I275,MASTER_Data_4!$B$7:$B$16,1)+2,1),HLOOKUP(C275,MASTER_Data_4!$A$6:$L$16,2,1))))))</f>
        <v>0.28999999999999998</v>
      </c>
      <c r="M275" s="4">
        <f t="shared" si="9"/>
        <v>39.49799999999999</v>
      </c>
      <c r="N275" s="112">
        <f>VLOOKUP(C275,MASTER_Data_7!$F$2:$H$7,3,0)</f>
        <v>2</v>
      </c>
      <c r="O275" s="112">
        <f>VLOOKUP(C275,MASTER_Data_7!$K$2:$M$12,3,0)</f>
        <v>1</v>
      </c>
      <c r="P275" s="3">
        <f>VLOOKUP(C275,MASTER_Data_8!$F$2:$H$7,3,0)</f>
        <v>846</v>
      </c>
      <c r="Q275" s="3">
        <f>Datset_2!I275*MASTER_Data_5!$B$9*P275</f>
        <v>6279.7733999999991</v>
      </c>
      <c r="R275" s="3">
        <f>VLOOKUP(C275,MASTER_Data_8!$K$2:$M$12,3,0)</f>
        <v>775</v>
      </c>
      <c r="S275" s="3">
        <f>Datset_2!I275*MASTER_Data_5!$B$9*R275</f>
        <v>5752.7474999999995</v>
      </c>
    </row>
    <row r="276" spans="1:19" x14ac:dyDescent="0.25">
      <c r="A276" s="62" t="s">
        <v>765</v>
      </c>
      <c r="B276" s="22">
        <v>39646</v>
      </c>
      <c r="C276" s="62">
        <v>60001</v>
      </c>
      <c r="D276" s="62">
        <v>3</v>
      </c>
      <c r="E276" s="62">
        <v>8</v>
      </c>
      <c r="F276" s="62">
        <v>12</v>
      </c>
      <c r="G276" s="62">
        <v>11</v>
      </c>
      <c r="H276" s="62">
        <v>11</v>
      </c>
      <c r="I276" s="112">
        <f>D276*HLOOKUP($D$3,MASTER_Data_1!$A$3:$F$5,2,0)+E276*HLOOKUP($E$3,MASTER_Data_1!$A$3:$F$5,2,0)+F276*HLOOKUP($F$3,MASTER_Data_1!$A$3:$F$5,2,0)+G276*HLOOKUP($G$3,MASTER_Data_1!$A$3:$F$5,2,0)+H276*HLOOKUP($H$3,MASTER_Data_1!$A$3:$F$5,2,0)</f>
        <v>132.80000000000001</v>
      </c>
      <c r="J276" s="5">
        <f>IF(AND(I276&gt;100,C276=60001),HLOOKUP(C276,MASTER_Data_3!$A$6:$G$16,MATCH(Datset_2!I276,MASTER_Data_3!$B$7:$B$16,1)+2,1),IF(AND(I276&gt;100,C276=60002),HLOOKUP(C276,MASTER_Data_3!$A$6:$G$16,MATCH(Datset_2!I276,MASTER_Data_3!$B$7:$B$16,1)+2,1),IF(AND(I276&gt;100,C276=60003),HLOOKUP(C276,MASTER_Data_3!$A$6:$G$16,MATCH(Datset_2!I276,MASTER_Data_3!$B$7:$B$16,1)+2,1),IF(AND(I276&gt;100,C276=60004),HLOOKUP(C276,MASTER_Data_3!$A$6:$G$16,MATCH(Datset_2!I276,MASTER_Data_3!$B$7:$B$16,1)+2,1),IF(AND(I276&gt;100,C276=60005),HLOOKUP(C276,MASTER_Data_3!$A$6:$G$16,MATCH(Datset_2!I276,MASTER_Data_3!$B$7:$B$16,1)+2,1),HLOOKUP(C276,MASTER_Data_3!$A$6:$G$16,2,1))))))</f>
        <v>0.25</v>
      </c>
      <c r="K276" s="4">
        <f t="shared" si="8"/>
        <v>33.200000000000003</v>
      </c>
      <c r="L276" s="112">
        <f>IF(AND(I276&gt;100,C276=60001),HLOOKUP(C276,MASTER_Data_4!$A$6:$L$16,MATCH(Datset_2!I276,MASTER_Data_4!$B$7:$B$16,1)+2,1),IF(AND(I276&gt;100,C276=60002),HLOOKUP(C276,MASTER_Data_4!$A$6:$L$16,MATCH(Datset_2!I276,MASTER_Data_4!$B$7:$B$16,1)+2,1),IF(AND(I276&gt;100,C276=60003),HLOOKUP(C276,MASTER_Data_4!$A$6:$L$16,MATCH(Datset_2!I276,MASTER_Data_4!$B$7:$B$16,1)+2,1),IF(AND(I276&gt;100,C276=60004),HLOOKUP(C276,MASTER_Data_4!$A$6:$L$16,MATCH(Datset_2!I276,MASTER_Data_4!$B$7:$B$16,1)+2,1),IF(AND(I276&gt;100,C276=60005),HLOOKUP(C276,MASTER_Data_4!$A$6:$L$16,MATCH(Datset_2!I276,MASTER_Data_4!$B$7:$B$16,1)+2,1),HLOOKUP(C276,MASTER_Data_4!$A$6:$L$16,2,1))))))</f>
        <v>0.34</v>
      </c>
      <c r="M276" s="4">
        <f t="shared" si="9"/>
        <v>45.152000000000008</v>
      </c>
      <c r="N276" s="112">
        <f>VLOOKUP(C276,MASTER_Data_7!$F$2:$H$7,3,0)</f>
        <v>1</v>
      </c>
      <c r="O276" s="112">
        <f>VLOOKUP(C276,MASTER_Data_7!$K$2:$M$12,3,0)</f>
        <v>2</v>
      </c>
      <c r="P276" s="3">
        <f>VLOOKUP(C276,MASTER_Data_8!$F$2:$H$7,3,0)</f>
        <v>25</v>
      </c>
      <c r="Q276" s="3">
        <f>Datset_2!I276*MASTER_Data_5!$B$9*P276</f>
        <v>180.94</v>
      </c>
      <c r="R276" s="3">
        <f>VLOOKUP(C276,MASTER_Data_8!$K$2:$M$12,3,0)</f>
        <v>1376</v>
      </c>
      <c r="S276" s="3">
        <f>Datset_2!I276*MASTER_Data_5!$B$9*R276</f>
        <v>9958.9376000000011</v>
      </c>
    </row>
    <row r="277" spans="1:19" x14ac:dyDescent="0.25">
      <c r="A277" s="62" t="s">
        <v>766</v>
      </c>
      <c r="B277" s="22">
        <v>39648</v>
      </c>
      <c r="C277" s="62">
        <v>60005</v>
      </c>
      <c r="D277" s="62">
        <v>9</v>
      </c>
      <c r="E277" s="62">
        <v>8</v>
      </c>
      <c r="F277" s="62">
        <v>12</v>
      </c>
      <c r="G277" s="62">
        <v>11</v>
      </c>
      <c r="H277" s="62">
        <v>13</v>
      </c>
      <c r="I277" s="112">
        <f>D277*HLOOKUP($D$3,MASTER_Data_1!$A$3:$F$5,2,0)+E277*HLOOKUP($E$3,MASTER_Data_1!$A$3:$F$5,2,0)+F277*HLOOKUP($F$3,MASTER_Data_1!$A$3:$F$5,2,0)+G277*HLOOKUP($G$3,MASTER_Data_1!$A$3:$F$5,2,0)+H277*HLOOKUP($H$3,MASTER_Data_1!$A$3:$F$5,2,0)</f>
        <v>152.20000000000002</v>
      </c>
      <c r="J277" s="5">
        <f>IF(AND(I277&gt;100,C277=60001),HLOOKUP(C277,MASTER_Data_3!$A$6:$G$16,MATCH(Datset_2!I277,MASTER_Data_3!$B$7:$B$16,1)+2,1),IF(AND(I277&gt;100,C277=60002),HLOOKUP(C277,MASTER_Data_3!$A$6:$G$16,MATCH(Datset_2!I277,MASTER_Data_3!$B$7:$B$16,1)+2,1),IF(AND(I277&gt;100,C277=60003),HLOOKUP(C277,MASTER_Data_3!$A$6:$G$16,MATCH(Datset_2!I277,MASTER_Data_3!$B$7:$B$16,1)+2,1),IF(AND(I277&gt;100,C277=60004),HLOOKUP(C277,MASTER_Data_3!$A$6:$G$16,MATCH(Datset_2!I277,MASTER_Data_3!$B$7:$B$16,1)+2,1),IF(AND(I277&gt;100,C277=60005),HLOOKUP(C277,MASTER_Data_3!$A$6:$G$16,MATCH(Datset_2!I277,MASTER_Data_3!$B$7:$B$16,1)+2,1),HLOOKUP(C277,MASTER_Data_3!$A$6:$G$16,2,1))))))</f>
        <v>0.24399999999999999</v>
      </c>
      <c r="K277" s="4">
        <f t="shared" si="8"/>
        <v>37.136800000000001</v>
      </c>
      <c r="L277" s="112">
        <f>IF(AND(I277&gt;100,C277=60001),HLOOKUP(C277,MASTER_Data_4!$A$6:$L$16,MATCH(Datset_2!I277,MASTER_Data_4!$B$7:$B$16,1)+2,1),IF(AND(I277&gt;100,C277=60002),HLOOKUP(C277,MASTER_Data_4!$A$6:$L$16,MATCH(Datset_2!I277,MASTER_Data_4!$B$7:$B$16,1)+2,1),IF(AND(I277&gt;100,C277=60003),HLOOKUP(C277,MASTER_Data_4!$A$6:$L$16,MATCH(Datset_2!I277,MASTER_Data_4!$B$7:$B$16,1)+2,1),IF(AND(I277&gt;100,C277=60004),HLOOKUP(C277,MASTER_Data_4!$A$6:$L$16,MATCH(Datset_2!I277,MASTER_Data_4!$B$7:$B$16,1)+2,1),IF(AND(I277&gt;100,C277=60005),HLOOKUP(C277,MASTER_Data_4!$A$6:$L$16,MATCH(Datset_2!I277,MASTER_Data_4!$B$7:$B$16,1)+2,1),HLOOKUP(C277,MASTER_Data_4!$A$6:$L$16,2,1))))))</f>
        <v>0.38900000000000001</v>
      </c>
      <c r="M277" s="4">
        <f t="shared" si="9"/>
        <v>59.205800000000011</v>
      </c>
      <c r="N277" s="112">
        <f>VLOOKUP(C277,MASTER_Data_7!$F$2:$H$7,3,0)</f>
        <v>2</v>
      </c>
      <c r="O277" s="112">
        <f>VLOOKUP(C277,MASTER_Data_7!$K$2:$M$12,3,0)</f>
        <v>1</v>
      </c>
      <c r="P277" s="3">
        <f>VLOOKUP(C277,MASTER_Data_8!$F$2:$H$7,3,0)</f>
        <v>779</v>
      </c>
      <c r="Q277" s="3">
        <f>Datset_2!I277*MASTER_Data_5!$B$9*P277</f>
        <v>6461.7271000000001</v>
      </c>
      <c r="R277" s="3">
        <f>VLOOKUP(C277,MASTER_Data_8!$K$2:$M$12,3,0)</f>
        <v>584</v>
      </c>
      <c r="S277" s="3">
        <f>Datset_2!I277*MASTER_Data_5!$B$9*R277</f>
        <v>4844.2215999999999</v>
      </c>
    </row>
    <row r="278" spans="1:19" x14ac:dyDescent="0.25">
      <c r="A278" s="62" t="s">
        <v>767</v>
      </c>
      <c r="B278" s="22">
        <v>39648</v>
      </c>
      <c r="C278" s="62">
        <v>60001</v>
      </c>
      <c r="D278" s="62">
        <v>9</v>
      </c>
      <c r="E278" s="62">
        <v>8</v>
      </c>
      <c r="F278" s="62">
        <v>12</v>
      </c>
      <c r="G278" s="62">
        <v>11</v>
      </c>
      <c r="H278" s="62">
        <v>11</v>
      </c>
      <c r="I278" s="112">
        <f>D278*HLOOKUP($D$3,MASTER_Data_1!$A$3:$F$5,2,0)+E278*HLOOKUP($E$3,MASTER_Data_1!$A$3:$F$5,2,0)+F278*HLOOKUP($F$3,MASTER_Data_1!$A$3:$F$5,2,0)+G278*HLOOKUP($G$3,MASTER_Data_1!$A$3:$F$5,2,0)+H278*HLOOKUP($H$3,MASTER_Data_1!$A$3:$F$5,2,0)</f>
        <v>146.60000000000002</v>
      </c>
      <c r="J278" s="5">
        <f>IF(AND(I278&gt;100,C278=60001),HLOOKUP(C278,MASTER_Data_3!$A$6:$G$16,MATCH(Datset_2!I278,MASTER_Data_3!$B$7:$B$16,1)+2,1),IF(AND(I278&gt;100,C278=60002),HLOOKUP(C278,MASTER_Data_3!$A$6:$G$16,MATCH(Datset_2!I278,MASTER_Data_3!$B$7:$B$16,1)+2,1),IF(AND(I278&gt;100,C278=60003),HLOOKUP(C278,MASTER_Data_3!$A$6:$G$16,MATCH(Datset_2!I278,MASTER_Data_3!$B$7:$B$16,1)+2,1),IF(AND(I278&gt;100,C278=60004),HLOOKUP(C278,MASTER_Data_3!$A$6:$G$16,MATCH(Datset_2!I278,MASTER_Data_3!$B$7:$B$16,1)+2,1),IF(AND(I278&gt;100,C278=60005),HLOOKUP(C278,MASTER_Data_3!$A$6:$G$16,MATCH(Datset_2!I278,MASTER_Data_3!$B$7:$B$16,1)+2,1),HLOOKUP(C278,MASTER_Data_3!$A$6:$G$16,2,1))))))</f>
        <v>0.25</v>
      </c>
      <c r="K278" s="4">
        <f t="shared" si="8"/>
        <v>36.650000000000006</v>
      </c>
      <c r="L278" s="112">
        <f>IF(AND(I278&gt;100,C278=60001),HLOOKUP(C278,MASTER_Data_4!$A$6:$L$16,MATCH(Datset_2!I278,MASTER_Data_4!$B$7:$B$16,1)+2,1),IF(AND(I278&gt;100,C278=60002),HLOOKUP(C278,MASTER_Data_4!$A$6:$L$16,MATCH(Datset_2!I278,MASTER_Data_4!$B$7:$B$16,1)+2,1),IF(AND(I278&gt;100,C278=60003),HLOOKUP(C278,MASTER_Data_4!$A$6:$L$16,MATCH(Datset_2!I278,MASTER_Data_4!$B$7:$B$16,1)+2,1),IF(AND(I278&gt;100,C278=60004),HLOOKUP(C278,MASTER_Data_4!$A$6:$L$16,MATCH(Datset_2!I278,MASTER_Data_4!$B$7:$B$16,1)+2,1),IF(AND(I278&gt;100,C278=60005),HLOOKUP(C278,MASTER_Data_4!$A$6:$L$16,MATCH(Datset_2!I278,MASTER_Data_4!$B$7:$B$16,1)+2,1),HLOOKUP(C278,MASTER_Data_4!$A$6:$L$16,2,1))))))</f>
        <v>0.34</v>
      </c>
      <c r="M278" s="4">
        <f t="shared" si="9"/>
        <v>49.844000000000008</v>
      </c>
      <c r="N278" s="112">
        <f>VLOOKUP(C278,MASTER_Data_7!$F$2:$H$7,3,0)</f>
        <v>1</v>
      </c>
      <c r="O278" s="112">
        <f>VLOOKUP(C278,MASTER_Data_7!$K$2:$M$12,3,0)</f>
        <v>2</v>
      </c>
      <c r="P278" s="3">
        <f>VLOOKUP(C278,MASTER_Data_8!$F$2:$H$7,3,0)</f>
        <v>25</v>
      </c>
      <c r="Q278" s="3">
        <f>Datset_2!I278*MASTER_Data_5!$B$9*P278</f>
        <v>199.74250000000004</v>
      </c>
      <c r="R278" s="3">
        <f>VLOOKUP(C278,MASTER_Data_8!$K$2:$M$12,3,0)</f>
        <v>1376</v>
      </c>
      <c r="S278" s="3">
        <f>Datset_2!I278*MASTER_Data_5!$B$9*R278</f>
        <v>10993.827200000002</v>
      </c>
    </row>
    <row r="279" spans="1:19" x14ac:dyDescent="0.25">
      <c r="A279" s="62" t="s">
        <v>768</v>
      </c>
      <c r="B279" s="22">
        <v>39649</v>
      </c>
      <c r="C279" s="62">
        <v>60005</v>
      </c>
      <c r="D279" s="62">
        <v>9</v>
      </c>
      <c r="E279" s="62">
        <v>8</v>
      </c>
      <c r="F279" s="62">
        <v>12</v>
      </c>
      <c r="G279" s="62">
        <v>11</v>
      </c>
      <c r="H279" s="62">
        <v>13</v>
      </c>
      <c r="I279" s="112">
        <f>D279*HLOOKUP($D$3,MASTER_Data_1!$A$3:$F$5,2,0)+E279*HLOOKUP($E$3,MASTER_Data_1!$A$3:$F$5,2,0)+F279*HLOOKUP($F$3,MASTER_Data_1!$A$3:$F$5,2,0)+G279*HLOOKUP($G$3,MASTER_Data_1!$A$3:$F$5,2,0)+H279*HLOOKUP($H$3,MASTER_Data_1!$A$3:$F$5,2,0)</f>
        <v>152.20000000000002</v>
      </c>
      <c r="J279" s="5">
        <f>IF(AND(I279&gt;100,C279=60001),HLOOKUP(C279,MASTER_Data_3!$A$6:$G$16,MATCH(Datset_2!I279,MASTER_Data_3!$B$7:$B$16,1)+2,1),IF(AND(I279&gt;100,C279=60002),HLOOKUP(C279,MASTER_Data_3!$A$6:$G$16,MATCH(Datset_2!I279,MASTER_Data_3!$B$7:$B$16,1)+2,1),IF(AND(I279&gt;100,C279=60003),HLOOKUP(C279,MASTER_Data_3!$A$6:$G$16,MATCH(Datset_2!I279,MASTER_Data_3!$B$7:$B$16,1)+2,1),IF(AND(I279&gt;100,C279=60004),HLOOKUP(C279,MASTER_Data_3!$A$6:$G$16,MATCH(Datset_2!I279,MASTER_Data_3!$B$7:$B$16,1)+2,1),IF(AND(I279&gt;100,C279=60005),HLOOKUP(C279,MASTER_Data_3!$A$6:$G$16,MATCH(Datset_2!I279,MASTER_Data_3!$B$7:$B$16,1)+2,1),HLOOKUP(C279,MASTER_Data_3!$A$6:$G$16,2,1))))))</f>
        <v>0.24399999999999999</v>
      </c>
      <c r="K279" s="4">
        <f t="shared" si="8"/>
        <v>37.136800000000001</v>
      </c>
      <c r="L279" s="112">
        <f>IF(AND(I279&gt;100,C279=60001),HLOOKUP(C279,MASTER_Data_4!$A$6:$L$16,MATCH(Datset_2!I279,MASTER_Data_4!$B$7:$B$16,1)+2,1),IF(AND(I279&gt;100,C279=60002),HLOOKUP(C279,MASTER_Data_4!$A$6:$L$16,MATCH(Datset_2!I279,MASTER_Data_4!$B$7:$B$16,1)+2,1),IF(AND(I279&gt;100,C279=60003),HLOOKUP(C279,MASTER_Data_4!$A$6:$L$16,MATCH(Datset_2!I279,MASTER_Data_4!$B$7:$B$16,1)+2,1),IF(AND(I279&gt;100,C279=60004),HLOOKUP(C279,MASTER_Data_4!$A$6:$L$16,MATCH(Datset_2!I279,MASTER_Data_4!$B$7:$B$16,1)+2,1),IF(AND(I279&gt;100,C279=60005),HLOOKUP(C279,MASTER_Data_4!$A$6:$L$16,MATCH(Datset_2!I279,MASTER_Data_4!$B$7:$B$16,1)+2,1),HLOOKUP(C279,MASTER_Data_4!$A$6:$L$16,2,1))))))</f>
        <v>0.38900000000000001</v>
      </c>
      <c r="M279" s="4">
        <f t="shared" si="9"/>
        <v>59.205800000000011</v>
      </c>
      <c r="N279" s="112">
        <f>VLOOKUP(C279,MASTER_Data_7!$F$2:$H$7,3,0)</f>
        <v>2</v>
      </c>
      <c r="O279" s="112">
        <f>VLOOKUP(C279,MASTER_Data_7!$K$2:$M$12,3,0)</f>
        <v>1</v>
      </c>
      <c r="P279" s="3">
        <f>VLOOKUP(C279,MASTER_Data_8!$F$2:$H$7,3,0)</f>
        <v>779</v>
      </c>
      <c r="Q279" s="3">
        <f>Datset_2!I279*MASTER_Data_5!$B$9*P279</f>
        <v>6461.7271000000001</v>
      </c>
      <c r="R279" s="3">
        <f>VLOOKUP(C279,MASTER_Data_8!$K$2:$M$12,3,0)</f>
        <v>584</v>
      </c>
      <c r="S279" s="3">
        <f>Datset_2!I279*MASTER_Data_5!$B$9*R279</f>
        <v>4844.2215999999999</v>
      </c>
    </row>
    <row r="280" spans="1:19" x14ac:dyDescent="0.25">
      <c r="A280" s="62" t="s">
        <v>769</v>
      </c>
      <c r="B280" s="22">
        <v>39649</v>
      </c>
      <c r="C280" s="62">
        <v>60003</v>
      </c>
      <c r="D280" s="62">
        <v>5</v>
      </c>
      <c r="E280" s="62">
        <v>8</v>
      </c>
      <c r="F280" s="62">
        <v>12</v>
      </c>
      <c r="G280" s="62">
        <v>11</v>
      </c>
      <c r="H280" s="62">
        <v>11</v>
      </c>
      <c r="I280" s="112">
        <f>D280*HLOOKUP($D$3,MASTER_Data_1!$A$3:$F$5,2,0)+E280*HLOOKUP($E$3,MASTER_Data_1!$A$3:$F$5,2,0)+F280*HLOOKUP($F$3,MASTER_Data_1!$A$3:$F$5,2,0)+G280*HLOOKUP($G$3,MASTER_Data_1!$A$3:$F$5,2,0)+H280*HLOOKUP($H$3,MASTER_Data_1!$A$3:$F$5,2,0)</f>
        <v>137.39999999999998</v>
      </c>
      <c r="J280" s="5">
        <f>IF(AND(I280&gt;100,C280=60001),HLOOKUP(C280,MASTER_Data_3!$A$6:$G$16,MATCH(Datset_2!I280,MASTER_Data_3!$B$7:$B$16,1)+2,1),IF(AND(I280&gt;100,C280=60002),HLOOKUP(C280,MASTER_Data_3!$A$6:$G$16,MATCH(Datset_2!I280,MASTER_Data_3!$B$7:$B$16,1)+2,1),IF(AND(I280&gt;100,C280=60003),HLOOKUP(C280,MASTER_Data_3!$A$6:$G$16,MATCH(Datset_2!I280,MASTER_Data_3!$B$7:$B$16,1)+2,1),IF(AND(I280&gt;100,C280=60004),HLOOKUP(C280,MASTER_Data_3!$A$6:$G$16,MATCH(Datset_2!I280,MASTER_Data_3!$B$7:$B$16,1)+2,1),IF(AND(I280&gt;100,C280=60005),HLOOKUP(C280,MASTER_Data_3!$A$6:$G$16,MATCH(Datset_2!I280,MASTER_Data_3!$B$7:$B$16,1)+2,1),HLOOKUP(C280,MASTER_Data_3!$A$6:$G$16,2,1))))))</f>
        <v>0.25600000000000001</v>
      </c>
      <c r="K280" s="4">
        <f t="shared" si="8"/>
        <v>35.174399999999991</v>
      </c>
      <c r="L280" s="112">
        <f>IF(AND(I280&gt;100,C280=60001),HLOOKUP(C280,MASTER_Data_4!$A$6:$L$16,MATCH(Datset_2!I280,MASTER_Data_4!$B$7:$B$16,1)+2,1),IF(AND(I280&gt;100,C280=60002),HLOOKUP(C280,MASTER_Data_4!$A$6:$L$16,MATCH(Datset_2!I280,MASTER_Data_4!$B$7:$B$16,1)+2,1),IF(AND(I280&gt;100,C280=60003),HLOOKUP(C280,MASTER_Data_4!$A$6:$L$16,MATCH(Datset_2!I280,MASTER_Data_4!$B$7:$B$16,1)+2,1),IF(AND(I280&gt;100,C280=60004),HLOOKUP(C280,MASTER_Data_4!$A$6:$L$16,MATCH(Datset_2!I280,MASTER_Data_4!$B$7:$B$16,1)+2,1),IF(AND(I280&gt;100,C280=60005),HLOOKUP(C280,MASTER_Data_4!$A$6:$L$16,MATCH(Datset_2!I280,MASTER_Data_4!$B$7:$B$16,1)+2,1),HLOOKUP(C280,MASTER_Data_4!$A$6:$L$16,2,1))))))</f>
        <v>0.28999999999999998</v>
      </c>
      <c r="M280" s="4">
        <f t="shared" si="9"/>
        <v>39.845999999999989</v>
      </c>
      <c r="N280" s="112">
        <f>VLOOKUP(C280,MASTER_Data_7!$F$2:$H$7,3,0)</f>
        <v>2</v>
      </c>
      <c r="O280" s="112">
        <f>VLOOKUP(C280,MASTER_Data_7!$K$2:$M$12,3,0)</f>
        <v>1</v>
      </c>
      <c r="P280" s="3">
        <f>VLOOKUP(C280,MASTER_Data_8!$F$2:$H$7,3,0)</f>
        <v>846</v>
      </c>
      <c r="Q280" s="3">
        <f>Datset_2!I280*MASTER_Data_5!$B$9*P280</f>
        <v>6335.1017999999995</v>
      </c>
      <c r="R280" s="3">
        <f>VLOOKUP(C280,MASTER_Data_8!$K$2:$M$12,3,0)</f>
        <v>775</v>
      </c>
      <c r="S280" s="3">
        <f>Datset_2!I280*MASTER_Data_5!$B$9*R280</f>
        <v>5803.432499999999</v>
      </c>
    </row>
    <row r="281" spans="1:19" x14ac:dyDescent="0.25">
      <c r="A281" s="62" t="s">
        <v>771</v>
      </c>
      <c r="B281" s="22">
        <v>39652</v>
      </c>
      <c r="C281" s="62">
        <v>60001</v>
      </c>
      <c r="D281" s="62">
        <v>0</v>
      </c>
      <c r="E281" s="62">
        <v>8</v>
      </c>
      <c r="F281" s="62">
        <v>15</v>
      </c>
      <c r="G281" s="62">
        <v>11</v>
      </c>
      <c r="H281" s="62">
        <v>11</v>
      </c>
      <c r="I281" s="112">
        <f>D281*HLOOKUP($D$3,MASTER_Data_1!$A$3:$F$5,2,0)+E281*HLOOKUP($E$3,MASTER_Data_1!$A$3:$F$5,2,0)+F281*HLOOKUP($F$3,MASTER_Data_1!$A$3:$F$5,2,0)+G281*HLOOKUP($G$3,MASTER_Data_1!$A$3:$F$5,2,0)+H281*HLOOKUP($H$3,MASTER_Data_1!$A$3:$F$5,2,0)</f>
        <v>130.39999999999998</v>
      </c>
      <c r="J281" s="5">
        <f>IF(AND(I281&gt;100,C281=60001),HLOOKUP(C281,MASTER_Data_3!$A$6:$G$16,MATCH(Datset_2!I281,MASTER_Data_3!$B$7:$B$16,1)+2,1),IF(AND(I281&gt;100,C281=60002),HLOOKUP(C281,MASTER_Data_3!$A$6:$G$16,MATCH(Datset_2!I281,MASTER_Data_3!$B$7:$B$16,1)+2,1),IF(AND(I281&gt;100,C281=60003),HLOOKUP(C281,MASTER_Data_3!$A$6:$G$16,MATCH(Datset_2!I281,MASTER_Data_3!$B$7:$B$16,1)+2,1),IF(AND(I281&gt;100,C281=60004),HLOOKUP(C281,MASTER_Data_3!$A$6:$G$16,MATCH(Datset_2!I281,MASTER_Data_3!$B$7:$B$16,1)+2,1),IF(AND(I281&gt;100,C281=60005),HLOOKUP(C281,MASTER_Data_3!$A$6:$G$16,MATCH(Datset_2!I281,MASTER_Data_3!$B$7:$B$16,1)+2,1),HLOOKUP(C281,MASTER_Data_3!$A$6:$G$16,2,1))))))</f>
        <v>0.25</v>
      </c>
      <c r="K281" s="4">
        <f t="shared" si="8"/>
        <v>32.599999999999994</v>
      </c>
      <c r="L281" s="112">
        <f>IF(AND(I281&gt;100,C281=60001),HLOOKUP(C281,MASTER_Data_4!$A$6:$L$16,MATCH(Datset_2!I281,MASTER_Data_4!$B$7:$B$16,1)+2,1),IF(AND(I281&gt;100,C281=60002),HLOOKUP(C281,MASTER_Data_4!$A$6:$L$16,MATCH(Datset_2!I281,MASTER_Data_4!$B$7:$B$16,1)+2,1),IF(AND(I281&gt;100,C281=60003),HLOOKUP(C281,MASTER_Data_4!$A$6:$L$16,MATCH(Datset_2!I281,MASTER_Data_4!$B$7:$B$16,1)+2,1),IF(AND(I281&gt;100,C281=60004),HLOOKUP(C281,MASTER_Data_4!$A$6:$L$16,MATCH(Datset_2!I281,MASTER_Data_4!$B$7:$B$16,1)+2,1),IF(AND(I281&gt;100,C281=60005),HLOOKUP(C281,MASTER_Data_4!$A$6:$L$16,MATCH(Datset_2!I281,MASTER_Data_4!$B$7:$B$16,1)+2,1),HLOOKUP(C281,MASTER_Data_4!$A$6:$L$16,2,1))))))</f>
        <v>0.34</v>
      </c>
      <c r="M281" s="4">
        <f t="shared" si="9"/>
        <v>44.335999999999999</v>
      </c>
      <c r="N281" s="112">
        <f>VLOOKUP(C281,MASTER_Data_7!$F$2:$H$7,3,0)</f>
        <v>1</v>
      </c>
      <c r="O281" s="112">
        <f>VLOOKUP(C281,MASTER_Data_7!$K$2:$M$12,3,0)</f>
        <v>2</v>
      </c>
      <c r="P281" s="3">
        <f>VLOOKUP(C281,MASTER_Data_8!$F$2:$H$7,3,0)</f>
        <v>25</v>
      </c>
      <c r="Q281" s="3">
        <f>Datset_2!I281*MASTER_Data_5!$B$9*P281</f>
        <v>177.66999999999996</v>
      </c>
      <c r="R281" s="3">
        <f>VLOOKUP(C281,MASTER_Data_8!$K$2:$M$12,3,0)</f>
        <v>1376</v>
      </c>
      <c r="S281" s="3">
        <f>Datset_2!I281*MASTER_Data_5!$B$9*R281</f>
        <v>9778.9567999999981</v>
      </c>
    </row>
    <row r="282" spans="1:19" x14ac:dyDescent="0.25">
      <c r="A282" s="62" t="s">
        <v>770</v>
      </c>
      <c r="B282" s="22">
        <v>39653</v>
      </c>
      <c r="C282" s="62">
        <v>60002</v>
      </c>
      <c r="D282" s="62">
        <v>9</v>
      </c>
      <c r="E282" s="62">
        <v>8</v>
      </c>
      <c r="F282" s="62">
        <v>12</v>
      </c>
      <c r="G282" s="62">
        <v>11</v>
      </c>
      <c r="H282" s="62">
        <v>9</v>
      </c>
      <c r="I282" s="112">
        <f>D282*HLOOKUP($D$3,MASTER_Data_1!$A$3:$F$5,2,0)+E282*HLOOKUP($E$3,MASTER_Data_1!$A$3:$F$5,2,0)+F282*HLOOKUP($F$3,MASTER_Data_1!$A$3:$F$5,2,0)+G282*HLOOKUP($G$3,MASTER_Data_1!$A$3:$F$5,2,0)+H282*HLOOKUP($H$3,MASTER_Data_1!$A$3:$F$5,2,0)</f>
        <v>141</v>
      </c>
      <c r="J282" s="5">
        <f>IF(AND(I282&gt;100,C282=60001),HLOOKUP(C282,MASTER_Data_3!$A$6:$G$16,MATCH(Datset_2!I282,MASTER_Data_3!$B$7:$B$16,1)+2,1),IF(AND(I282&gt;100,C282=60002),HLOOKUP(C282,MASTER_Data_3!$A$6:$G$16,MATCH(Datset_2!I282,MASTER_Data_3!$B$7:$B$16,1)+2,1),IF(AND(I282&gt;100,C282=60003),HLOOKUP(C282,MASTER_Data_3!$A$6:$G$16,MATCH(Datset_2!I282,MASTER_Data_3!$B$7:$B$16,1)+2,1),IF(AND(I282&gt;100,C282=60004),HLOOKUP(C282,MASTER_Data_3!$A$6:$G$16,MATCH(Datset_2!I282,MASTER_Data_3!$B$7:$B$16,1)+2,1),IF(AND(I282&gt;100,C282=60005),HLOOKUP(C282,MASTER_Data_3!$A$6:$G$16,MATCH(Datset_2!I282,MASTER_Data_3!$B$7:$B$16,1)+2,1),HLOOKUP(C282,MASTER_Data_3!$A$6:$G$16,2,1))))))</f>
        <v>0.254</v>
      </c>
      <c r="K282" s="4">
        <f t="shared" si="8"/>
        <v>35.814</v>
      </c>
      <c r="L282" s="112">
        <f>IF(AND(I282&gt;100,C282=60001),HLOOKUP(C282,MASTER_Data_4!$A$6:$L$16,MATCH(Datset_2!I282,MASTER_Data_4!$B$7:$B$16,1)+2,1),IF(AND(I282&gt;100,C282=60002),HLOOKUP(C282,MASTER_Data_4!$A$6:$L$16,MATCH(Datset_2!I282,MASTER_Data_4!$B$7:$B$16,1)+2,1),IF(AND(I282&gt;100,C282=60003),HLOOKUP(C282,MASTER_Data_4!$A$6:$L$16,MATCH(Datset_2!I282,MASTER_Data_4!$B$7:$B$16,1)+2,1),IF(AND(I282&gt;100,C282=60004),HLOOKUP(C282,MASTER_Data_4!$A$6:$L$16,MATCH(Datset_2!I282,MASTER_Data_4!$B$7:$B$16,1)+2,1),IF(AND(I282&gt;100,C282=60005),HLOOKUP(C282,MASTER_Data_4!$A$6:$L$16,MATCH(Datset_2!I282,MASTER_Data_4!$B$7:$B$16,1)+2,1),HLOOKUP(C282,MASTER_Data_4!$A$6:$L$16,2,1))))))</f>
        <v>0.307</v>
      </c>
      <c r="M282" s="4">
        <f t="shared" si="9"/>
        <v>43.286999999999999</v>
      </c>
      <c r="N282" s="112">
        <f>VLOOKUP(C282,MASTER_Data_7!$F$2:$H$7,3,0)</f>
        <v>1</v>
      </c>
      <c r="O282" s="112">
        <f>VLOOKUP(C282,MASTER_Data_7!$K$2:$M$12,3,0)</f>
        <v>2</v>
      </c>
      <c r="P282" s="3">
        <f>VLOOKUP(C282,MASTER_Data_8!$F$2:$H$7,3,0)</f>
        <v>355</v>
      </c>
      <c r="Q282" s="3">
        <f>Datset_2!I282*MASTER_Data_5!$B$9*P282</f>
        <v>2727.9974999999999</v>
      </c>
      <c r="R282" s="3">
        <f>VLOOKUP(C282,MASTER_Data_8!$K$2:$M$12,3,0)</f>
        <v>1275</v>
      </c>
      <c r="S282" s="3">
        <f>Datset_2!I282*MASTER_Data_5!$B$9*R282</f>
        <v>9797.7374999999993</v>
      </c>
    </row>
    <row r="283" spans="1:19" x14ac:dyDescent="0.25">
      <c r="A283" s="62" t="s">
        <v>772</v>
      </c>
      <c r="B283" s="22">
        <v>39655</v>
      </c>
      <c r="C283" s="62">
        <v>60004</v>
      </c>
      <c r="D283" s="62">
        <v>0</v>
      </c>
      <c r="E283" s="62">
        <v>8</v>
      </c>
      <c r="F283" s="62">
        <v>12</v>
      </c>
      <c r="G283" s="62">
        <v>13</v>
      </c>
      <c r="H283" s="62">
        <v>9</v>
      </c>
      <c r="I283" s="112">
        <f>D283*HLOOKUP($D$3,MASTER_Data_1!$A$3:$F$5,2,0)+E283*HLOOKUP($E$3,MASTER_Data_1!$A$3:$F$5,2,0)+F283*HLOOKUP($F$3,MASTER_Data_1!$A$3:$F$5,2,0)+G283*HLOOKUP($G$3,MASTER_Data_1!$A$3:$F$5,2,0)+H283*HLOOKUP($H$3,MASTER_Data_1!$A$3:$F$5,2,0)</f>
        <v>131.69999999999999</v>
      </c>
      <c r="J283" s="5">
        <f>IF(AND(I283&gt;100,C283=60001),HLOOKUP(C283,MASTER_Data_3!$A$6:$G$16,MATCH(Datset_2!I283,MASTER_Data_3!$B$7:$B$16,1)+2,1),IF(AND(I283&gt;100,C283=60002),HLOOKUP(C283,MASTER_Data_3!$A$6:$G$16,MATCH(Datset_2!I283,MASTER_Data_3!$B$7:$B$16,1)+2,1),IF(AND(I283&gt;100,C283=60003),HLOOKUP(C283,MASTER_Data_3!$A$6:$G$16,MATCH(Datset_2!I283,MASTER_Data_3!$B$7:$B$16,1)+2,1),IF(AND(I283&gt;100,C283=60004),HLOOKUP(C283,MASTER_Data_3!$A$6:$G$16,MATCH(Datset_2!I283,MASTER_Data_3!$B$7:$B$16,1)+2,1),IF(AND(I283&gt;100,C283=60005),HLOOKUP(C283,MASTER_Data_3!$A$6:$G$16,MATCH(Datset_2!I283,MASTER_Data_3!$B$7:$B$16,1)+2,1),HLOOKUP(C283,MASTER_Data_3!$A$6:$G$16,2,1))))))</f>
        <v>0.252</v>
      </c>
      <c r="K283" s="4">
        <f t="shared" si="8"/>
        <v>33.188399999999994</v>
      </c>
      <c r="L283" s="112">
        <f>IF(AND(I283&gt;100,C283=60001),HLOOKUP(C283,MASTER_Data_4!$A$6:$L$16,MATCH(Datset_2!I283,MASTER_Data_4!$B$7:$B$16,1)+2,1),IF(AND(I283&gt;100,C283=60002),HLOOKUP(C283,MASTER_Data_4!$A$6:$L$16,MATCH(Datset_2!I283,MASTER_Data_4!$B$7:$B$16,1)+2,1),IF(AND(I283&gt;100,C283=60003),HLOOKUP(C283,MASTER_Data_4!$A$6:$L$16,MATCH(Datset_2!I283,MASTER_Data_4!$B$7:$B$16,1)+2,1),IF(AND(I283&gt;100,C283=60004),HLOOKUP(C283,MASTER_Data_4!$A$6:$L$16,MATCH(Datset_2!I283,MASTER_Data_4!$B$7:$B$16,1)+2,1),IF(AND(I283&gt;100,C283=60005),HLOOKUP(C283,MASTER_Data_4!$A$6:$L$16,MATCH(Datset_2!I283,MASTER_Data_4!$B$7:$B$16,1)+2,1),HLOOKUP(C283,MASTER_Data_4!$A$6:$L$16,2,1))))))</f>
        <v>0.3</v>
      </c>
      <c r="M283" s="4">
        <f t="shared" si="9"/>
        <v>39.51</v>
      </c>
      <c r="N283" s="112">
        <f>VLOOKUP(C283,MASTER_Data_7!$F$2:$H$7,3,0)</f>
        <v>2</v>
      </c>
      <c r="O283" s="112">
        <f>VLOOKUP(C283,MASTER_Data_7!$K$2:$M$12,3,0)</f>
        <v>2</v>
      </c>
      <c r="P283" s="3">
        <f>VLOOKUP(C283,MASTER_Data_8!$F$2:$H$7,3,0)</f>
        <v>882</v>
      </c>
      <c r="Q283" s="3">
        <f>Datset_2!I283*MASTER_Data_5!$B$9*P283</f>
        <v>6330.6872999999987</v>
      </c>
      <c r="R283" s="3">
        <f>VLOOKUP(C283,MASTER_Data_8!$K$2:$M$12,3,0)</f>
        <v>1735</v>
      </c>
      <c r="S283" s="3">
        <f>Datset_2!I283*MASTER_Data_5!$B$9*R283</f>
        <v>12453.222749999999</v>
      </c>
    </row>
    <row r="284" spans="1:19" x14ac:dyDescent="0.25">
      <c r="A284" s="62" t="s">
        <v>773</v>
      </c>
      <c r="B284" s="22">
        <v>39656</v>
      </c>
      <c r="C284" s="62">
        <v>60005</v>
      </c>
      <c r="D284" s="62">
        <v>0</v>
      </c>
      <c r="E284" s="62">
        <v>8</v>
      </c>
      <c r="F284" s="62">
        <v>16</v>
      </c>
      <c r="G284" s="62">
        <v>11</v>
      </c>
      <c r="H284" s="62">
        <v>9</v>
      </c>
      <c r="I284" s="112">
        <f>D284*HLOOKUP($D$3,MASTER_Data_1!$A$3:$F$5,2,0)+E284*HLOOKUP($E$3,MASTER_Data_1!$A$3:$F$5,2,0)+F284*HLOOKUP($F$3,MASTER_Data_1!$A$3:$F$5,2,0)+G284*HLOOKUP($G$3,MASTER_Data_1!$A$3:$F$5,2,0)+H284*HLOOKUP($H$3,MASTER_Data_1!$A$3:$F$5,2,0)</f>
        <v>126.3</v>
      </c>
      <c r="J284" s="5">
        <f>IF(AND(I284&gt;100,C284=60001),HLOOKUP(C284,MASTER_Data_3!$A$6:$G$16,MATCH(Datset_2!I284,MASTER_Data_3!$B$7:$B$16,1)+2,1),IF(AND(I284&gt;100,C284=60002),HLOOKUP(C284,MASTER_Data_3!$A$6:$G$16,MATCH(Datset_2!I284,MASTER_Data_3!$B$7:$B$16,1)+2,1),IF(AND(I284&gt;100,C284=60003),HLOOKUP(C284,MASTER_Data_3!$A$6:$G$16,MATCH(Datset_2!I284,MASTER_Data_3!$B$7:$B$16,1)+2,1),IF(AND(I284&gt;100,C284=60004),HLOOKUP(C284,MASTER_Data_3!$A$6:$G$16,MATCH(Datset_2!I284,MASTER_Data_3!$B$7:$B$16,1)+2,1),IF(AND(I284&gt;100,C284=60005),HLOOKUP(C284,MASTER_Data_3!$A$6:$G$16,MATCH(Datset_2!I284,MASTER_Data_3!$B$7:$B$16,1)+2,1),HLOOKUP(C284,MASTER_Data_3!$A$6:$G$16,2,1))))))</f>
        <v>0.24399999999999999</v>
      </c>
      <c r="K284" s="4">
        <f t="shared" si="8"/>
        <v>30.8172</v>
      </c>
      <c r="L284" s="112">
        <f>IF(AND(I284&gt;100,C284=60001),HLOOKUP(C284,MASTER_Data_4!$A$6:$L$16,MATCH(Datset_2!I284,MASTER_Data_4!$B$7:$B$16,1)+2,1),IF(AND(I284&gt;100,C284=60002),HLOOKUP(C284,MASTER_Data_4!$A$6:$L$16,MATCH(Datset_2!I284,MASTER_Data_4!$B$7:$B$16,1)+2,1),IF(AND(I284&gt;100,C284=60003),HLOOKUP(C284,MASTER_Data_4!$A$6:$L$16,MATCH(Datset_2!I284,MASTER_Data_4!$B$7:$B$16,1)+2,1),IF(AND(I284&gt;100,C284=60004),HLOOKUP(C284,MASTER_Data_4!$A$6:$L$16,MATCH(Datset_2!I284,MASTER_Data_4!$B$7:$B$16,1)+2,1),IF(AND(I284&gt;100,C284=60005),HLOOKUP(C284,MASTER_Data_4!$A$6:$L$16,MATCH(Datset_2!I284,MASTER_Data_4!$B$7:$B$16,1)+2,1),HLOOKUP(C284,MASTER_Data_4!$A$6:$L$16,2,1))))))</f>
        <v>0.38900000000000001</v>
      </c>
      <c r="M284" s="4">
        <f t="shared" si="9"/>
        <v>49.130699999999997</v>
      </c>
      <c r="N284" s="112">
        <f>VLOOKUP(C284,MASTER_Data_7!$F$2:$H$7,3,0)</f>
        <v>2</v>
      </c>
      <c r="O284" s="112">
        <f>VLOOKUP(C284,MASTER_Data_7!$K$2:$M$12,3,0)</f>
        <v>1</v>
      </c>
      <c r="P284" s="3">
        <f>VLOOKUP(C284,MASTER_Data_8!$F$2:$H$7,3,0)</f>
        <v>779</v>
      </c>
      <c r="Q284" s="3">
        <f>Datset_2!I284*MASTER_Data_5!$B$9*P284</f>
        <v>5362.1296499999999</v>
      </c>
      <c r="R284" s="3">
        <f>VLOOKUP(C284,MASTER_Data_8!$K$2:$M$12,3,0)</f>
        <v>584</v>
      </c>
      <c r="S284" s="3">
        <f>Datset_2!I284*MASTER_Data_5!$B$9*R284</f>
        <v>4019.8764000000001</v>
      </c>
    </row>
    <row r="285" spans="1:19" x14ac:dyDescent="0.25">
      <c r="A285" s="62" t="s">
        <v>774</v>
      </c>
      <c r="B285" s="22">
        <v>39656</v>
      </c>
      <c r="C285" s="62">
        <v>60004</v>
      </c>
      <c r="D285" s="62">
        <v>9</v>
      </c>
      <c r="E285" s="62">
        <v>8</v>
      </c>
      <c r="F285" s="62">
        <v>17</v>
      </c>
      <c r="G285" s="62">
        <v>11</v>
      </c>
      <c r="H285" s="62">
        <v>9</v>
      </c>
      <c r="I285" s="112">
        <f>D285*HLOOKUP($D$3,MASTER_Data_1!$A$3:$F$5,2,0)+E285*HLOOKUP($E$3,MASTER_Data_1!$A$3:$F$5,2,0)+F285*HLOOKUP($F$3,MASTER_Data_1!$A$3:$F$5,2,0)+G285*HLOOKUP($G$3,MASTER_Data_1!$A$3:$F$5,2,0)+H285*HLOOKUP($H$3,MASTER_Data_1!$A$3:$F$5,2,0)</f>
        <v>148.5</v>
      </c>
      <c r="J285" s="5">
        <f>IF(AND(I285&gt;100,C285=60001),HLOOKUP(C285,MASTER_Data_3!$A$6:$G$16,MATCH(Datset_2!I285,MASTER_Data_3!$B$7:$B$16,1)+2,1),IF(AND(I285&gt;100,C285=60002),HLOOKUP(C285,MASTER_Data_3!$A$6:$G$16,MATCH(Datset_2!I285,MASTER_Data_3!$B$7:$B$16,1)+2,1),IF(AND(I285&gt;100,C285=60003),HLOOKUP(C285,MASTER_Data_3!$A$6:$G$16,MATCH(Datset_2!I285,MASTER_Data_3!$B$7:$B$16,1)+2,1),IF(AND(I285&gt;100,C285=60004),HLOOKUP(C285,MASTER_Data_3!$A$6:$G$16,MATCH(Datset_2!I285,MASTER_Data_3!$B$7:$B$16,1)+2,1),IF(AND(I285&gt;100,C285=60005),HLOOKUP(C285,MASTER_Data_3!$A$6:$G$16,MATCH(Datset_2!I285,MASTER_Data_3!$B$7:$B$16,1)+2,1),HLOOKUP(C285,MASTER_Data_3!$A$6:$G$16,2,1))))))</f>
        <v>0.252</v>
      </c>
      <c r="K285" s="4">
        <f t="shared" si="8"/>
        <v>37.421999999999997</v>
      </c>
      <c r="L285" s="112">
        <f>IF(AND(I285&gt;100,C285=60001),HLOOKUP(C285,MASTER_Data_4!$A$6:$L$16,MATCH(Datset_2!I285,MASTER_Data_4!$B$7:$B$16,1)+2,1),IF(AND(I285&gt;100,C285=60002),HLOOKUP(C285,MASTER_Data_4!$A$6:$L$16,MATCH(Datset_2!I285,MASTER_Data_4!$B$7:$B$16,1)+2,1),IF(AND(I285&gt;100,C285=60003),HLOOKUP(C285,MASTER_Data_4!$A$6:$L$16,MATCH(Datset_2!I285,MASTER_Data_4!$B$7:$B$16,1)+2,1),IF(AND(I285&gt;100,C285=60004),HLOOKUP(C285,MASTER_Data_4!$A$6:$L$16,MATCH(Datset_2!I285,MASTER_Data_4!$B$7:$B$16,1)+2,1),IF(AND(I285&gt;100,C285=60005),HLOOKUP(C285,MASTER_Data_4!$A$6:$L$16,MATCH(Datset_2!I285,MASTER_Data_4!$B$7:$B$16,1)+2,1),HLOOKUP(C285,MASTER_Data_4!$A$6:$L$16,2,1))))))</f>
        <v>0.3</v>
      </c>
      <c r="M285" s="4">
        <f t="shared" si="9"/>
        <v>44.55</v>
      </c>
      <c r="N285" s="112">
        <f>VLOOKUP(C285,MASTER_Data_7!$F$2:$H$7,3,0)</f>
        <v>2</v>
      </c>
      <c r="O285" s="112">
        <f>VLOOKUP(C285,MASTER_Data_7!$K$2:$M$12,3,0)</f>
        <v>2</v>
      </c>
      <c r="P285" s="3">
        <f>VLOOKUP(C285,MASTER_Data_8!$F$2:$H$7,3,0)</f>
        <v>882</v>
      </c>
      <c r="Q285" s="3">
        <f>Datset_2!I285*MASTER_Data_5!$B$9*P285</f>
        <v>7138.2464999999993</v>
      </c>
      <c r="R285" s="3">
        <f>VLOOKUP(C285,MASTER_Data_8!$K$2:$M$12,3,0)</f>
        <v>1735</v>
      </c>
      <c r="S285" s="3">
        <f>Datset_2!I285*MASTER_Data_5!$B$9*R285</f>
        <v>14041.78875</v>
      </c>
    </row>
    <row r="286" spans="1:19" x14ac:dyDescent="0.25">
      <c r="A286" s="62" t="s">
        <v>775</v>
      </c>
      <c r="B286" s="22">
        <v>39656</v>
      </c>
      <c r="C286" s="62">
        <v>60005</v>
      </c>
      <c r="D286" s="62">
        <v>9</v>
      </c>
      <c r="E286" s="62">
        <v>8</v>
      </c>
      <c r="F286" s="62">
        <v>12</v>
      </c>
      <c r="G286" s="62">
        <v>14</v>
      </c>
      <c r="H286" s="62">
        <v>9</v>
      </c>
      <c r="I286" s="112">
        <f>D286*HLOOKUP($D$3,MASTER_Data_1!$A$3:$F$5,2,0)+E286*HLOOKUP($E$3,MASTER_Data_1!$A$3:$F$5,2,0)+F286*HLOOKUP($F$3,MASTER_Data_1!$A$3:$F$5,2,0)+G286*HLOOKUP($G$3,MASTER_Data_1!$A$3:$F$5,2,0)+H286*HLOOKUP($H$3,MASTER_Data_1!$A$3:$F$5,2,0)</f>
        <v>158.1</v>
      </c>
      <c r="J286" s="5">
        <f>IF(AND(I286&gt;100,C286=60001),HLOOKUP(C286,MASTER_Data_3!$A$6:$G$16,MATCH(Datset_2!I286,MASTER_Data_3!$B$7:$B$16,1)+2,1),IF(AND(I286&gt;100,C286=60002),HLOOKUP(C286,MASTER_Data_3!$A$6:$G$16,MATCH(Datset_2!I286,MASTER_Data_3!$B$7:$B$16,1)+2,1),IF(AND(I286&gt;100,C286=60003),HLOOKUP(C286,MASTER_Data_3!$A$6:$G$16,MATCH(Datset_2!I286,MASTER_Data_3!$B$7:$B$16,1)+2,1),IF(AND(I286&gt;100,C286=60004),HLOOKUP(C286,MASTER_Data_3!$A$6:$G$16,MATCH(Datset_2!I286,MASTER_Data_3!$B$7:$B$16,1)+2,1),IF(AND(I286&gt;100,C286=60005),HLOOKUP(C286,MASTER_Data_3!$A$6:$G$16,MATCH(Datset_2!I286,MASTER_Data_3!$B$7:$B$16,1)+2,1),HLOOKUP(C286,MASTER_Data_3!$A$6:$G$16,2,1))))))</f>
        <v>0.24399999999999999</v>
      </c>
      <c r="K286" s="4">
        <f t="shared" si="8"/>
        <v>38.5764</v>
      </c>
      <c r="L286" s="112">
        <f>IF(AND(I286&gt;100,C286=60001),HLOOKUP(C286,MASTER_Data_4!$A$6:$L$16,MATCH(Datset_2!I286,MASTER_Data_4!$B$7:$B$16,1)+2,1),IF(AND(I286&gt;100,C286=60002),HLOOKUP(C286,MASTER_Data_4!$A$6:$L$16,MATCH(Datset_2!I286,MASTER_Data_4!$B$7:$B$16,1)+2,1),IF(AND(I286&gt;100,C286=60003),HLOOKUP(C286,MASTER_Data_4!$A$6:$L$16,MATCH(Datset_2!I286,MASTER_Data_4!$B$7:$B$16,1)+2,1),IF(AND(I286&gt;100,C286=60004),HLOOKUP(C286,MASTER_Data_4!$A$6:$L$16,MATCH(Datset_2!I286,MASTER_Data_4!$B$7:$B$16,1)+2,1),IF(AND(I286&gt;100,C286=60005),HLOOKUP(C286,MASTER_Data_4!$A$6:$L$16,MATCH(Datset_2!I286,MASTER_Data_4!$B$7:$B$16,1)+2,1),HLOOKUP(C286,MASTER_Data_4!$A$6:$L$16,2,1))))))</f>
        <v>0.38900000000000001</v>
      </c>
      <c r="M286" s="4">
        <f t="shared" si="9"/>
        <v>61.500900000000001</v>
      </c>
      <c r="N286" s="112">
        <f>VLOOKUP(C286,MASTER_Data_7!$F$2:$H$7,3,0)</f>
        <v>2</v>
      </c>
      <c r="O286" s="112">
        <f>VLOOKUP(C286,MASTER_Data_7!$K$2:$M$12,3,0)</f>
        <v>1</v>
      </c>
      <c r="P286" s="3">
        <f>VLOOKUP(C286,MASTER_Data_8!$F$2:$H$7,3,0)</f>
        <v>779</v>
      </c>
      <c r="Q286" s="3">
        <f>Datset_2!I286*MASTER_Data_5!$B$9*P286</f>
        <v>6712.2145500000006</v>
      </c>
      <c r="R286" s="3">
        <f>VLOOKUP(C286,MASTER_Data_8!$K$2:$M$12,3,0)</f>
        <v>584</v>
      </c>
      <c r="S286" s="3">
        <f>Datset_2!I286*MASTER_Data_5!$B$9*R286</f>
        <v>5032.0068000000001</v>
      </c>
    </row>
    <row r="287" spans="1:19" x14ac:dyDescent="0.25">
      <c r="A287" s="62" t="s">
        <v>977</v>
      </c>
      <c r="B287" s="22">
        <v>39657</v>
      </c>
      <c r="C287" s="62">
        <v>60001</v>
      </c>
      <c r="D287" s="62">
        <v>9</v>
      </c>
      <c r="E287" s="62">
        <v>8</v>
      </c>
      <c r="F287" s="62">
        <v>12</v>
      </c>
      <c r="G287" s="62">
        <v>15</v>
      </c>
      <c r="H287" s="62">
        <v>9</v>
      </c>
      <c r="I287" s="112">
        <f>D287*HLOOKUP($D$3,MASTER_Data_1!$A$3:$F$5,2,0)+E287*HLOOKUP($E$3,MASTER_Data_1!$A$3:$F$5,2,0)+F287*HLOOKUP($F$3,MASTER_Data_1!$A$3:$F$5,2,0)+G287*HLOOKUP($G$3,MASTER_Data_1!$A$3:$F$5,2,0)+H287*HLOOKUP($H$3,MASTER_Data_1!$A$3:$F$5,2,0)</f>
        <v>163.79999999999998</v>
      </c>
      <c r="J287" s="5">
        <f>IF(AND(I287&gt;100,C287=60001),HLOOKUP(C287,MASTER_Data_3!$A$6:$G$16,MATCH(Datset_2!I287,MASTER_Data_3!$B$7:$B$16,1)+2,1),IF(AND(I287&gt;100,C287=60002),HLOOKUP(C287,MASTER_Data_3!$A$6:$G$16,MATCH(Datset_2!I287,MASTER_Data_3!$B$7:$B$16,1)+2,1),IF(AND(I287&gt;100,C287=60003),HLOOKUP(C287,MASTER_Data_3!$A$6:$G$16,MATCH(Datset_2!I287,MASTER_Data_3!$B$7:$B$16,1)+2,1),IF(AND(I287&gt;100,C287=60004),HLOOKUP(C287,MASTER_Data_3!$A$6:$G$16,MATCH(Datset_2!I287,MASTER_Data_3!$B$7:$B$16,1)+2,1),IF(AND(I287&gt;100,C287=60005),HLOOKUP(C287,MASTER_Data_3!$A$6:$G$16,MATCH(Datset_2!I287,MASTER_Data_3!$B$7:$B$16,1)+2,1),HLOOKUP(C287,MASTER_Data_3!$A$6:$G$16,2,1))))))</f>
        <v>0.25</v>
      </c>
      <c r="K287" s="4">
        <f t="shared" si="8"/>
        <v>40.949999999999996</v>
      </c>
      <c r="L287" s="112">
        <f>IF(AND(I287&gt;100,C287=60001),HLOOKUP(C287,MASTER_Data_4!$A$6:$L$16,MATCH(Datset_2!I287,MASTER_Data_4!$B$7:$B$16,1)+2,1),IF(AND(I287&gt;100,C287=60002),HLOOKUP(C287,MASTER_Data_4!$A$6:$L$16,MATCH(Datset_2!I287,MASTER_Data_4!$B$7:$B$16,1)+2,1),IF(AND(I287&gt;100,C287=60003),HLOOKUP(C287,MASTER_Data_4!$A$6:$L$16,MATCH(Datset_2!I287,MASTER_Data_4!$B$7:$B$16,1)+2,1),IF(AND(I287&gt;100,C287=60004),HLOOKUP(C287,MASTER_Data_4!$A$6:$L$16,MATCH(Datset_2!I287,MASTER_Data_4!$B$7:$B$16,1)+2,1),IF(AND(I287&gt;100,C287=60005),HLOOKUP(C287,MASTER_Data_4!$A$6:$L$16,MATCH(Datset_2!I287,MASTER_Data_4!$B$7:$B$16,1)+2,1),HLOOKUP(C287,MASTER_Data_4!$A$6:$L$16,2,1))))))</f>
        <v>0.34</v>
      </c>
      <c r="M287" s="4">
        <f t="shared" si="9"/>
        <v>55.692</v>
      </c>
      <c r="N287" s="112">
        <f>VLOOKUP(C287,MASTER_Data_7!$F$2:$H$7,3,0)</f>
        <v>1</v>
      </c>
      <c r="O287" s="112">
        <f>VLOOKUP(C287,MASTER_Data_7!$K$2:$M$12,3,0)</f>
        <v>2</v>
      </c>
      <c r="P287" s="3">
        <f>VLOOKUP(C287,MASTER_Data_8!$F$2:$H$7,3,0)</f>
        <v>25</v>
      </c>
      <c r="Q287" s="3">
        <f>Datset_2!I287*MASTER_Data_5!$B$9*P287</f>
        <v>223.17749999999998</v>
      </c>
      <c r="R287" s="3">
        <f>VLOOKUP(C287,MASTER_Data_8!$K$2:$M$12,3,0)</f>
        <v>1376</v>
      </c>
      <c r="S287" s="3">
        <f>Datset_2!I287*MASTER_Data_5!$B$9*R287</f>
        <v>12283.6896</v>
      </c>
    </row>
    <row r="288" spans="1:19" x14ac:dyDescent="0.25">
      <c r="A288" s="62" t="s">
        <v>777</v>
      </c>
      <c r="B288" s="22">
        <v>39657</v>
      </c>
      <c r="C288" s="62">
        <v>60002</v>
      </c>
      <c r="D288" s="62">
        <v>0</v>
      </c>
      <c r="E288" s="62">
        <v>8</v>
      </c>
      <c r="F288" s="62">
        <v>6</v>
      </c>
      <c r="G288" s="62">
        <v>6</v>
      </c>
      <c r="H288" s="62">
        <v>9</v>
      </c>
      <c r="I288" s="112">
        <f>D288*HLOOKUP($D$3,MASTER_Data_1!$A$3:$F$5,2,0)+E288*HLOOKUP($E$3,MASTER_Data_1!$A$3:$F$5,2,0)+F288*HLOOKUP($F$3,MASTER_Data_1!$A$3:$F$5,2,0)+G288*HLOOKUP($G$3,MASTER_Data_1!$A$3:$F$5,2,0)+H288*HLOOKUP($H$3,MASTER_Data_1!$A$3:$F$5,2,0)</f>
        <v>82.8</v>
      </c>
      <c r="J288" s="5">
        <f>IF(AND(I288&gt;100,C288=60001),HLOOKUP(C288,MASTER_Data_3!$A$6:$G$16,MATCH(Datset_2!I288,MASTER_Data_3!$B$7:$B$16,1)+2,1),IF(AND(I288&gt;100,C288=60002),HLOOKUP(C288,MASTER_Data_3!$A$6:$G$16,MATCH(Datset_2!I288,MASTER_Data_3!$B$7:$B$16,1)+2,1),IF(AND(I288&gt;100,C288=60003),HLOOKUP(C288,MASTER_Data_3!$A$6:$G$16,MATCH(Datset_2!I288,MASTER_Data_3!$B$7:$B$16,1)+2,1),IF(AND(I288&gt;100,C288=60004),HLOOKUP(C288,MASTER_Data_3!$A$6:$G$16,MATCH(Datset_2!I288,MASTER_Data_3!$B$7:$B$16,1)+2,1),IF(AND(I288&gt;100,C288=60005),HLOOKUP(C288,MASTER_Data_3!$A$6:$G$16,MATCH(Datset_2!I288,MASTER_Data_3!$B$7:$B$16,1)+2,1),HLOOKUP(C288,MASTER_Data_3!$A$6:$G$16,2,1))))))</f>
        <v>17.3</v>
      </c>
      <c r="K288" s="4">
        <f t="shared" si="8"/>
        <v>17.3</v>
      </c>
      <c r="L288" s="112">
        <f>IF(AND(I288&gt;100,C288=60001),HLOOKUP(C288,MASTER_Data_4!$A$6:$L$16,MATCH(Datset_2!I288,MASTER_Data_4!$B$7:$B$16,1)+2,1),IF(AND(I288&gt;100,C288=60002),HLOOKUP(C288,MASTER_Data_4!$A$6:$L$16,MATCH(Datset_2!I288,MASTER_Data_4!$B$7:$B$16,1)+2,1),IF(AND(I288&gt;100,C288=60003),HLOOKUP(C288,MASTER_Data_4!$A$6:$L$16,MATCH(Datset_2!I288,MASTER_Data_4!$B$7:$B$16,1)+2,1),IF(AND(I288&gt;100,C288=60004),HLOOKUP(C288,MASTER_Data_4!$A$6:$L$16,MATCH(Datset_2!I288,MASTER_Data_4!$B$7:$B$16,1)+2,1),IF(AND(I288&gt;100,C288=60005),HLOOKUP(C288,MASTER_Data_4!$A$6:$L$16,MATCH(Datset_2!I288,MASTER_Data_4!$B$7:$B$16,1)+2,1),HLOOKUP(C288,MASTER_Data_4!$A$6:$L$16,2,1))))))</f>
        <v>16.920000000000002</v>
      </c>
      <c r="M288" s="4">
        <f t="shared" si="9"/>
        <v>16.920000000000002</v>
      </c>
      <c r="N288" s="112">
        <f>VLOOKUP(C288,MASTER_Data_7!$F$2:$H$7,3,0)</f>
        <v>1</v>
      </c>
      <c r="O288" s="112">
        <f>VLOOKUP(C288,MASTER_Data_7!$K$2:$M$12,3,0)</f>
        <v>2</v>
      </c>
      <c r="P288" s="3">
        <f>VLOOKUP(C288,MASTER_Data_8!$F$2:$H$7,3,0)</f>
        <v>355</v>
      </c>
      <c r="Q288" s="3">
        <f>Datset_2!I288*MASTER_Data_5!$B$9*P288</f>
        <v>1601.973</v>
      </c>
      <c r="R288" s="3">
        <f>VLOOKUP(C288,MASTER_Data_8!$K$2:$M$12,3,0)</f>
        <v>1275</v>
      </c>
      <c r="S288" s="3">
        <f>Datset_2!I288*MASTER_Data_5!$B$9*R288</f>
        <v>5753.5649999999996</v>
      </c>
    </row>
    <row r="289" spans="1:19" x14ac:dyDescent="0.25">
      <c r="A289" s="62" t="s">
        <v>778</v>
      </c>
      <c r="B289" s="22">
        <v>39658</v>
      </c>
      <c r="C289" s="62">
        <v>60001</v>
      </c>
      <c r="D289" s="62">
        <v>0</v>
      </c>
      <c r="E289" s="62">
        <v>8</v>
      </c>
      <c r="F289" s="62">
        <v>6</v>
      </c>
      <c r="G289" s="62">
        <v>11</v>
      </c>
      <c r="H289" s="62">
        <v>9</v>
      </c>
      <c r="I289" s="112">
        <f>D289*HLOOKUP($D$3,MASTER_Data_1!$A$3:$F$5,2,0)+E289*HLOOKUP($E$3,MASTER_Data_1!$A$3:$F$5,2,0)+F289*HLOOKUP($F$3,MASTER_Data_1!$A$3:$F$5,2,0)+G289*HLOOKUP($G$3,MASTER_Data_1!$A$3:$F$5,2,0)+H289*HLOOKUP($H$3,MASTER_Data_1!$A$3:$F$5,2,0)</f>
        <v>111.3</v>
      </c>
      <c r="J289" s="5">
        <f>IF(AND(I289&gt;100,C289=60001),HLOOKUP(C289,MASTER_Data_3!$A$6:$G$16,MATCH(Datset_2!I289,MASTER_Data_3!$B$7:$B$16,1)+2,1),IF(AND(I289&gt;100,C289=60002),HLOOKUP(C289,MASTER_Data_3!$A$6:$G$16,MATCH(Datset_2!I289,MASTER_Data_3!$B$7:$B$16,1)+2,1),IF(AND(I289&gt;100,C289=60003),HLOOKUP(C289,MASTER_Data_3!$A$6:$G$16,MATCH(Datset_2!I289,MASTER_Data_3!$B$7:$B$16,1)+2,1),IF(AND(I289&gt;100,C289=60004),HLOOKUP(C289,MASTER_Data_3!$A$6:$G$16,MATCH(Datset_2!I289,MASTER_Data_3!$B$7:$B$16,1)+2,1),IF(AND(I289&gt;100,C289=60005),HLOOKUP(C289,MASTER_Data_3!$A$6:$G$16,MATCH(Datset_2!I289,MASTER_Data_3!$B$7:$B$16,1)+2,1),HLOOKUP(C289,MASTER_Data_3!$A$6:$G$16,2,1))))))</f>
        <v>0.25</v>
      </c>
      <c r="K289" s="4">
        <f t="shared" si="8"/>
        <v>27.824999999999999</v>
      </c>
      <c r="L289" s="112">
        <f>IF(AND(I289&gt;100,C289=60001),HLOOKUP(C289,MASTER_Data_4!$A$6:$L$16,MATCH(Datset_2!I289,MASTER_Data_4!$B$7:$B$16,1)+2,1),IF(AND(I289&gt;100,C289=60002),HLOOKUP(C289,MASTER_Data_4!$A$6:$L$16,MATCH(Datset_2!I289,MASTER_Data_4!$B$7:$B$16,1)+2,1),IF(AND(I289&gt;100,C289=60003),HLOOKUP(C289,MASTER_Data_4!$A$6:$L$16,MATCH(Datset_2!I289,MASTER_Data_4!$B$7:$B$16,1)+2,1),IF(AND(I289&gt;100,C289=60004),HLOOKUP(C289,MASTER_Data_4!$A$6:$L$16,MATCH(Datset_2!I289,MASTER_Data_4!$B$7:$B$16,1)+2,1),IF(AND(I289&gt;100,C289=60005),HLOOKUP(C289,MASTER_Data_4!$A$6:$L$16,MATCH(Datset_2!I289,MASTER_Data_4!$B$7:$B$16,1)+2,1),HLOOKUP(C289,MASTER_Data_4!$A$6:$L$16,2,1))))))</f>
        <v>0.34</v>
      </c>
      <c r="M289" s="4">
        <f t="shared" si="9"/>
        <v>37.841999999999999</v>
      </c>
      <c r="N289" s="112">
        <f>VLOOKUP(C289,MASTER_Data_7!$F$2:$H$7,3,0)</f>
        <v>1</v>
      </c>
      <c r="O289" s="112">
        <f>VLOOKUP(C289,MASTER_Data_7!$K$2:$M$12,3,0)</f>
        <v>2</v>
      </c>
      <c r="P289" s="3">
        <f>VLOOKUP(C289,MASTER_Data_8!$F$2:$H$7,3,0)</f>
        <v>25</v>
      </c>
      <c r="Q289" s="3">
        <f>Datset_2!I289*MASTER_Data_5!$B$9*P289</f>
        <v>151.64625000000001</v>
      </c>
      <c r="R289" s="3">
        <f>VLOOKUP(C289,MASTER_Data_8!$K$2:$M$12,3,0)</f>
        <v>1376</v>
      </c>
      <c r="S289" s="3">
        <f>Datset_2!I289*MASTER_Data_5!$B$9*R289</f>
        <v>8346.6095999999998</v>
      </c>
    </row>
    <row r="290" spans="1:19" x14ac:dyDescent="0.25">
      <c r="A290" s="62" t="s">
        <v>779</v>
      </c>
      <c r="B290" s="22">
        <v>39660</v>
      </c>
      <c r="C290" s="62">
        <v>60003</v>
      </c>
      <c r="D290" s="62">
        <v>0</v>
      </c>
      <c r="E290" s="62">
        <v>8</v>
      </c>
      <c r="F290" s="62">
        <v>12</v>
      </c>
      <c r="G290" s="62">
        <v>5</v>
      </c>
      <c r="H290" s="62">
        <v>9</v>
      </c>
      <c r="I290" s="112">
        <f>D290*HLOOKUP($D$3,MASTER_Data_1!$A$3:$F$5,2,0)+E290*HLOOKUP($E$3,MASTER_Data_1!$A$3:$F$5,2,0)+F290*HLOOKUP($F$3,MASTER_Data_1!$A$3:$F$5,2,0)+G290*HLOOKUP($G$3,MASTER_Data_1!$A$3:$F$5,2,0)+H290*HLOOKUP($H$3,MASTER_Data_1!$A$3:$F$5,2,0)</f>
        <v>86.1</v>
      </c>
      <c r="J290" s="5">
        <f>IF(AND(I290&gt;100,C290=60001),HLOOKUP(C290,MASTER_Data_3!$A$6:$G$16,MATCH(Datset_2!I290,MASTER_Data_3!$B$7:$B$16,1)+2,1),IF(AND(I290&gt;100,C290=60002),HLOOKUP(C290,MASTER_Data_3!$A$6:$G$16,MATCH(Datset_2!I290,MASTER_Data_3!$B$7:$B$16,1)+2,1),IF(AND(I290&gt;100,C290=60003),HLOOKUP(C290,MASTER_Data_3!$A$6:$G$16,MATCH(Datset_2!I290,MASTER_Data_3!$B$7:$B$16,1)+2,1),IF(AND(I290&gt;100,C290=60004),HLOOKUP(C290,MASTER_Data_3!$A$6:$G$16,MATCH(Datset_2!I290,MASTER_Data_3!$B$7:$B$16,1)+2,1),IF(AND(I290&gt;100,C290=60005),HLOOKUP(C290,MASTER_Data_3!$A$6:$G$16,MATCH(Datset_2!I290,MASTER_Data_3!$B$7:$B$16,1)+2,1),HLOOKUP(C290,MASTER_Data_3!$A$6:$G$16,2,1))))))</f>
        <v>18.600000000000001</v>
      </c>
      <c r="K290" s="4">
        <f t="shared" si="8"/>
        <v>18.600000000000001</v>
      </c>
      <c r="L290" s="112">
        <f>IF(AND(I290&gt;100,C290=60001),HLOOKUP(C290,MASTER_Data_4!$A$6:$L$16,MATCH(Datset_2!I290,MASTER_Data_4!$B$7:$B$16,1)+2,1),IF(AND(I290&gt;100,C290=60002),HLOOKUP(C290,MASTER_Data_4!$A$6:$L$16,MATCH(Datset_2!I290,MASTER_Data_4!$B$7:$B$16,1)+2,1),IF(AND(I290&gt;100,C290=60003),HLOOKUP(C290,MASTER_Data_4!$A$6:$L$16,MATCH(Datset_2!I290,MASTER_Data_4!$B$7:$B$16,1)+2,1),IF(AND(I290&gt;100,C290=60004),HLOOKUP(C290,MASTER_Data_4!$A$6:$L$16,MATCH(Datset_2!I290,MASTER_Data_4!$B$7:$B$16,1)+2,1),IF(AND(I290&gt;100,C290=60005),HLOOKUP(C290,MASTER_Data_4!$A$6:$L$16,MATCH(Datset_2!I290,MASTER_Data_4!$B$7:$B$16,1)+2,1),HLOOKUP(C290,MASTER_Data_4!$A$6:$L$16,2,1))))))</f>
        <v>17.2</v>
      </c>
      <c r="M290" s="4">
        <f t="shared" si="9"/>
        <v>17.2</v>
      </c>
      <c r="N290" s="112">
        <f>VLOOKUP(C290,MASTER_Data_7!$F$2:$H$7,3,0)</f>
        <v>2</v>
      </c>
      <c r="O290" s="112">
        <f>VLOOKUP(C290,MASTER_Data_7!$K$2:$M$12,3,0)</f>
        <v>1</v>
      </c>
      <c r="P290" s="3">
        <f>VLOOKUP(C290,MASTER_Data_8!$F$2:$H$7,3,0)</f>
        <v>846</v>
      </c>
      <c r="Q290" s="3">
        <f>Datset_2!I290*MASTER_Data_5!$B$9*P290</f>
        <v>3969.8126999999999</v>
      </c>
      <c r="R290" s="3">
        <f>VLOOKUP(C290,MASTER_Data_8!$K$2:$M$12,3,0)</f>
        <v>775</v>
      </c>
      <c r="S290" s="3">
        <f>Datset_2!I290*MASTER_Data_5!$B$9*R290</f>
        <v>3636.6487499999998</v>
      </c>
    </row>
    <row r="291" spans="1:19" x14ac:dyDescent="0.25">
      <c r="A291" s="62" t="s">
        <v>527</v>
      </c>
      <c r="B291" s="22">
        <v>39661</v>
      </c>
      <c r="C291" s="62">
        <v>60003</v>
      </c>
      <c r="D291" s="62">
        <v>9</v>
      </c>
      <c r="E291" s="62">
        <v>8</v>
      </c>
      <c r="F291" s="62">
        <v>6</v>
      </c>
      <c r="G291" s="62">
        <v>11</v>
      </c>
      <c r="H291" s="62">
        <v>9</v>
      </c>
      <c r="I291" s="112">
        <f>D291*HLOOKUP($D$3,MASTER_Data_1!$A$3:$F$5,2,0)+E291*HLOOKUP($E$3,MASTER_Data_1!$A$3:$F$5,2,0)+F291*HLOOKUP($F$3,MASTER_Data_1!$A$3:$F$5,2,0)+G291*HLOOKUP($G$3,MASTER_Data_1!$A$3:$F$5,2,0)+H291*HLOOKUP($H$3,MASTER_Data_1!$A$3:$F$5,2,0)</f>
        <v>132</v>
      </c>
      <c r="J291" s="5">
        <f>IF(AND(I291&gt;100,C291=60001),HLOOKUP(C291,MASTER_Data_3!$A$6:$G$16,MATCH(Datset_2!I291,MASTER_Data_3!$B$7:$B$16,1)+2,1),IF(AND(I291&gt;100,C291=60002),HLOOKUP(C291,MASTER_Data_3!$A$6:$G$16,MATCH(Datset_2!I291,MASTER_Data_3!$B$7:$B$16,1)+2,1),IF(AND(I291&gt;100,C291=60003),HLOOKUP(C291,MASTER_Data_3!$A$6:$G$16,MATCH(Datset_2!I291,MASTER_Data_3!$B$7:$B$16,1)+2,1),IF(AND(I291&gt;100,C291=60004),HLOOKUP(C291,MASTER_Data_3!$A$6:$G$16,MATCH(Datset_2!I291,MASTER_Data_3!$B$7:$B$16,1)+2,1),IF(AND(I291&gt;100,C291=60005),HLOOKUP(C291,MASTER_Data_3!$A$6:$G$16,MATCH(Datset_2!I291,MASTER_Data_3!$B$7:$B$16,1)+2,1),HLOOKUP(C291,MASTER_Data_3!$A$6:$G$16,2,1))))))</f>
        <v>0.25600000000000001</v>
      </c>
      <c r="K291" s="4">
        <f t="shared" si="8"/>
        <v>33.792000000000002</v>
      </c>
      <c r="L291" s="112">
        <f>IF(AND(I291&gt;100,C291=60001),HLOOKUP(C291,MASTER_Data_4!$A$6:$L$16,MATCH(Datset_2!I291,MASTER_Data_4!$B$7:$B$16,1)+2,1),IF(AND(I291&gt;100,C291=60002),HLOOKUP(C291,MASTER_Data_4!$A$6:$L$16,MATCH(Datset_2!I291,MASTER_Data_4!$B$7:$B$16,1)+2,1),IF(AND(I291&gt;100,C291=60003),HLOOKUP(C291,MASTER_Data_4!$A$6:$L$16,MATCH(Datset_2!I291,MASTER_Data_4!$B$7:$B$16,1)+2,1),IF(AND(I291&gt;100,C291=60004),HLOOKUP(C291,MASTER_Data_4!$A$6:$L$16,MATCH(Datset_2!I291,MASTER_Data_4!$B$7:$B$16,1)+2,1),IF(AND(I291&gt;100,C291=60005),HLOOKUP(C291,MASTER_Data_4!$A$6:$L$16,MATCH(Datset_2!I291,MASTER_Data_4!$B$7:$B$16,1)+2,1),HLOOKUP(C291,MASTER_Data_4!$A$6:$L$16,2,1))))))</f>
        <v>0.28999999999999998</v>
      </c>
      <c r="M291" s="4">
        <f t="shared" si="9"/>
        <v>38.279999999999994</v>
      </c>
      <c r="N291" s="112">
        <f>VLOOKUP(C291,MASTER_Data_7!$F$2:$H$7,3,0)</f>
        <v>2</v>
      </c>
      <c r="O291" s="112">
        <f>VLOOKUP(C291,MASTER_Data_7!$K$2:$M$12,3,0)</f>
        <v>1</v>
      </c>
      <c r="P291" s="3">
        <f>VLOOKUP(C291,MASTER_Data_8!$F$2:$H$7,3,0)</f>
        <v>846</v>
      </c>
      <c r="Q291" s="3">
        <f>Datset_2!I291*MASTER_Data_5!$B$9*P291</f>
        <v>6086.1239999999998</v>
      </c>
      <c r="R291" s="3">
        <f>VLOOKUP(C291,MASTER_Data_8!$K$2:$M$12,3,0)</f>
        <v>775</v>
      </c>
      <c r="S291" s="3">
        <f>Datset_2!I291*MASTER_Data_5!$B$9*R291</f>
        <v>5575.35</v>
      </c>
    </row>
    <row r="292" spans="1:19" x14ac:dyDescent="0.25">
      <c r="A292" s="62" t="s">
        <v>528</v>
      </c>
      <c r="B292" s="22">
        <v>39661</v>
      </c>
      <c r="C292" s="62">
        <v>60004</v>
      </c>
      <c r="D292" s="62">
        <v>9</v>
      </c>
      <c r="E292" s="62">
        <v>8</v>
      </c>
      <c r="F292" s="62">
        <v>12</v>
      </c>
      <c r="G292" s="62">
        <v>12</v>
      </c>
      <c r="H292" s="62">
        <v>9</v>
      </c>
      <c r="I292" s="112">
        <f>D292*HLOOKUP($D$3,MASTER_Data_1!$A$3:$F$5,2,0)+E292*HLOOKUP($E$3,MASTER_Data_1!$A$3:$F$5,2,0)+F292*HLOOKUP($F$3,MASTER_Data_1!$A$3:$F$5,2,0)+G292*HLOOKUP($G$3,MASTER_Data_1!$A$3:$F$5,2,0)+H292*HLOOKUP($H$3,MASTER_Data_1!$A$3:$F$5,2,0)</f>
        <v>146.69999999999999</v>
      </c>
      <c r="J292" s="5">
        <f>IF(AND(I292&gt;100,C292=60001),HLOOKUP(C292,MASTER_Data_3!$A$6:$G$16,MATCH(Datset_2!I292,MASTER_Data_3!$B$7:$B$16,1)+2,1),IF(AND(I292&gt;100,C292=60002),HLOOKUP(C292,MASTER_Data_3!$A$6:$G$16,MATCH(Datset_2!I292,MASTER_Data_3!$B$7:$B$16,1)+2,1),IF(AND(I292&gt;100,C292=60003),HLOOKUP(C292,MASTER_Data_3!$A$6:$G$16,MATCH(Datset_2!I292,MASTER_Data_3!$B$7:$B$16,1)+2,1),IF(AND(I292&gt;100,C292=60004),HLOOKUP(C292,MASTER_Data_3!$A$6:$G$16,MATCH(Datset_2!I292,MASTER_Data_3!$B$7:$B$16,1)+2,1),IF(AND(I292&gt;100,C292=60005),HLOOKUP(C292,MASTER_Data_3!$A$6:$G$16,MATCH(Datset_2!I292,MASTER_Data_3!$B$7:$B$16,1)+2,1),HLOOKUP(C292,MASTER_Data_3!$A$6:$G$16,2,1))))))</f>
        <v>0.252</v>
      </c>
      <c r="K292" s="4">
        <f t="shared" si="8"/>
        <v>36.968399999999995</v>
      </c>
      <c r="L292" s="112">
        <f>IF(AND(I292&gt;100,C292=60001),HLOOKUP(C292,MASTER_Data_4!$A$6:$L$16,MATCH(Datset_2!I292,MASTER_Data_4!$B$7:$B$16,1)+2,1),IF(AND(I292&gt;100,C292=60002),HLOOKUP(C292,MASTER_Data_4!$A$6:$L$16,MATCH(Datset_2!I292,MASTER_Data_4!$B$7:$B$16,1)+2,1),IF(AND(I292&gt;100,C292=60003),HLOOKUP(C292,MASTER_Data_4!$A$6:$L$16,MATCH(Datset_2!I292,MASTER_Data_4!$B$7:$B$16,1)+2,1),IF(AND(I292&gt;100,C292=60004),HLOOKUP(C292,MASTER_Data_4!$A$6:$L$16,MATCH(Datset_2!I292,MASTER_Data_4!$B$7:$B$16,1)+2,1),IF(AND(I292&gt;100,C292=60005),HLOOKUP(C292,MASTER_Data_4!$A$6:$L$16,MATCH(Datset_2!I292,MASTER_Data_4!$B$7:$B$16,1)+2,1),HLOOKUP(C292,MASTER_Data_4!$A$6:$L$16,2,1))))))</f>
        <v>0.3</v>
      </c>
      <c r="M292" s="4">
        <f t="shared" si="9"/>
        <v>44.01</v>
      </c>
      <c r="N292" s="112">
        <f>VLOOKUP(C292,MASTER_Data_7!$F$2:$H$7,3,0)</f>
        <v>2</v>
      </c>
      <c r="O292" s="112">
        <f>VLOOKUP(C292,MASTER_Data_7!$K$2:$M$12,3,0)</f>
        <v>2</v>
      </c>
      <c r="P292" s="3">
        <f>VLOOKUP(C292,MASTER_Data_8!$F$2:$H$7,3,0)</f>
        <v>882</v>
      </c>
      <c r="Q292" s="3">
        <f>Datset_2!I292*MASTER_Data_5!$B$9*P292</f>
        <v>7051.7222999999994</v>
      </c>
      <c r="R292" s="3">
        <f>VLOOKUP(C292,MASTER_Data_8!$K$2:$M$12,3,0)</f>
        <v>1735</v>
      </c>
      <c r="S292" s="3">
        <f>Datset_2!I292*MASTER_Data_5!$B$9*R292</f>
        <v>13871.58525</v>
      </c>
    </row>
    <row r="293" spans="1:19" x14ac:dyDescent="0.25">
      <c r="A293" s="62" t="s">
        <v>552</v>
      </c>
      <c r="B293" s="22">
        <v>39662</v>
      </c>
      <c r="C293" s="62">
        <v>60001</v>
      </c>
      <c r="D293" s="62">
        <v>9</v>
      </c>
      <c r="E293" s="62">
        <v>8</v>
      </c>
      <c r="F293" s="62">
        <v>12</v>
      </c>
      <c r="G293" s="62">
        <v>9</v>
      </c>
      <c r="H293" s="62">
        <v>9</v>
      </c>
      <c r="I293" s="112">
        <f>D293*HLOOKUP($D$3,MASTER_Data_1!$A$3:$F$5,2,0)+E293*HLOOKUP($E$3,MASTER_Data_1!$A$3:$F$5,2,0)+F293*HLOOKUP($F$3,MASTER_Data_1!$A$3:$F$5,2,0)+G293*HLOOKUP($G$3,MASTER_Data_1!$A$3:$F$5,2,0)+H293*HLOOKUP($H$3,MASTER_Data_1!$A$3:$F$5,2,0)</f>
        <v>129.6</v>
      </c>
      <c r="J293" s="5">
        <f>IF(AND(I293&gt;100,C293=60001),HLOOKUP(C293,MASTER_Data_3!$A$6:$G$16,MATCH(Datset_2!I293,MASTER_Data_3!$B$7:$B$16,1)+2,1),IF(AND(I293&gt;100,C293=60002),HLOOKUP(C293,MASTER_Data_3!$A$6:$G$16,MATCH(Datset_2!I293,MASTER_Data_3!$B$7:$B$16,1)+2,1),IF(AND(I293&gt;100,C293=60003),HLOOKUP(C293,MASTER_Data_3!$A$6:$G$16,MATCH(Datset_2!I293,MASTER_Data_3!$B$7:$B$16,1)+2,1),IF(AND(I293&gt;100,C293=60004),HLOOKUP(C293,MASTER_Data_3!$A$6:$G$16,MATCH(Datset_2!I293,MASTER_Data_3!$B$7:$B$16,1)+2,1),IF(AND(I293&gt;100,C293=60005),HLOOKUP(C293,MASTER_Data_3!$A$6:$G$16,MATCH(Datset_2!I293,MASTER_Data_3!$B$7:$B$16,1)+2,1),HLOOKUP(C293,MASTER_Data_3!$A$6:$G$16,2,1))))))</f>
        <v>0.25</v>
      </c>
      <c r="K293" s="4">
        <f t="shared" si="8"/>
        <v>32.4</v>
      </c>
      <c r="L293" s="112">
        <f>IF(AND(I293&gt;100,C293=60001),HLOOKUP(C293,MASTER_Data_4!$A$6:$L$16,MATCH(Datset_2!I293,MASTER_Data_4!$B$7:$B$16,1)+2,1),IF(AND(I293&gt;100,C293=60002),HLOOKUP(C293,MASTER_Data_4!$A$6:$L$16,MATCH(Datset_2!I293,MASTER_Data_4!$B$7:$B$16,1)+2,1),IF(AND(I293&gt;100,C293=60003),HLOOKUP(C293,MASTER_Data_4!$A$6:$L$16,MATCH(Datset_2!I293,MASTER_Data_4!$B$7:$B$16,1)+2,1),IF(AND(I293&gt;100,C293=60004),HLOOKUP(C293,MASTER_Data_4!$A$6:$L$16,MATCH(Datset_2!I293,MASTER_Data_4!$B$7:$B$16,1)+2,1),IF(AND(I293&gt;100,C293=60005),HLOOKUP(C293,MASTER_Data_4!$A$6:$L$16,MATCH(Datset_2!I293,MASTER_Data_4!$B$7:$B$16,1)+2,1),HLOOKUP(C293,MASTER_Data_4!$A$6:$L$16,2,1))))))</f>
        <v>0.34</v>
      </c>
      <c r="M293" s="4">
        <f t="shared" si="9"/>
        <v>44.064</v>
      </c>
      <c r="N293" s="112">
        <f>VLOOKUP(C293,MASTER_Data_7!$F$2:$H$7,3,0)</f>
        <v>1</v>
      </c>
      <c r="O293" s="112">
        <f>VLOOKUP(C293,MASTER_Data_7!$K$2:$M$12,3,0)</f>
        <v>2</v>
      </c>
      <c r="P293" s="3">
        <f>VLOOKUP(C293,MASTER_Data_8!$F$2:$H$7,3,0)</f>
        <v>25</v>
      </c>
      <c r="Q293" s="3">
        <f>Datset_2!I293*MASTER_Data_5!$B$9*P293</f>
        <v>176.57999999999998</v>
      </c>
      <c r="R293" s="3">
        <f>VLOOKUP(C293,MASTER_Data_8!$K$2:$M$12,3,0)</f>
        <v>1376</v>
      </c>
      <c r="S293" s="3">
        <f>Datset_2!I293*MASTER_Data_5!$B$9*R293</f>
        <v>9718.9631999999983</v>
      </c>
    </row>
    <row r="294" spans="1:19" x14ac:dyDescent="0.25">
      <c r="A294" s="62" t="s">
        <v>593</v>
      </c>
      <c r="B294" s="22">
        <v>39663</v>
      </c>
      <c r="C294" s="62">
        <v>60002</v>
      </c>
      <c r="D294" s="62">
        <v>9</v>
      </c>
      <c r="E294" s="62">
        <v>5</v>
      </c>
      <c r="F294" s="62">
        <v>12</v>
      </c>
      <c r="G294" s="62">
        <v>12</v>
      </c>
      <c r="H294" s="62">
        <v>9</v>
      </c>
      <c r="I294" s="112">
        <f>D294*HLOOKUP($D$3,MASTER_Data_1!$A$3:$F$5,2,0)+E294*HLOOKUP($E$3,MASTER_Data_1!$A$3:$F$5,2,0)+F294*HLOOKUP($F$3,MASTER_Data_1!$A$3:$F$5,2,0)+G294*HLOOKUP($G$3,MASTER_Data_1!$A$3:$F$5,2,0)+H294*HLOOKUP($H$3,MASTER_Data_1!$A$3:$F$5,2,0)</f>
        <v>141.30000000000001</v>
      </c>
      <c r="J294" s="5">
        <f>IF(AND(I294&gt;100,C294=60001),HLOOKUP(C294,MASTER_Data_3!$A$6:$G$16,MATCH(Datset_2!I294,MASTER_Data_3!$B$7:$B$16,1)+2,1),IF(AND(I294&gt;100,C294=60002),HLOOKUP(C294,MASTER_Data_3!$A$6:$G$16,MATCH(Datset_2!I294,MASTER_Data_3!$B$7:$B$16,1)+2,1),IF(AND(I294&gt;100,C294=60003),HLOOKUP(C294,MASTER_Data_3!$A$6:$G$16,MATCH(Datset_2!I294,MASTER_Data_3!$B$7:$B$16,1)+2,1),IF(AND(I294&gt;100,C294=60004),HLOOKUP(C294,MASTER_Data_3!$A$6:$G$16,MATCH(Datset_2!I294,MASTER_Data_3!$B$7:$B$16,1)+2,1),IF(AND(I294&gt;100,C294=60005),HLOOKUP(C294,MASTER_Data_3!$A$6:$G$16,MATCH(Datset_2!I294,MASTER_Data_3!$B$7:$B$16,1)+2,1),HLOOKUP(C294,MASTER_Data_3!$A$6:$G$16,2,1))))))</f>
        <v>0.254</v>
      </c>
      <c r="K294" s="4">
        <f t="shared" si="8"/>
        <v>35.8902</v>
      </c>
      <c r="L294" s="112">
        <f>IF(AND(I294&gt;100,C294=60001),HLOOKUP(C294,MASTER_Data_4!$A$6:$L$16,MATCH(Datset_2!I294,MASTER_Data_4!$B$7:$B$16,1)+2,1),IF(AND(I294&gt;100,C294=60002),HLOOKUP(C294,MASTER_Data_4!$A$6:$L$16,MATCH(Datset_2!I294,MASTER_Data_4!$B$7:$B$16,1)+2,1),IF(AND(I294&gt;100,C294=60003),HLOOKUP(C294,MASTER_Data_4!$A$6:$L$16,MATCH(Datset_2!I294,MASTER_Data_4!$B$7:$B$16,1)+2,1),IF(AND(I294&gt;100,C294=60004),HLOOKUP(C294,MASTER_Data_4!$A$6:$L$16,MATCH(Datset_2!I294,MASTER_Data_4!$B$7:$B$16,1)+2,1),IF(AND(I294&gt;100,C294=60005),HLOOKUP(C294,MASTER_Data_4!$A$6:$L$16,MATCH(Datset_2!I294,MASTER_Data_4!$B$7:$B$16,1)+2,1),HLOOKUP(C294,MASTER_Data_4!$A$6:$L$16,2,1))))))</f>
        <v>0.307</v>
      </c>
      <c r="M294" s="4">
        <f t="shared" si="9"/>
        <v>43.379100000000001</v>
      </c>
      <c r="N294" s="112">
        <f>VLOOKUP(C294,MASTER_Data_7!$F$2:$H$7,3,0)</f>
        <v>1</v>
      </c>
      <c r="O294" s="112">
        <f>VLOOKUP(C294,MASTER_Data_7!$K$2:$M$12,3,0)</f>
        <v>2</v>
      </c>
      <c r="P294" s="3">
        <f>VLOOKUP(C294,MASTER_Data_8!$F$2:$H$7,3,0)</f>
        <v>355</v>
      </c>
      <c r="Q294" s="3">
        <f>Datset_2!I294*MASTER_Data_5!$B$9*P294</f>
        <v>2733.8017500000001</v>
      </c>
      <c r="R294" s="3">
        <f>VLOOKUP(C294,MASTER_Data_8!$K$2:$M$12,3,0)</f>
        <v>1275</v>
      </c>
      <c r="S294" s="3">
        <f>Datset_2!I294*MASTER_Data_5!$B$9*R294</f>
        <v>9818.5837500000016</v>
      </c>
    </row>
    <row r="295" spans="1:19" x14ac:dyDescent="0.25">
      <c r="A295" s="62" t="s">
        <v>633</v>
      </c>
      <c r="B295" s="22">
        <v>39664</v>
      </c>
      <c r="C295" s="62">
        <v>60004</v>
      </c>
      <c r="D295" s="62">
        <v>12</v>
      </c>
      <c r="E295" s="62">
        <v>8</v>
      </c>
      <c r="F295" s="62">
        <v>12</v>
      </c>
      <c r="G295" s="62">
        <v>15</v>
      </c>
      <c r="H295" s="62">
        <v>9</v>
      </c>
      <c r="I295" s="112">
        <f>D295*HLOOKUP($D$3,MASTER_Data_1!$A$3:$F$5,2,0)+E295*HLOOKUP($E$3,MASTER_Data_1!$A$3:$F$5,2,0)+F295*HLOOKUP($F$3,MASTER_Data_1!$A$3:$F$5,2,0)+G295*HLOOKUP($G$3,MASTER_Data_1!$A$3:$F$5,2,0)+H295*HLOOKUP($H$3,MASTER_Data_1!$A$3:$F$5,2,0)</f>
        <v>170.7</v>
      </c>
      <c r="J295" s="5">
        <f>IF(AND(I295&gt;100,C295=60001),HLOOKUP(C295,MASTER_Data_3!$A$6:$G$16,MATCH(Datset_2!I295,MASTER_Data_3!$B$7:$B$16,1)+2,1),IF(AND(I295&gt;100,C295=60002),HLOOKUP(C295,MASTER_Data_3!$A$6:$G$16,MATCH(Datset_2!I295,MASTER_Data_3!$B$7:$B$16,1)+2,1),IF(AND(I295&gt;100,C295=60003),HLOOKUP(C295,MASTER_Data_3!$A$6:$G$16,MATCH(Datset_2!I295,MASTER_Data_3!$B$7:$B$16,1)+2,1),IF(AND(I295&gt;100,C295=60004),HLOOKUP(C295,MASTER_Data_3!$A$6:$G$16,MATCH(Datset_2!I295,MASTER_Data_3!$B$7:$B$16,1)+2,1),IF(AND(I295&gt;100,C295=60005),HLOOKUP(C295,MASTER_Data_3!$A$6:$G$16,MATCH(Datset_2!I295,MASTER_Data_3!$B$7:$B$16,1)+2,1),HLOOKUP(C295,MASTER_Data_3!$A$6:$G$16,2,1))))))</f>
        <v>0.252</v>
      </c>
      <c r="K295" s="4">
        <f t="shared" si="8"/>
        <v>43.016399999999997</v>
      </c>
      <c r="L295" s="112">
        <f>IF(AND(I295&gt;100,C295=60001),HLOOKUP(C295,MASTER_Data_4!$A$6:$L$16,MATCH(Datset_2!I295,MASTER_Data_4!$B$7:$B$16,1)+2,1),IF(AND(I295&gt;100,C295=60002),HLOOKUP(C295,MASTER_Data_4!$A$6:$L$16,MATCH(Datset_2!I295,MASTER_Data_4!$B$7:$B$16,1)+2,1),IF(AND(I295&gt;100,C295=60003),HLOOKUP(C295,MASTER_Data_4!$A$6:$L$16,MATCH(Datset_2!I295,MASTER_Data_4!$B$7:$B$16,1)+2,1),IF(AND(I295&gt;100,C295=60004),HLOOKUP(C295,MASTER_Data_4!$A$6:$L$16,MATCH(Datset_2!I295,MASTER_Data_4!$B$7:$B$16,1)+2,1),IF(AND(I295&gt;100,C295=60005),HLOOKUP(C295,MASTER_Data_4!$A$6:$L$16,MATCH(Datset_2!I295,MASTER_Data_4!$B$7:$B$16,1)+2,1),HLOOKUP(C295,MASTER_Data_4!$A$6:$L$16,2,1))))))</f>
        <v>0.3</v>
      </c>
      <c r="M295" s="4">
        <f t="shared" si="9"/>
        <v>51.209999999999994</v>
      </c>
      <c r="N295" s="112">
        <f>VLOOKUP(C295,MASTER_Data_7!$F$2:$H$7,3,0)</f>
        <v>2</v>
      </c>
      <c r="O295" s="112">
        <f>VLOOKUP(C295,MASTER_Data_7!$K$2:$M$12,3,0)</f>
        <v>2</v>
      </c>
      <c r="P295" s="3">
        <f>VLOOKUP(C295,MASTER_Data_8!$F$2:$H$7,3,0)</f>
        <v>882</v>
      </c>
      <c r="Q295" s="3">
        <f>Datset_2!I295*MASTER_Data_5!$B$9*P295</f>
        <v>8205.3782999999985</v>
      </c>
      <c r="R295" s="3">
        <f>VLOOKUP(C295,MASTER_Data_8!$K$2:$M$12,3,0)</f>
        <v>1735</v>
      </c>
      <c r="S295" s="3">
        <f>Datset_2!I295*MASTER_Data_5!$B$9*R295</f>
        <v>16140.965249999997</v>
      </c>
    </row>
    <row r="296" spans="1:19" x14ac:dyDescent="0.25">
      <c r="A296" s="62" t="s">
        <v>672</v>
      </c>
      <c r="B296" s="22">
        <v>39665</v>
      </c>
      <c r="C296" s="62">
        <v>60001</v>
      </c>
      <c r="D296" s="62">
        <v>12</v>
      </c>
      <c r="E296" s="62">
        <v>0</v>
      </c>
      <c r="F296" s="62">
        <v>12</v>
      </c>
      <c r="G296" s="62">
        <v>12</v>
      </c>
      <c r="H296" s="62">
        <v>9</v>
      </c>
      <c r="I296" s="112">
        <f>D296*HLOOKUP($D$3,MASTER_Data_1!$A$3:$F$5,2,0)+E296*HLOOKUP($E$3,MASTER_Data_1!$A$3:$F$5,2,0)+F296*HLOOKUP($F$3,MASTER_Data_1!$A$3:$F$5,2,0)+G296*HLOOKUP($G$3,MASTER_Data_1!$A$3:$F$5,2,0)+H296*HLOOKUP($H$3,MASTER_Data_1!$A$3:$F$5,2,0)</f>
        <v>139.19999999999999</v>
      </c>
      <c r="J296" s="5">
        <f>IF(AND(I296&gt;100,C296=60001),HLOOKUP(C296,MASTER_Data_3!$A$6:$G$16,MATCH(Datset_2!I296,MASTER_Data_3!$B$7:$B$16,1)+2,1),IF(AND(I296&gt;100,C296=60002),HLOOKUP(C296,MASTER_Data_3!$A$6:$G$16,MATCH(Datset_2!I296,MASTER_Data_3!$B$7:$B$16,1)+2,1),IF(AND(I296&gt;100,C296=60003),HLOOKUP(C296,MASTER_Data_3!$A$6:$G$16,MATCH(Datset_2!I296,MASTER_Data_3!$B$7:$B$16,1)+2,1),IF(AND(I296&gt;100,C296=60004),HLOOKUP(C296,MASTER_Data_3!$A$6:$G$16,MATCH(Datset_2!I296,MASTER_Data_3!$B$7:$B$16,1)+2,1),IF(AND(I296&gt;100,C296=60005),HLOOKUP(C296,MASTER_Data_3!$A$6:$G$16,MATCH(Datset_2!I296,MASTER_Data_3!$B$7:$B$16,1)+2,1),HLOOKUP(C296,MASTER_Data_3!$A$6:$G$16,2,1))))))</f>
        <v>0.25</v>
      </c>
      <c r="K296" s="4">
        <f t="shared" si="8"/>
        <v>34.799999999999997</v>
      </c>
      <c r="L296" s="112">
        <f>IF(AND(I296&gt;100,C296=60001),HLOOKUP(C296,MASTER_Data_4!$A$6:$L$16,MATCH(Datset_2!I296,MASTER_Data_4!$B$7:$B$16,1)+2,1),IF(AND(I296&gt;100,C296=60002),HLOOKUP(C296,MASTER_Data_4!$A$6:$L$16,MATCH(Datset_2!I296,MASTER_Data_4!$B$7:$B$16,1)+2,1),IF(AND(I296&gt;100,C296=60003),HLOOKUP(C296,MASTER_Data_4!$A$6:$L$16,MATCH(Datset_2!I296,MASTER_Data_4!$B$7:$B$16,1)+2,1),IF(AND(I296&gt;100,C296=60004),HLOOKUP(C296,MASTER_Data_4!$A$6:$L$16,MATCH(Datset_2!I296,MASTER_Data_4!$B$7:$B$16,1)+2,1),IF(AND(I296&gt;100,C296=60005),HLOOKUP(C296,MASTER_Data_4!$A$6:$L$16,MATCH(Datset_2!I296,MASTER_Data_4!$B$7:$B$16,1)+2,1),HLOOKUP(C296,MASTER_Data_4!$A$6:$L$16,2,1))))))</f>
        <v>0.34</v>
      </c>
      <c r="M296" s="4">
        <f t="shared" si="9"/>
        <v>47.328000000000003</v>
      </c>
      <c r="N296" s="112">
        <f>VLOOKUP(C296,MASTER_Data_7!$F$2:$H$7,3,0)</f>
        <v>1</v>
      </c>
      <c r="O296" s="112">
        <f>VLOOKUP(C296,MASTER_Data_7!$K$2:$M$12,3,0)</f>
        <v>2</v>
      </c>
      <c r="P296" s="3">
        <f>VLOOKUP(C296,MASTER_Data_8!$F$2:$H$7,3,0)</f>
        <v>25</v>
      </c>
      <c r="Q296" s="3">
        <f>Datset_2!I296*MASTER_Data_5!$B$9*P296</f>
        <v>189.66</v>
      </c>
      <c r="R296" s="3">
        <f>VLOOKUP(C296,MASTER_Data_8!$K$2:$M$12,3,0)</f>
        <v>1376</v>
      </c>
      <c r="S296" s="3">
        <f>Datset_2!I296*MASTER_Data_5!$B$9*R296</f>
        <v>10438.886399999999</v>
      </c>
    </row>
    <row r="297" spans="1:19" x14ac:dyDescent="0.25">
      <c r="A297" s="62" t="s">
        <v>710</v>
      </c>
      <c r="B297" s="22">
        <v>39666</v>
      </c>
      <c r="C297" s="62">
        <v>60001</v>
      </c>
      <c r="D297" s="62">
        <v>9</v>
      </c>
      <c r="E297" s="62">
        <v>8</v>
      </c>
      <c r="F297" s="62">
        <v>6</v>
      </c>
      <c r="G297" s="62">
        <v>12</v>
      </c>
      <c r="H297" s="62">
        <v>5</v>
      </c>
      <c r="I297" s="112">
        <f>D297*HLOOKUP($D$3,MASTER_Data_1!$A$3:$F$5,2,0)+E297*HLOOKUP($E$3,MASTER_Data_1!$A$3:$F$5,2,0)+F297*HLOOKUP($F$3,MASTER_Data_1!$A$3:$F$5,2,0)+G297*HLOOKUP($G$3,MASTER_Data_1!$A$3:$F$5,2,0)+H297*HLOOKUP($H$3,MASTER_Data_1!$A$3:$F$5,2,0)</f>
        <v>126.5</v>
      </c>
      <c r="J297" s="5">
        <f>IF(AND(I297&gt;100,C297=60001),HLOOKUP(C297,MASTER_Data_3!$A$6:$G$16,MATCH(Datset_2!I297,MASTER_Data_3!$B$7:$B$16,1)+2,1),IF(AND(I297&gt;100,C297=60002),HLOOKUP(C297,MASTER_Data_3!$A$6:$G$16,MATCH(Datset_2!I297,MASTER_Data_3!$B$7:$B$16,1)+2,1),IF(AND(I297&gt;100,C297=60003),HLOOKUP(C297,MASTER_Data_3!$A$6:$G$16,MATCH(Datset_2!I297,MASTER_Data_3!$B$7:$B$16,1)+2,1),IF(AND(I297&gt;100,C297=60004),HLOOKUP(C297,MASTER_Data_3!$A$6:$G$16,MATCH(Datset_2!I297,MASTER_Data_3!$B$7:$B$16,1)+2,1),IF(AND(I297&gt;100,C297=60005),HLOOKUP(C297,MASTER_Data_3!$A$6:$G$16,MATCH(Datset_2!I297,MASTER_Data_3!$B$7:$B$16,1)+2,1),HLOOKUP(C297,MASTER_Data_3!$A$6:$G$16,2,1))))))</f>
        <v>0.25</v>
      </c>
      <c r="K297" s="4">
        <f t="shared" si="8"/>
        <v>31.625</v>
      </c>
      <c r="L297" s="112">
        <f>IF(AND(I297&gt;100,C297=60001),HLOOKUP(C297,MASTER_Data_4!$A$6:$L$16,MATCH(Datset_2!I297,MASTER_Data_4!$B$7:$B$16,1)+2,1),IF(AND(I297&gt;100,C297=60002),HLOOKUP(C297,MASTER_Data_4!$A$6:$L$16,MATCH(Datset_2!I297,MASTER_Data_4!$B$7:$B$16,1)+2,1),IF(AND(I297&gt;100,C297=60003),HLOOKUP(C297,MASTER_Data_4!$A$6:$L$16,MATCH(Datset_2!I297,MASTER_Data_4!$B$7:$B$16,1)+2,1),IF(AND(I297&gt;100,C297=60004),HLOOKUP(C297,MASTER_Data_4!$A$6:$L$16,MATCH(Datset_2!I297,MASTER_Data_4!$B$7:$B$16,1)+2,1),IF(AND(I297&gt;100,C297=60005),HLOOKUP(C297,MASTER_Data_4!$A$6:$L$16,MATCH(Datset_2!I297,MASTER_Data_4!$B$7:$B$16,1)+2,1),HLOOKUP(C297,MASTER_Data_4!$A$6:$L$16,2,1))))))</f>
        <v>0.34</v>
      </c>
      <c r="M297" s="4">
        <f t="shared" si="9"/>
        <v>43.010000000000005</v>
      </c>
      <c r="N297" s="112">
        <f>VLOOKUP(C297,MASTER_Data_7!$F$2:$H$7,3,0)</f>
        <v>1</v>
      </c>
      <c r="O297" s="112">
        <f>VLOOKUP(C297,MASTER_Data_7!$K$2:$M$12,3,0)</f>
        <v>2</v>
      </c>
      <c r="P297" s="3">
        <f>VLOOKUP(C297,MASTER_Data_8!$F$2:$H$7,3,0)</f>
        <v>25</v>
      </c>
      <c r="Q297" s="3">
        <f>Datset_2!I297*MASTER_Data_5!$B$9*P297</f>
        <v>172.35624999999999</v>
      </c>
      <c r="R297" s="3">
        <f>VLOOKUP(C297,MASTER_Data_8!$K$2:$M$12,3,0)</f>
        <v>1376</v>
      </c>
      <c r="S297" s="3">
        <f>Datset_2!I297*MASTER_Data_5!$B$9*R297</f>
        <v>9486.4879999999994</v>
      </c>
    </row>
    <row r="298" spans="1:19" x14ac:dyDescent="0.25">
      <c r="A298" s="62" t="s">
        <v>753</v>
      </c>
      <c r="B298" s="22">
        <v>39667</v>
      </c>
      <c r="C298" s="62">
        <v>60002</v>
      </c>
      <c r="D298" s="62">
        <v>9</v>
      </c>
      <c r="E298" s="62">
        <v>12</v>
      </c>
      <c r="F298" s="62">
        <v>12</v>
      </c>
      <c r="G298" s="62">
        <v>11</v>
      </c>
      <c r="H298" s="62">
        <v>11</v>
      </c>
      <c r="I298" s="112">
        <f>D298*HLOOKUP($D$3,MASTER_Data_1!$A$3:$F$5,2,0)+E298*HLOOKUP($E$3,MASTER_Data_1!$A$3:$F$5,2,0)+F298*HLOOKUP($F$3,MASTER_Data_1!$A$3:$F$5,2,0)+G298*HLOOKUP($G$3,MASTER_Data_1!$A$3:$F$5,2,0)+H298*HLOOKUP($H$3,MASTER_Data_1!$A$3:$F$5,2,0)</f>
        <v>153.80000000000001</v>
      </c>
      <c r="J298" s="5">
        <f>IF(AND(I298&gt;100,C298=60001),HLOOKUP(C298,MASTER_Data_3!$A$6:$G$16,MATCH(Datset_2!I298,MASTER_Data_3!$B$7:$B$16,1)+2,1),IF(AND(I298&gt;100,C298=60002),HLOOKUP(C298,MASTER_Data_3!$A$6:$G$16,MATCH(Datset_2!I298,MASTER_Data_3!$B$7:$B$16,1)+2,1),IF(AND(I298&gt;100,C298=60003),HLOOKUP(C298,MASTER_Data_3!$A$6:$G$16,MATCH(Datset_2!I298,MASTER_Data_3!$B$7:$B$16,1)+2,1),IF(AND(I298&gt;100,C298=60004),HLOOKUP(C298,MASTER_Data_3!$A$6:$G$16,MATCH(Datset_2!I298,MASTER_Data_3!$B$7:$B$16,1)+2,1),IF(AND(I298&gt;100,C298=60005),HLOOKUP(C298,MASTER_Data_3!$A$6:$G$16,MATCH(Datset_2!I298,MASTER_Data_3!$B$7:$B$16,1)+2,1),HLOOKUP(C298,MASTER_Data_3!$A$6:$G$16,2,1))))))</f>
        <v>0.254</v>
      </c>
      <c r="K298" s="4">
        <f t="shared" si="8"/>
        <v>39.065200000000004</v>
      </c>
      <c r="L298" s="112">
        <f>IF(AND(I298&gt;100,C298=60001),HLOOKUP(C298,MASTER_Data_4!$A$6:$L$16,MATCH(Datset_2!I298,MASTER_Data_4!$B$7:$B$16,1)+2,1),IF(AND(I298&gt;100,C298=60002),HLOOKUP(C298,MASTER_Data_4!$A$6:$L$16,MATCH(Datset_2!I298,MASTER_Data_4!$B$7:$B$16,1)+2,1),IF(AND(I298&gt;100,C298=60003),HLOOKUP(C298,MASTER_Data_4!$A$6:$L$16,MATCH(Datset_2!I298,MASTER_Data_4!$B$7:$B$16,1)+2,1),IF(AND(I298&gt;100,C298=60004),HLOOKUP(C298,MASTER_Data_4!$A$6:$L$16,MATCH(Datset_2!I298,MASTER_Data_4!$B$7:$B$16,1)+2,1),IF(AND(I298&gt;100,C298=60005),HLOOKUP(C298,MASTER_Data_4!$A$6:$L$16,MATCH(Datset_2!I298,MASTER_Data_4!$B$7:$B$16,1)+2,1),HLOOKUP(C298,MASTER_Data_4!$A$6:$L$16,2,1))))))</f>
        <v>0.307</v>
      </c>
      <c r="M298" s="4">
        <f t="shared" si="9"/>
        <v>47.2166</v>
      </c>
      <c r="N298" s="112">
        <f>VLOOKUP(C298,MASTER_Data_7!$F$2:$H$7,3,0)</f>
        <v>1</v>
      </c>
      <c r="O298" s="112">
        <f>VLOOKUP(C298,MASTER_Data_7!$K$2:$M$12,3,0)</f>
        <v>2</v>
      </c>
      <c r="P298" s="3">
        <f>VLOOKUP(C298,MASTER_Data_8!$F$2:$H$7,3,0)</f>
        <v>355</v>
      </c>
      <c r="Q298" s="3">
        <f>Datset_2!I298*MASTER_Data_5!$B$9*P298</f>
        <v>2975.6455000000005</v>
      </c>
      <c r="R298" s="3">
        <f>VLOOKUP(C298,MASTER_Data_8!$K$2:$M$12,3,0)</f>
        <v>1275</v>
      </c>
      <c r="S298" s="3">
        <f>Datset_2!I298*MASTER_Data_5!$B$9*R298</f>
        <v>10687.177500000002</v>
      </c>
    </row>
    <row r="299" spans="1:19" x14ac:dyDescent="0.25">
      <c r="A299" s="62" t="s">
        <v>596</v>
      </c>
      <c r="B299" s="22">
        <v>39668</v>
      </c>
      <c r="C299" s="62">
        <v>60001</v>
      </c>
      <c r="D299" s="62">
        <v>9</v>
      </c>
      <c r="E299" s="62">
        <v>8</v>
      </c>
      <c r="F299" s="62">
        <v>7</v>
      </c>
      <c r="G299" s="62">
        <v>13</v>
      </c>
      <c r="H299" s="62">
        <v>15</v>
      </c>
      <c r="I299" s="112">
        <f>D299*HLOOKUP($D$3,MASTER_Data_1!$A$3:$F$5,2,0)+E299*HLOOKUP($E$3,MASTER_Data_1!$A$3:$F$5,2,0)+F299*HLOOKUP($F$3,MASTER_Data_1!$A$3:$F$5,2,0)+G299*HLOOKUP($G$3,MASTER_Data_1!$A$3:$F$5,2,0)+H299*HLOOKUP($H$3,MASTER_Data_1!$A$3:$F$5,2,0)</f>
        <v>161.70000000000002</v>
      </c>
      <c r="J299" s="5">
        <f>IF(AND(I299&gt;100,C299=60001),HLOOKUP(C299,MASTER_Data_3!$A$6:$G$16,MATCH(Datset_2!I299,MASTER_Data_3!$B$7:$B$16,1)+2,1),IF(AND(I299&gt;100,C299=60002),HLOOKUP(C299,MASTER_Data_3!$A$6:$G$16,MATCH(Datset_2!I299,MASTER_Data_3!$B$7:$B$16,1)+2,1),IF(AND(I299&gt;100,C299=60003),HLOOKUP(C299,MASTER_Data_3!$A$6:$G$16,MATCH(Datset_2!I299,MASTER_Data_3!$B$7:$B$16,1)+2,1),IF(AND(I299&gt;100,C299=60004),HLOOKUP(C299,MASTER_Data_3!$A$6:$G$16,MATCH(Datset_2!I299,MASTER_Data_3!$B$7:$B$16,1)+2,1),IF(AND(I299&gt;100,C299=60005),HLOOKUP(C299,MASTER_Data_3!$A$6:$G$16,MATCH(Datset_2!I299,MASTER_Data_3!$B$7:$B$16,1)+2,1),HLOOKUP(C299,MASTER_Data_3!$A$6:$G$16,2,1))))))</f>
        <v>0.25</v>
      </c>
      <c r="K299" s="4">
        <f t="shared" si="8"/>
        <v>40.425000000000004</v>
      </c>
      <c r="L299" s="112">
        <f>IF(AND(I299&gt;100,C299=60001),HLOOKUP(C299,MASTER_Data_4!$A$6:$L$16,MATCH(Datset_2!I299,MASTER_Data_4!$B$7:$B$16,1)+2,1),IF(AND(I299&gt;100,C299=60002),HLOOKUP(C299,MASTER_Data_4!$A$6:$L$16,MATCH(Datset_2!I299,MASTER_Data_4!$B$7:$B$16,1)+2,1),IF(AND(I299&gt;100,C299=60003),HLOOKUP(C299,MASTER_Data_4!$A$6:$L$16,MATCH(Datset_2!I299,MASTER_Data_4!$B$7:$B$16,1)+2,1),IF(AND(I299&gt;100,C299=60004),HLOOKUP(C299,MASTER_Data_4!$A$6:$L$16,MATCH(Datset_2!I299,MASTER_Data_4!$B$7:$B$16,1)+2,1),IF(AND(I299&gt;100,C299=60005),HLOOKUP(C299,MASTER_Data_4!$A$6:$L$16,MATCH(Datset_2!I299,MASTER_Data_4!$B$7:$B$16,1)+2,1),HLOOKUP(C299,MASTER_Data_4!$A$6:$L$16,2,1))))))</f>
        <v>0.34</v>
      </c>
      <c r="M299" s="4">
        <f t="shared" si="9"/>
        <v>54.978000000000009</v>
      </c>
      <c r="N299" s="112">
        <f>VLOOKUP(C299,MASTER_Data_7!$F$2:$H$7,3,0)</f>
        <v>1</v>
      </c>
      <c r="O299" s="112">
        <f>VLOOKUP(C299,MASTER_Data_7!$K$2:$M$12,3,0)</f>
        <v>2</v>
      </c>
      <c r="P299" s="3">
        <f>VLOOKUP(C299,MASTER_Data_8!$F$2:$H$7,3,0)</f>
        <v>25</v>
      </c>
      <c r="Q299" s="3">
        <f>Datset_2!I299*MASTER_Data_5!$B$9*P299</f>
        <v>220.31625000000003</v>
      </c>
      <c r="R299" s="3">
        <f>VLOOKUP(C299,MASTER_Data_8!$K$2:$M$12,3,0)</f>
        <v>1376</v>
      </c>
      <c r="S299" s="3">
        <f>Datset_2!I299*MASTER_Data_5!$B$9*R299</f>
        <v>12126.206400000003</v>
      </c>
    </row>
    <row r="300" spans="1:19" x14ac:dyDescent="0.25">
      <c r="A300" s="62" t="s">
        <v>637</v>
      </c>
      <c r="B300" s="22">
        <v>39669</v>
      </c>
      <c r="C300" s="62">
        <v>60002</v>
      </c>
      <c r="D300" s="62">
        <v>9</v>
      </c>
      <c r="E300" s="62">
        <v>8</v>
      </c>
      <c r="F300" s="62">
        <v>12</v>
      </c>
      <c r="G300" s="62">
        <v>20</v>
      </c>
      <c r="H300" s="62">
        <v>13</v>
      </c>
      <c r="I300" s="112">
        <f>D300*HLOOKUP($D$3,MASTER_Data_1!$A$3:$F$5,2,0)+E300*HLOOKUP($E$3,MASTER_Data_1!$A$3:$F$5,2,0)+F300*HLOOKUP($F$3,MASTER_Data_1!$A$3:$F$5,2,0)+G300*HLOOKUP($G$3,MASTER_Data_1!$A$3:$F$5,2,0)+H300*HLOOKUP($H$3,MASTER_Data_1!$A$3:$F$5,2,0)</f>
        <v>203.5</v>
      </c>
      <c r="J300" s="5">
        <f>IF(AND(I300&gt;100,C300=60001),HLOOKUP(C300,MASTER_Data_3!$A$6:$G$16,MATCH(Datset_2!I300,MASTER_Data_3!$B$7:$B$16,1)+2,1),IF(AND(I300&gt;100,C300=60002),HLOOKUP(C300,MASTER_Data_3!$A$6:$G$16,MATCH(Datset_2!I300,MASTER_Data_3!$B$7:$B$16,1)+2,1),IF(AND(I300&gt;100,C300=60003),HLOOKUP(C300,MASTER_Data_3!$A$6:$G$16,MATCH(Datset_2!I300,MASTER_Data_3!$B$7:$B$16,1)+2,1),IF(AND(I300&gt;100,C300=60004),HLOOKUP(C300,MASTER_Data_3!$A$6:$G$16,MATCH(Datset_2!I300,MASTER_Data_3!$B$7:$B$16,1)+2,1),IF(AND(I300&gt;100,C300=60005),HLOOKUP(C300,MASTER_Data_3!$A$6:$G$16,MATCH(Datset_2!I300,MASTER_Data_3!$B$7:$B$16,1)+2,1),HLOOKUP(C300,MASTER_Data_3!$A$6:$G$16,2,1))))))</f>
        <v>0.254</v>
      </c>
      <c r="K300" s="4">
        <f t="shared" si="8"/>
        <v>51.689</v>
      </c>
      <c r="L300" s="112">
        <f>IF(AND(I300&gt;100,C300=60001),HLOOKUP(C300,MASTER_Data_4!$A$6:$L$16,MATCH(Datset_2!I300,MASTER_Data_4!$B$7:$B$16,1)+2,1),IF(AND(I300&gt;100,C300=60002),HLOOKUP(C300,MASTER_Data_4!$A$6:$L$16,MATCH(Datset_2!I300,MASTER_Data_4!$B$7:$B$16,1)+2,1),IF(AND(I300&gt;100,C300=60003),HLOOKUP(C300,MASTER_Data_4!$A$6:$L$16,MATCH(Datset_2!I300,MASTER_Data_4!$B$7:$B$16,1)+2,1),IF(AND(I300&gt;100,C300=60004),HLOOKUP(C300,MASTER_Data_4!$A$6:$L$16,MATCH(Datset_2!I300,MASTER_Data_4!$B$7:$B$16,1)+2,1),IF(AND(I300&gt;100,C300=60005),HLOOKUP(C300,MASTER_Data_4!$A$6:$L$16,MATCH(Datset_2!I300,MASTER_Data_4!$B$7:$B$16,1)+2,1),HLOOKUP(C300,MASTER_Data_4!$A$6:$L$16,2,1))))))</f>
        <v>0.307</v>
      </c>
      <c r="M300" s="4">
        <f t="shared" si="9"/>
        <v>62.474499999999999</v>
      </c>
      <c r="N300" s="112">
        <f>VLOOKUP(C300,MASTER_Data_7!$F$2:$H$7,3,0)</f>
        <v>1</v>
      </c>
      <c r="O300" s="112">
        <f>VLOOKUP(C300,MASTER_Data_7!$K$2:$M$12,3,0)</f>
        <v>2</v>
      </c>
      <c r="P300" s="3">
        <f>VLOOKUP(C300,MASTER_Data_8!$F$2:$H$7,3,0)</f>
        <v>355</v>
      </c>
      <c r="Q300" s="3">
        <f>Datset_2!I300*MASTER_Data_5!$B$9*P300</f>
        <v>3937.2162499999999</v>
      </c>
      <c r="R300" s="3">
        <f>VLOOKUP(C300,MASTER_Data_8!$K$2:$M$12,3,0)</f>
        <v>1275</v>
      </c>
      <c r="S300" s="3">
        <f>Datset_2!I300*MASTER_Data_5!$B$9*R300</f>
        <v>14140.706249999999</v>
      </c>
    </row>
    <row r="301" spans="1:19" x14ac:dyDescent="0.25">
      <c r="A301" s="62" t="s">
        <v>638</v>
      </c>
      <c r="B301" s="22">
        <v>39669</v>
      </c>
      <c r="C301" s="62">
        <v>60001</v>
      </c>
      <c r="D301" s="62">
        <v>0</v>
      </c>
      <c r="E301" s="62">
        <v>8</v>
      </c>
      <c r="F301" s="62">
        <v>12</v>
      </c>
      <c r="G301" s="62">
        <v>11</v>
      </c>
      <c r="H301" s="62">
        <v>11</v>
      </c>
      <c r="I301" s="112">
        <f>D301*HLOOKUP($D$3,MASTER_Data_1!$A$3:$F$5,2,0)+E301*HLOOKUP($E$3,MASTER_Data_1!$A$3:$F$5,2,0)+F301*HLOOKUP($F$3,MASTER_Data_1!$A$3:$F$5,2,0)+G301*HLOOKUP($G$3,MASTER_Data_1!$A$3:$F$5,2,0)+H301*HLOOKUP($H$3,MASTER_Data_1!$A$3:$F$5,2,0)</f>
        <v>125.89999999999999</v>
      </c>
      <c r="J301" s="5">
        <f>IF(AND(I301&gt;100,C301=60001),HLOOKUP(C301,MASTER_Data_3!$A$6:$G$16,MATCH(Datset_2!I301,MASTER_Data_3!$B$7:$B$16,1)+2,1),IF(AND(I301&gt;100,C301=60002),HLOOKUP(C301,MASTER_Data_3!$A$6:$G$16,MATCH(Datset_2!I301,MASTER_Data_3!$B$7:$B$16,1)+2,1),IF(AND(I301&gt;100,C301=60003),HLOOKUP(C301,MASTER_Data_3!$A$6:$G$16,MATCH(Datset_2!I301,MASTER_Data_3!$B$7:$B$16,1)+2,1),IF(AND(I301&gt;100,C301=60004),HLOOKUP(C301,MASTER_Data_3!$A$6:$G$16,MATCH(Datset_2!I301,MASTER_Data_3!$B$7:$B$16,1)+2,1),IF(AND(I301&gt;100,C301=60005),HLOOKUP(C301,MASTER_Data_3!$A$6:$G$16,MATCH(Datset_2!I301,MASTER_Data_3!$B$7:$B$16,1)+2,1),HLOOKUP(C301,MASTER_Data_3!$A$6:$G$16,2,1))))))</f>
        <v>0.25</v>
      </c>
      <c r="K301" s="4">
        <f t="shared" si="8"/>
        <v>31.474999999999998</v>
      </c>
      <c r="L301" s="112">
        <f>IF(AND(I301&gt;100,C301=60001),HLOOKUP(C301,MASTER_Data_4!$A$6:$L$16,MATCH(Datset_2!I301,MASTER_Data_4!$B$7:$B$16,1)+2,1),IF(AND(I301&gt;100,C301=60002),HLOOKUP(C301,MASTER_Data_4!$A$6:$L$16,MATCH(Datset_2!I301,MASTER_Data_4!$B$7:$B$16,1)+2,1),IF(AND(I301&gt;100,C301=60003),HLOOKUP(C301,MASTER_Data_4!$A$6:$L$16,MATCH(Datset_2!I301,MASTER_Data_4!$B$7:$B$16,1)+2,1),IF(AND(I301&gt;100,C301=60004),HLOOKUP(C301,MASTER_Data_4!$A$6:$L$16,MATCH(Datset_2!I301,MASTER_Data_4!$B$7:$B$16,1)+2,1),IF(AND(I301&gt;100,C301=60005),HLOOKUP(C301,MASTER_Data_4!$A$6:$L$16,MATCH(Datset_2!I301,MASTER_Data_4!$B$7:$B$16,1)+2,1),HLOOKUP(C301,MASTER_Data_4!$A$6:$L$16,2,1))))))</f>
        <v>0.34</v>
      </c>
      <c r="M301" s="4">
        <f t="shared" si="9"/>
        <v>42.805999999999997</v>
      </c>
      <c r="N301" s="112">
        <f>VLOOKUP(C301,MASTER_Data_7!$F$2:$H$7,3,0)</f>
        <v>1</v>
      </c>
      <c r="O301" s="112">
        <f>VLOOKUP(C301,MASTER_Data_7!$K$2:$M$12,3,0)</f>
        <v>2</v>
      </c>
      <c r="P301" s="3">
        <f>VLOOKUP(C301,MASTER_Data_8!$F$2:$H$7,3,0)</f>
        <v>25</v>
      </c>
      <c r="Q301" s="3">
        <f>Datset_2!I301*MASTER_Data_5!$B$9*P301</f>
        <v>171.53874999999999</v>
      </c>
      <c r="R301" s="3">
        <f>VLOOKUP(C301,MASTER_Data_8!$K$2:$M$12,3,0)</f>
        <v>1376</v>
      </c>
      <c r="S301" s="3">
        <f>Datset_2!I301*MASTER_Data_5!$B$9*R301</f>
        <v>9441.4928</v>
      </c>
    </row>
    <row r="302" spans="1:19" x14ac:dyDescent="0.25">
      <c r="A302" s="62" t="s">
        <v>679</v>
      </c>
      <c r="B302" s="22">
        <v>39670</v>
      </c>
      <c r="C302" s="62">
        <v>60002</v>
      </c>
      <c r="D302" s="72">
        <v>20</v>
      </c>
      <c r="E302" s="72">
        <v>8</v>
      </c>
      <c r="F302" s="72">
        <v>0</v>
      </c>
      <c r="G302" s="72">
        <v>14</v>
      </c>
      <c r="H302" s="72">
        <v>4</v>
      </c>
      <c r="I302" s="112">
        <f>D302*HLOOKUP($D$3,MASTER_Data_1!$A$3:$F$5,2,0)+E302*HLOOKUP($E$3,MASTER_Data_1!$A$3:$F$5,2,0)+F302*HLOOKUP($F$3,MASTER_Data_1!$A$3:$F$5,2,0)+G302*HLOOKUP($G$3,MASTER_Data_1!$A$3:$F$5,2,0)+H302*HLOOKUP($H$3,MASTER_Data_1!$A$3:$F$5,2,0)</f>
        <v>151.39999999999998</v>
      </c>
      <c r="J302" s="5">
        <f>IF(AND(I302&gt;100,C302=60001),HLOOKUP(C302,MASTER_Data_3!$A$6:$G$16,MATCH(Datset_2!I302,MASTER_Data_3!$B$7:$B$16,1)+2,1),IF(AND(I302&gt;100,C302=60002),HLOOKUP(C302,MASTER_Data_3!$A$6:$G$16,MATCH(Datset_2!I302,MASTER_Data_3!$B$7:$B$16,1)+2,1),IF(AND(I302&gt;100,C302=60003),HLOOKUP(C302,MASTER_Data_3!$A$6:$G$16,MATCH(Datset_2!I302,MASTER_Data_3!$B$7:$B$16,1)+2,1),IF(AND(I302&gt;100,C302=60004),HLOOKUP(C302,MASTER_Data_3!$A$6:$G$16,MATCH(Datset_2!I302,MASTER_Data_3!$B$7:$B$16,1)+2,1),IF(AND(I302&gt;100,C302=60005),HLOOKUP(C302,MASTER_Data_3!$A$6:$G$16,MATCH(Datset_2!I302,MASTER_Data_3!$B$7:$B$16,1)+2,1),HLOOKUP(C302,MASTER_Data_3!$A$6:$G$16,2,1))))))</f>
        <v>0.254</v>
      </c>
      <c r="K302" s="4">
        <f t="shared" si="8"/>
        <v>38.455599999999997</v>
      </c>
      <c r="L302" s="112">
        <f>IF(AND(I302&gt;100,C302=60001),HLOOKUP(C302,MASTER_Data_4!$A$6:$L$16,MATCH(Datset_2!I302,MASTER_Data_4!$B$7:$B$16,1)+2,1),IF(AND(I302&gt;100,C302=60002),HLOOKUP(C302,MASTER_Data_4!$A$6:$L$16,MATCH(Datset_2!I302,MASTER_Data_4!$B$7:$B$16,1)+2,1),IF(AND(I302&gt;100,C302=60003),HLOOKUP(C302,MASTER_Data_4!$A$6:$L$16,MATCH(Datset_2!I302,MASTER_Data_4!$B$7:$B$16,1)+2,1),IF(AND(I302&gt;100,C302=60004),HLOOKUP(C302,MASTER_Data_4!$A$6:$L$16,MATCH(Datset_2!I302,MASTER_Data_4!$B$7:$B$16,1)+2,1),IF(AND(I302&gt;100,C302=60005),HLOOKUP(C302,MASTER_Data_4!$A$6:$L$16,MATCH(Datset_2!I302,MASTER_Data_4!$B$7:$B$16,1)+2,1),HLOOKUP(C302,MASTER_Data_4!$A$6:$L$16,2,1))))))</f>
        <v>0.307</v>
      </c>
      <c r="M302" s="4">
        <f t="shared" si="9"/>
        <v>46.47979999999999</v>
      </c>
      <c r="N302" s="112">
        <f>VLOOKUP(C302,MASTER_Data_7!$F$2:$H$7,3,0)</f>
        <v>1</v>
      </c>
      <c r="O302" s="112">
        <f>VLOOKUP(C302,MASTER_Data_7!$K$2:$M$12,3,0)</f>
        <v>2</v>
      </c>
      <c r="P302" s="3">
        <f>VLOOKUP(C302,MASTER_Data_8!$F$2:$H$7,3,0)</f>
        <v>355</v>
      </c>
      <c r="Q302" s="3">
        <f>Datset_2!I302*MASTER_Data_5!$B$9*P302</f>
        <v>2929.2114999999994</v>
      </c>
      <c r="R302" s="3">
        <f>VLOOKUP(C302,MASTER_Data_8!$K$2:$M$12,3,0)</f>
        <v>1275</v>
      </c>
      <c r="S302" s="3">
        <f>Datset_2!I302*MASTER_Data_5!$B$9*R302</f>
        <v>10520.407499999998</v>
      </c>
    </row>
    <row r="303" spans="1:19" x14ac:dyDescent="0.25">
      <c r="A303" s="62" t="s">
        <v>680</v>
      </c>
      <c r="B303" s="22">
        <v>39670</v>
      </c>
      <c r="C303" s="62">
        <v>60001</v>
      </c>
      <c r="D303" s="62">
        <v>9</v>
      </c>
      <c r="E303" s="62">
        <v>15</v>
      </c>
      <c r="F303" s="62">
        <v>12</v>
      </c>
      <c r="G303" s="62">
        <v>15</v>
      </c>
      <c r="H303" s="62">
        <v>11</v>
      </c>
      <c r="I303" s="112">
        <f>D303*HLOOKUP($D$3,MASTER_Data_1!$A$3:$F$5,2,0)+E303*HLOOKUP($E$3,MASTER_Data_1!$A$3:$F$5,2,0)+F303*HLOOKUP($F$3,MASTER_Data_1!$A$3:$F$5,2,0)+G303*HLOOKUP($G$3,MASTER_Data_1!$A$3:$F$5,2,0)+H303*HLOOKUP($H$3,MASTER_Data_1!$A$3:$F$5,2,0)</f>
        <v>182</v>
      </c>
      <c r="J303" s="5">
        <f>IF(AND(I303&gt;100,C303=60001),HLOOKUP(C303,MASTER_Data_3!$A$6:$G$16,MATCH(Datset_2!I303,MASTER_Data_3!$B$7:$B$16,1)+2,1),IF(AND(I303&gt;100,C303=60002),HLOOKUP(C303,MASTER_Data_3!$A$6:$G$16,MATCH(Datset_2!I303,MASTER_Data_3!$B$7:$B$16,1)+2,1),IF(AND(I303&gt;100,C303=60003),HLOOKUP(C303,MASTER_Data_3!$A$6:$G$16,MATCH(Datset_2!I303,MASTER_Data_3!$B$7:$B$16,1)+2,1),IF(AND(I303&gt;100,C303=60004),HLOOKUP(C303,MASTER_Data_3!$A$6:$G$16,MATCH(Datset_2!I303,MASTER_Data_3!$B$7:$B$16,1)+2,1),IF(AND(I303&gt;100,C303=60005),HLOOKUP(C303,MASTER_Data_3!$A$6:$G$16,MATCH(Datset_2!I303,MASTER_Data_3!$B$7:$B$16,1)+2,1),HLOOKUP(C303,MASTER_Data_3!$A$6:$G$16,2,1))))))</f>
        <v>0.25</v>
      </c>
      <c r="K303" s="4">
        <f t="shared" si="8"/>
        <v>45.5</v>
      </c>
      <c r="L303" s="112">
        <f>IF(AND(I303&gt;100,C303=60001),HLOOKUP(C303,MASTER_Data_4!$A$6:$L$16,MATCH(Datset_2!I303,MASTER_Data_4!$B$7:$B$16,1)+2,1),IF(AND(I303&gt;100,C303=60002),HLOOKUP(C303,MASTER_Data_4!$A$6:$L$16,MATCH(Datset_2!I303,MASTER_Data_4!$B$7:$B$16,1)+2,1),IF(AND(I303&gt;100,C303=60003),HLOOKUP(C303,MASTER_Data_4!$A$6:$L$16,MATCH(Datset_2!I303,MASTER_Data_4!$B$7:$B$16,1)+2,1),IF(AND(I303&gt;100,C303=60004),HLOOKUP(C303,MASTER_Data_4!$A$6:$L$16,MATCH(Datset_2!I303,MASTER_Data_4!$B$7:$B$16,1)+2,1),IF(AND(I303&gt;100,C303=60005),HLOOKUP(C303,MASTER_Data_4!$A$6:$L$16,MATCH(Datset_2!I303,MASTER_Data_4!$B$7:$B$16,1)+2,1),HLOOKUP(C303,MASTER_Data_4!$A$6:$L$16,2,1))))))</f>
        <v>0.34</v>
      </c>
      <c r="M303" s="4">
        <f t="shared" si="9"/>
        <v>61.88</v>
      </c>
      <c r="N303" s="112">
        <f>VLOOKUP(C303,MASTER_Data_7!$F$2:$H$7,3,0)</f>
        <v>1</v>
      </c>
      <c r="O303" s="112">
        <f>VLOOKUP(C303,MASTER_Data_7!$K$2:$M$12,3,0)</f>
        <v>2</v>
      </c>
      <c r="P303" s="3">
        <f>VLOOKUP(C303,MASTER_Data_8!$F$2:$H$7,3,0)</f>
        <v>25</v>
      </c>
      <c r="Q303" s="3">
        <f>Datset_2!I303*MASTER_Data_5!$B$9*P303</f>
        <v>247.97500000000002</v>
      </c>
      <c r="R303" s="3">
        <f>VLOOKUP(C303,MASTER_Data_8!$K$2:$M$12,3,0)</f>
        <v>1376</v>
      </c>
      <c r="S303" s="3">
        <f>Datset_2!I303*MASTER_Data_5!$B$9*R303</f>
        <v>13648.544</v>
      </c>
    </row>
    <row r="304" spans="1:19" x14ac:dyDescent="0.25">
      <c r="A304" s="62" t="s">
        <v>780</v>
      </c>
      <c r="B304" s="22">
        <v>39670</v>
      </c>
      <c r="C304" s="62">
        <v>60004</v>
      </c>
      <c r="D304" s="62">
        <v>9</v>
      </c>
      <c r="E304" s="62">
        <v>8</v>
      </c>
      <c r="F304" s="62">
        <v>12</v>
      </c>
      <c r="G304" s="62">
        <v>21</v>
      </c>
      <c r="H304" s="62">
        <v>11</v>
      </c>
      <c r="I304" s="112">
        <f>D304*HLOOKUP($D$3,MASTER_Data_1!$A$3:$F$5,2,0)+E304*HLOOKUP($E$3,MASTER_Data_1!$A$3:$F$5,2,0)+F304*HLOOKUP($F$3,MASTER_Data_1!$A$3:$F$5,2,0)+G304*HLOOKUP($G$3,MASTER_Data_1!$A$3:$F$5,2,0)+H304*HLOOKUP($H$3,MASTER_Data_1!$A$3:$F$5,2,0)</f>
        <v>203.60000000000002</v>
      </c>
      <c r="J304" s="5">
        <f>IF(AND(I304&gt;100,C304=60001),HLOOKUP(C304,MASTER_Data_3!$A$6:$G$16,MATCH(Datset_2!I304,MASTER_Data_3!$B$7:$B$16,1)+2,1),IF(AND(I304&gt;100,C304=60002),HLOOKUP(C304,MASTER_Data_3!$A$6:$G$16,MATCH(Datset_2!I304,MASTER_Data_3!$B$7:$B$16,1)+2,1),IF(AND(I304&gt;100,C304=60003),HLOOKUP(C304,MASTER_Data_3!$A$6:$G$16,MATCH(Datset_2!I304,MASTER_Data_3!$B$7:$B$16,1)+2,1),IF(AND(I304&gt;100,C304=60004),HLOOKUP(C304,MASTER_Data_3!$A$6:$G$16,MATCH(Datset_2!I304,MASTER_Data_3!$B$7:$B$16,1)+2,1),IF(AND(I304&gt;100,C304=60005),HLOOKUP(C304,MASTER_Data_3!$A$6:$G$16,MATCH(Datset_2!I304,MASTER_Data_3!$B$7:$B$16,1)+2,1),HLOOKUP(C304,MASTER_Data_3!$A$6:$G$16,2,1))))))</f>
        <v>0.252</v>
      </c>
      <c r="K304" s="4">
        <f t="shared" si="8"/>
        <v>51.307200000000009</v>
      </c>
      <c r="L304" s="112">
        <f>IF(AND(I304&gt;100,C304=60001),HLOOKUP(C304,MASTER_Data_4!$A$6:$L$16,MATCH(Datset_2!I304,MASTER_Data_4!$B$7:$B$16,1)+2,1),IF(AND(I304&gt;100,C304=60002),HLOOKUP(C304,MASTER_Data_4!$A$6:$L$16,MATCH(Datset_2!I304,MASTER_Data_4!$B$7:$B$16,1)+2,1),IF(AND(I304&gt;100,C304=60003),HLOOKUP(C304,MASTER_Data_4!$A$6:$L$16,MATCH(Datset_2!I304,MASTER_Data_4!$B$7:$B$16,1)+2,1),IF(AND(I304&gt;100,C304=60004),HLOOKUP(C304,MASTER_Data_4!$A$6:$L$16,MATCH(Datset_2!I304,MASTER_Data_4!$B$7:$B$16,1)+2,1),IF(AND(I304&gt;100,C304=60005),HLOOKUP(C304,MASTER_Data_4!$A$6:$L$16,MATCH(Datset_2!I304,MASTER_Data_4!$B$7:$B$16,1)+2,1),HLOOKUP(C304,MASTER_Data_4!$A$6:$L$16,2,1))))))</f>
        <v>0.3</v>
      </c>
      <c r="M304" s="4">
        <f t="shared" si="9"/>
        <v>61.080000000000005</v>
      </c>
      <c r="N304" s="112">
        <f>VLOOKUP(C304,MASTER_Data_7!$F$2:$H$7,3,0)</f>
        <v>2</v>
      </c>
      <c r="O304" s="112">
        <f>VLOOKUP(C304,MASTER_Data_7!$K$2:$M$12,3,0)</f>
        <v>2</v>
      </c>
      <c r="P304" s="3">
        <f>VLOOKUP(C304,MASTER_Data_8!$F$2:$H$7,3,0)</f>
        <v>882</v>
      </c>
      <c r="Q304" s="3">
        <f>Datset_2!I304*MASTER_Data_5!$B$9*P304</f>
        <v>9786.8484000000008</v>
      </c>
      <c r="R304" s="3">
        <f>VLOOKUP(C304,MASTER_Data_8!$K$2:$M$12,3,0)</f>
        <v>1735</v>
      </c>
      <c r="S304" s="3">
        <f>Datset_2!I304*MASTER_Data_5!$B$9*R304</f>
        <v>19251.907000000003</v>
      </c>
    </row>
    <row r="305" spans="1:19" x14ac:dyDescent="0.25">
      <c r="A305" s="62" t="s">
        <v>823</v>
      </c>
      <c r="B305" s="22">
        <v>39671</v>
      </c>
      <c r="C305" s="62">
        <v>60002</v>
      </c>
      <c r="D305" s="62">
        <v>9</v>
      </c>
      <c r="E305" s="62">
        <v>4</v>
      </c>
      <c r="F305" s="62">
        <v>12</v>
      </c>
      <c r="G305" s="62">
        <v>11</v>
      </c>
      <c r="H305" s="62">
        <v>6</v>
      </c>
      <c r="I305" s="112">
        <f>D305*HLOOKUP($D$3,MASTER_Data_1!$A$3:$F$5,2,0)+E305*HLOOKUP($E$3,MASTER_Data_1!$A$3:$F$5,2,0)+F305*HLOOKUP($F$3,MASTER_Data_1!$A$3:$F$5,2,0)+G305*HLOOKUP($G$3,MASTER_Data_1!$A$3:$F$5,2,0)+H305*HLOOKUP($H$3,MASTER_Data_1!$A$3:$F$5,2,0)</f>
        <v>125.39999999999999</v>
      </c>
      <c r="J305" s="5">
        <f>IF(AND(I305&gt;100,C305=60001),HLOOKUP(C305,MASTER_Data_3!$A$6:$G$16,MATCH(Datset_2!I305,MASTER_Data_3!$B$7:$B$16,1)+2,1),IF(AND(I305&gt;100,C305=60002),HLOOKUP(C305,MASTER_Data_3!$A$6:$G$16,MATCH(Datset_2!I305,MASTER_Data_3!$B$7:$B$16,1)+2,1),IF(AND(I305&gt;100,C305=60003),HLOOKUP(C305,MASTER_Data_3!$A$6:$G$16,MATCH(Datset_2!I305,MASTER_Data_3!$B$7:$B$16,1)+2,1),IF(AND(I305&gt;100,C305=60004),HLOOKUP(C305,MASTER_Data_3!$A$6:$G$16,MATCH(Datset_2!I305,MASTER_Data_3!$B$7:$B$16,1)+2,1),IF(AND(I305&gt;100,C305=60005),HLOOKUP(C305,MASTER_Data_3!$A$6:$G$16,MATCH(Datset_2!I305,MASTER_Data_3!$B$7:$B$16,1)+2,1),HLOOKUP(C305,MASTER_Data_3!$A$6:$G$16,2,1))))))</f>
        <v>0.254</v>
      </c>
      <c r="K305" s="4">
        <f t="shared" si="8"/>
        <v>31.851599999999998</v>
      </c>
      <c r="L305" s="112">
        <f>IF(AND(I305&gt;100,C305=60001),HLOOKUP(C305,MASTER_Data_4!$A$6:$L$16,MATCH(Datset_2!I305,MASTER_Data_4!$B$7:$B$16,1)+2,1),IF(AND(I305&gt;100,C305=60002),HLOOKUP(C305,MASTER_Data_4!$A$6:$L$16,MATCH(Datset_2!I305,MASTER_Data_4!$B$7:$B$16,1)+2,1),IF(AND(I305&gt;100,C305=60003),HLOOKUP(C305,MASTER_Data_4!$A$6:$L$16,MATCH(Datset_2!I305,MASTER_Data_4!$B$7:$B$16,1)+2,1),IF(AND(I305&gt;100,C305=60004),HLOOKUP(C305,MASTER_Data_4!$A$6:$L$16,MATCH(Datset_2!I305,MASTER_Data_4!$B$7:$B$16,1)+2,1),IF(AND(I305&gt;100,C305=60005),HLOOKUP(C305,MASTER_Data_4!$A$6:$L$16,MATCH(Datset_2!I305,MASTER_Data_4!$B$7:$B$16,1)+2,1),HLOOKUP(C305,MASTER_Data_4!$A$6:$L$16,2,1))))))</f>
        <v>0.307</v>
      </c>
      <c r="M305" s="4">
        <f t="shared" si="9"/>
        <v>38.497799999999998</v>
      </c>
      <c r="N305" s="112">
        <f>VLOOKUP(C305,MASTER_Data_7!$F$2:$H$7,3,0)</f>
        <v>1</v>
      </c>
      <c r="O305" s="112">
        <f>VLOOKUP(C305,MASTER_Data_7!$K$2:$M$12,3,0)</f>
        <v>2</v>
      </c>
      <c r="P305" s="3">
        <f>VLOOKUP(C305,MASTER_Data_8!$F$2:$H$7,3,0)</f>
        <v>355</v>
      </c>
      <c r="Q305" s="3">
        <f>Datset_2!I305*MASTER_Data_5!$B$9*P305</f>
        <v>2426.1765</v>
      </c>
      <c r="R305" s="3">
        <f>VLOOKUP(C305,MASTER_Data_8!$K$2:$M$12,3,0)</f>
        <v>1275</v>
      </c>
      <c r="S305" s="3">
        <f>Datset_2!I305*MASTER_Data_5!$B$9*R305</f>
        <v>8713.7325000000001</v>
      </c>
    </row>
    <row r="306" spans="1:19" x14ac:dyDescent="0.25">
      <c r="A306" s="62" t="s">
        <v>824</v>
      </c>
      <c r="B306" s="22">
        <v>39671</v>
      </c>
      <c r="C306" s="62">
        <v>60001</v>
      </c>
      <c r="D306" s="62">
        <v>9</v>
      </c>
      <c r="E306" s="62">
        <v>8</v>
      </c>
      <c r="F306" s="62">
        <v>12</v>
      </c>
      <c r="G306" s="62">
        <v>14</v>
      </c>
      <c r="H306" s="62">
        <v>17</v>
      </c>
      <c r="I306" s="112">
        <f>D306*HLOOKUP($D$3,MASTER_Data_1!$A$3:$F$5,2,0)+E306*HLOOKUP($E$3,MASTER_Data_1!$A$3:$F$5,2,0)+F306*HLOOKUP($F$3,MASTER_Data_1!$A$3:$F$5,2,0)+G306*HLOOKUP($G$3,MASTER_Data_1!$A$3:$F$5,2,0)+H306*HLOOKUP($H$3,MASTER_Data_1!$A$3:$F$5,2,0)</f>
        <v>180.5</v>
      </c>
      <c r="J306" s="5">
        <f>IF(AND(I306&gt;100,C306=60001),HLOOKUP(C306,MASTER_Data_3!$A$6:$G$16,MATCH(Datset_2!I306,MASTER_Data_3!$B$7:$B$16,1)+2,1),IF(AND(I306&gt;100,C306=60002),HLOOKUP(C306,MASTER_Data_3!$A$6:$G$16,MATCH(Datset_2!I306,MASTER_Data_3!$B$7:$B$16,1)+2,1),IF(AND(I306&gt;100,C306=60003),HLOOKUP(C306,MASTER_Data_3!$A$6:$G$16,MATCH(Datset_2!I306,MASTER_Data_3!$B$7:$B$16,1)+2,1),IF(AND(I306&gt;100,C306=60004),HLOOKUP(C306,MASTER_Data_3!$A$6:$G$16,MATCH(Datset_2!I306,MASTER_Data_3!$B$7:$B$16,1)+2,1),IF(AND(I306&gt;100,C306=60005),HLOOKUP(C306,MASTER_Data_3!$A$6:$G$16,MATCH(Datset_2!I306,MASTER_Data_3!$B$7:$B$16,1)+2,1),HLOOKUP(C306,MASTER_Data_3!$A$6:$G$16,2,1))))))</f>
        <v>0.25</v>
      </c>
      <c r="K306" s="4">
        <f t="shared" si="8"/>
        <v>45.125</v>
      </c>
      <c r="L306" s="112">
        <f>IF(AND(I306&gt;100,C306=60001),HLOOKUP(C306,MASTER_Data_4!$A$6:$L$16,MATCH(Datset_2!I306,MASTER_Data_4!$B$7:$B$16,1)+2,1),IF(AND(I306&gt;100,C306=60002),HLOOKUP(C306,MASTER_Data_4!$A$6:$L$16,MATCH(Datset_2!I306,MASTER_Data_4!$B$7:$B$16,1)+2,1),IF(AND(I306&gt;100,C306=60003),HLOOKUP(C306,MASTER_Data_4!$A$6:$L$16,MATCH(Datset_2!I306,MASTER_Data_4!$B$7:$B$16,1)+2,1),IF(AND(I306&gt;100,C306=60004),HLOOKUP(C306,MASTER_Data_4!$A$6:$L$16,MATCH(Datset_2!I306,MASTER_Data_4!$B$7:$B$16,1)+2,1),IF(AND(I306&gt;100,C306=60005),HLOOKUP(C306,MASTER_Data_4!$A$6:$L$16,MATCH(Datset_2!I306,MASTER_Data_4!$B$7:$B$16,1)+2,1),HLOOKUP(C306,MASTER_Data_4!$A$6:$L$16,2,1))))))</f>
        <v>0.34</v>
      </c>
      <c r="M306" s="4">
        <f t="shared" si="9"/>
        <v>61.370000000000005</v>
      </c>
      <c r="N306" s="112">
        <f>VLOOKUP(C306,MASTER_Data_7!$F$2:$H$7,3,0)</f>
        <v>1</v>
      </c>
      <c r="O306" s="112">
        <f>VLOOKUP(C306,MASTER_Data_7!$K$2:$M$12,3,0)</f>
        <v>2</v>
      </c>
      <c r="P306" s="3">
        <f>VLOOKUP(C306,MASTER_Data_8!$F$2:$H$7,3,0)</f>
        <v>25</v>
      </c>
      <c r="Q306" s="3">
        <f>Datset_2!I306*MASTER_Data_5!$B$9*P306</f>
        <v>245.93124999999998</v>
      </c>
      <c r="R306" s="3">
        <f>VLOOKUP(C306,MASTER_Data_8!$K$2:$M$12,3,0)</f>
        <v>1376</v>
      </c>
      <c r="S306" s="3">
        <f>Datset_2!I306*MASTER_Data_5!$B$9*R306</f>
        <v>13536.055999999999</v>
      </c>
    </row>
    <row r="307" spans="1:19" x14ac:dyDescent="0.25">
      <c r="A307" s="62" t="s">
        <v>865</v>
      </c>
      <c r="B307" s="22">
        <v>39672</v>
      </c>
      <c r="C307" s="62">
        <v>60003</v>
      </c>
      <c r="D307" s="62">
        <v>9</v>
      </c>
      <c r="E307" s="62">
        <v>8</v>
      </c>
      <c r="F307" s="62">
        <v>12</v>
      </c>
      <c r="G307" s="62">
        <v>11</v>
      </c>
      <c r="H307" s="62">
        <v>9</v>
      </c>
      <c r="I307" s="112">
        <f>D307*HLOOKUP($D$3,MASTER_Data_1!$A$3:$F$5,2,0)+E307*HLOOKUP($E$3,MASTER_Data_1!$A$3:$F$5,2,0)+F307*HLOOKUP($F$3,MASTER_Data_1!$A$3:$F$5,2,0)+G307*HLOOKUP($G$3,MASTER_Data_1!$A$3:$F$5,2,0)+H307*HLOOKUP($H$3,MASTER_Data_1!$A$3:$F$5,2,0)</f>
        <v>141</v>
      </c>
      <c r="J307" s="5">
        <f>IF(AND(I307&gt;100,C307=60001),HLOOKUP(C307,MASTER_Data_3!$A$6:$G$16,MATCH(Datset_2!I307,MASTER_Data_3!$B$7:$B$16,1)+2,1),IF(AND(I307&gt;100,C307=60002),HLOOKUP(C307,MASTER_Data_3!$A$6:$G$16,MATCH(Datset_2!I307,MASTER_Data_3!$B$7:$B$16,1)+2,1),IF(AND(I307&gt;100,C307=60003),HLOOKUP(C307,MASTER_Data_3!$A$6:$G$16,MATCH(Datset_2!I307,MASTER_Data_3!$B$7:$B$16,1)+2,1),IF(AND(I307&gt;100,C307=60004),HLOOKUP(C307,MASTER_Data_3!$A$6:$G$16,MATCH(Datset_2!I307,MASTER_Data_3!$B$7:$B$16,1)+2,1),IF(AND(I307&gt;100,C307=60005),HLOOKUP(C307,MASTER_Data_3!$A$6:$G$16,MATCH(Datset_2!I307,MASTER_Data_3!$B$7:$B$16,1)+2,1),HLOOKUP(C307,MASTER_Data_3!$A$6:$G$16,2,1))))))</f>
        <v>0.25600000000000001</v>
      </c>
      <c r="K307" s="4">
        <f t="shared" si="8"/>
        <v>36.096000000000004</v>
      </c>
      <c r="L307" s="112">
        <f>IF(AND(I307&gt;100,C307=60001),HLOOKUP(C307,MASTER_Data_4!$A$6:$L$16,MATCH(Datset_2!I307,MASTER_Data_4!$B$7:$B$16,1)+2,1),IF(AND(I307&gt;100,C307=60002),HLOOKUP(C307,MASTER_Data_4!$A$6:$L$16,MATCH(Datset_2!I307,MASTER_Data_4!$B$7:$B$16,1)+2,1),IF(AND(I307&gt;100,C307=60003),HLOOKUP(C307,MASTER_Data_4!$A$6:$L$16,MATCH(Datset_2!I307,MASTER_Data_4!$B$7:$B$16,1)+2,1),IF(AND(I307&gt;100,C307=60004),HLOOKUP(C307,MASTER_Data_4!$A$6:$L$16,MATCH(Datset_2!I307,MASTER_Data_4!$B$7:$B$16,1)+2,1),IF(AND(I307&gt;100,C307=60005),HLOOKUP(C307,MASTER_Data_4!$A$6:$L$16,MATCH(Datset_2!I307,MASTER_Data_4!$B$7:$B$16,1)+2,1),HLOOKUP(C307,MASTER_Data_4!$A$6:$L$16,2,1))))))</f>
        <v>0.28999999999999998</v>
      </c>
      <c r="M307" s="4">
        <f t="shared" si="9"/>
        <v>40.89</v>
      </c>
      <c r="N307" s="112">
        <f>VLOOKUP(C307,MASTER_Data_7!$F$2:$H$7,3,0)</f>
        <v>2</v>
      </c>
      <c r="O307" s="112">
        <f>VLOOKUP(C307,MASTER_Data_7!$K$2:$M$12,3,0)</f>
        <v>1</v>
      </c>
      <c r="P307" s="3">
        <f>VLOOKUP(C307,MASTER_Data_8!$F$2:$H$7,3,0)</f>
        <v>846</v>
      </c>
      <c r="Q307" s="3">
        <f>Datset_2!I307*MASTER_Data_5!$B$9*P307</f>
        <v>6501.0869999999995</v>
      </c>
      <c r="R307" s="3">
        <f>VLOOKUP(C307,MASTER_Data_8!$K$2:$M$12,3,0)</f>
        <v>775</v>
      </c>
      <c r="S307" s="3">
        <f>Datset_2!I307*MASTER_Data_5!$B$9*R307</f>
        <v>5955.4875000000002</v>
      </c>
    </row>
    <row r="308" spans="1:19" x14ac:dyDescent="0.25">
      <c r="A308" s="62" t="s">
        <v>866</v>
      </c>
      <c r="B308" s="22">
        <v>39672</v>
      </c>
      <c r="C308" s="62">
        <v>60002</v>
      </c>
      <c r="D308" s="62">
        <v>9</v>
      </c>
      <c r="E308" s="62">
        <v>8</v>
      </c>
      <c r="F308" s="62">
        <v>12</v>
      </c>
      <c r="G308" s="62">
        <v>14</v>
      </c>
      <c r="H308" s="62">
        <v>4</v>
      </c>
      <c r="I308" s="112">
        <f>D308*HLOOKUP($D$3,MASTER_Data_1!$A$3:$F$5,2,0)+E308*HLOOKUP($E$3,MASTER_Data_1!$A$3:$F$5,2,0)+F308*HLOOKUP($F$3,MASTER_Data_1!$A$3:$F$5,2,0)+G308*HLOOKUP($G$3,MASTER_Data_1!$A$3:$F$5,2,0)+H308*HLOOKUP($H$3,MASTER_Data_1!$A$3:$F$5,2,0)</f>
        <v>144.1</v>
      </c>
      <c r="J308" s="5">
        <f>IF(AND(I308&gt;100,C308=60001),HLOOKUP(C308,MASTER_Data_3!$A$6:$G$16,MATCH(Datset_2!I308,MASTER_Data_3!$B$7:$B$16,1)+2,1),IF(AND(I308&gt;100,C308=60002),HLOOKUP(C308,MASTER_Data_3!$A$6:$G$16,MATCH(Datset_2!I308,MASTER_Data_3!$B$7:$B$16,1)+2,1),IF(AND(I308&gt;100,C308=60003),HLOOKUP(C308,MASTER_Data_3!$A$6:$G$16,MATCH(Datset_2!I308,MASTER_Data_3!$B$7:$B$16,1)+2,1),IF(AND(I308&gt;100,C308=60004),HLOOKUP(C308,MASTER_Data_3!$A$6:$G$16,MATCH(Datset_2!I308,MASTER_Data_3!$B$7:$B$16,1)+2,1),IF(AND(I308&gt;100,C308=60005),HLOOKUP(C308,MASTER_Data_3!$A$6:$G$16,MATCH(Datset_2!I308,MASTER_Data_3!$B$7:$B$16,1)+2,1),HLOOKUP(C308,MASTER_Data_3!$A$6:$G$16,2,1))))))</f>
        <v>0.254</v>
      </c>
      <c r="K308" s="4">
        <f t="shared" si="8"/>
        <v>36.601399999999998</v>
      </c>
      <c r="L308" s="112">
        <f>IF(AND(I308&gt;100,C308=60001),HLOOKUP(C308,MASTER_Data_4!$A$6:$L$16,MATCH(Datset_2!I308,MASTER_Data_4!$B$7:$B$16,1)+2,1),IF(AND(I308&gt;100,C308=60002),HLOOKUP(C308,MASTER_Data_4!$A$6:$L$16,MATCH(Datset_2!I308,MASTER_Data_4!$B$7:$B$16,1)+2,1),IF(AND(I308&gt;100,C308=60003),HLOOKUP(C308,MASTER_Data_4!$A$6:$L$16,MATCH(Datset_2!I308,MASTER_Data_4!$B$7:$B$16,1)+2,1),IF(AND(I308&gt;100,C308=60004),HLOOKUP(C308,MASTER_Data_4!$A$6:$L$16,MATCH(Datset_2!I308,MASTER_Data_4!$B$7:$B$16,1)+2,1),IF(AND(I308&gt;100,C308=60005),HLOOKUP(C308,MASTER_Data_4!$A$6:$L$16,MATCH(Datset_2!I308,MASTER_Data_4!$B$7:$B$16,1)+2,1),HLOOKUP(C308,MASTER_Data_4!$A$6:$L$16,2,1))))))</f>
        <v>0.307</v>
      </c>
      <c r="M308" s="4">
        <f t="shared" si="9"/>
        <v>44.238699999999994</v>
      </c>
      <c r="N308" s="112">
        <f>VLOOKUP(C308,MASTER_Data_7!$F$2:$H$7,3,0)</f>
        <v>1</v>
      </c>
      <c r="O308" s="112">
        <f>VLOOKUP(C308,MASTER_Data_7!$K$2:$M$12,3,0)</f>
        <v>2</v>
      </c>
      <c r="P308" s="3">
        <f>VLOOKUP(C308,MASTER_Data_8!$F$2:$H$7,3,0)</f>
        <v>355</v>
      </c>
      <c r="Q308" s="3">
        <f>Datset_2!I308*MASTER_Data_5!$B$9*P308</f>
        <v>2787.9747499999999</v>
      </c>
      <c r="R308" s="3">
        <f>VLOOKUP(C308,MASTER_Data_8!$K$2:$M$12,3,0)</f>
        <v>1275</v>
      </c>
      <c r="S308" s="3">
        <f>Datset_2!I308*MASTER_Data_5!$B$9*R308</f>
        <v>10013.14875</v>
      </c>
    </row>
    <row r="309" spans="1:19" x14ac:dyDescent="0.25">
      <c r="A309" s="62" t="s">
        <v>603</v>
      </c>
      <c r="B309" s="22">
        <v>39673</v>
      </c>
      <c r="C309" s="62">
        <v>60002</v>
      </c>
      <c r="D309" s="62">
        <v>9</v>
      </c>
      <c r="E309" s="62">
        <v>3</v>
      </c>
      <c r="F309" s="62">
        <v>12</v>
      </c>
      <c r="G309" s="62">
        <v>14</v>
      </c>
      <c r="H309" s="62">
        <v>9</v>
      </c>
      <c r="I309" s="112">
        <f>D309*HLOOKUP($D$3,MASTER_Data_1!$A$3:$F$5,2,0)+E309*HLOOKUP($E$3,MASTER_Data_1!$A$3:$F$5,2,0)+F309*HLOOKUP($F$3,MASTER_Data_1!$A$3:$F$5,2,0)+G309*HLOOKUP($G$3,MASTER_Data_1!$A$3:$F$5,2,0)+H309*HLOOKUP($H$3,MASTER_Data_1!$A$3:$F$5,2,0)</f>
        <v>149.1</v>
      </c>
      <c r="J309" s="5">
        <f>IF(AND(I309&gt;100,C309=60001),HLOOKUP(C309,MASTER_Data_3!$A$6:$G$16,MATCH(Datset_2!I309,MASTER_Data_3!$B$7:$B$16,1)+2,1),IF(AND(I309&gt;100,C309=60002),HLOOKUP(C309,MASTER_Data_3!$A$6:$G$16,MATCH(Datset_2!I309,MASTER_Data_3!$B$7:$B$16,1)+2,1),IF(AND(I309&gt;100,C309=60003),HLOOKUP(C309,MASTER_Data_3!$A$6:$G$16,MATCH(Datset_2!I309,MASTER_Data_3!$B$7:$B$16,1)+2,1),IF(AND(I309&gt;100,C309=60004),HLOOKUP(C309,MASTER_Data_3!$A$6:$G$16,MATCH(Datset_2!I309,MASTER_Data_3!$B$7:$B$16,1)+2,1),IF(AND(I309&gt;100,C309=60005),HLOOKUP(C309,MASTER_Data_3!$A$6:$G$16,MATCH(Datset_2!I309,MASTER_Data_3!$B$7:$B$16,1)+2,1),HLOOKUP(C309,MASTER_Data_3!$A$6:$G$16,2,1))))))</f>
        <v>0.254</v>
      </c>
      <c r="K309" s="4">
        <f t="shared" si="8"/>
        <v>37.871400000000001</v>
      </c>
      <c r="L309" s="112">
        <f>IF(AND(I309&gt;100,C309=60001),HLOOKUP(C309,MASTER_Data_4!$A$6:$L$16,MATCH(Datset_2!I309,MASTER_Data_4!$B$7:$B$16,1)+2,1),IF(AND(I309&gt;100,C309=60002),HLOOKUP(C309,MASTER_Data_4!$A$6:$L$16,MATCH(Datset_2!I309,MASTER_Data_4!$B$7:$B$16,1)+2,1),IF(AND(I309&gt;100,C309=60003),HLOOKUP(C309,MASTER_Data_4!$A$6:$L$16,MATCH(Datset_2!I309,MASTER_Data_4!$B$7:$B$16,1)+2,1),IF(AND(I309&gt;100,C309=60004),HLOOKUP(C309,MASTER_Data_4!$A$6:$L$16,MATCH(Datset_2!I309,MASTER_Data_4!$B$7:$B$16,1)+2,1),IF(AND(I309&gt;100,C309=60005),HLOOKUP(C309,MASTER_Data_4!$A$6:$L$16,MATCH(Datset_2!I309,MASTER_Data_4!$B$7:$B$16,1)+2,1),HLOOKUP(C309,MASTER_Data_4!$A$6:$L$16,2,1))))))</f>
        <v>0.307</v>
      </c>
      <c r="M309" s="4">
        <f t="shared" si="9"/>
        <v>45.773699999999998</v>
      </c>
      <c r="N309" s="112">
        <f>VLOOKUP(C309,MASTER_Data_7!$F$2:$H$7,3,0)</f>
        <v>1</v>
      </c>
      <c r="O309" s="112">
        <f>VLOOKUP(C309,MASTER_Data_7!$K$2:$M$12,3,0)</f>
        <v>2</v>
      </c>
      <c r="P309" s="3">
        <f>VLOOKUP(C309,MASTER_Data_8!$F$2:$H$7,3,0)</f>
        <v>355</v>
      </c>
      <c r="Q309" s="3">
        <f>Datset_2!I309*MASTER_Data_5!$B$9*P309</f>
        <v>2884.71225</v>
      </c>
      <c r="R309" s="3">
        <f>VLOOKUP(C309,MASTER_Data_8!$K$2:$M$12,3,0)</f>
        <v>1275</v>
      </c>
      <c r="S309" s="3">
        <f>Datset_2!I309*MASTER_Data_5!$B$9*R309</f>
        <v>10360.58625</v>
      </c>
    </row>
    <row r="310" spans="1:19" x14ac:dyDescent="0.25">
      <c r="A310" s="62" t="s">
        <v>604</v>
      </c>
      <c r="B310" s="22">
        <v>39674</v>
      </c>
      <c r="C310" s="62">
        <v>60001</v>
      </c>
      <c r="D310" s="62">
        <v>9</v>
      </c>
      <c r="E310" s="62">
        <v>4</v>
      </c>
      <c r="F310" s="62">
        <v>12</v>
      </c>
      <c r="G310" s="62">
        <v>12</v>
      </c>
      <c r="H310" s="62">
        <v>9</v>
      </c>
      <c r="I310" s="112">
        <f>D310*HLOOKUP($D$3,MASTER_Data_1!$A$3:$F$5,2,0)+E310*HLOOKUP($E$3,MASTER_Data_1!$A$3:$F$5,2,0)+F310*HLOOKUP($F$3,MASTER_Data_1!$A$3:$F$5,2,0)+G310*HLOOKUP($G$3,MASTER_Data_1!$A$3:$F$5,2,0)+H310*HLOOKUP($H$3,MASTER_Data_1!$A$3:$F$5,2,0)</f>
        <v>139.5</v>
      </c>
      <c r="J310" s="5">
        <f>IF(AND(I310&gt;100,C310=60001),HLOOKUP(C310,MASTER_Data_3!$A$6:$G$16,MATCH(Datset_2!I310,MASTER_Data_3!$B$7:$B$16,1)+2,1),IF(AND(I310&gt;100,C310=60002),HLOOKUP(C310,MASTER_Data_3!$A$6:$G$16,MATCH(Datset_2!I310,MASTER_Data_3!$B$7:$B$16,1)+2,1),IF(AND(I310&gt;100,C310=60003),HLOOKUP(C310,MASTER_Data_3!$A$6:$G$16,MATCH(Datset_2!I310,MASTER_Data_3!$B$7:$B$16,1)+2,1),IF(AND(I310&gt;100,C310=60004),HLOOKUP(C310,MASTER_Data_3!$A$6:$G$16,MATCH(Datset_2!I310,MASTER_Data_3!$B$7:$B$16,1)+2,1),IF(AND(I310&gt;100,C310=60005),HLOOKUP(C310,MASTER_Data_3!$A$6:$G$16,MATCH(Datset_2!I310,MASTER_Data_3!$B$7:$B$16,1)+2,1),HLOOKUP(C310,MASTER_Data_3!$A$6:$G$16,2,1))))))</f>
        <v>0.25</v>
      </c>
      <c r="K310" s="4">
        <f t="shared" si="8"/>
        <v>34.875</v>
      </c>
      <c r="L310" s="112">
        <f>IF(AND(I310&gt;100,C310=60001),HLOOKUP(C310,MASTER_Data_4!$A$6:$L$16,MATCH(Datset_2!I310,MASTER_Data_4!$B$7:$B$16,1)+2,1),IF(AND(I310&gt;100,C310=60002),HLOOKUP(C310,MASTER_Data_4!$A$6:$L$16,MATCH(Datset_2!I310,MASTER_Data_4!$B$7:$B$16,1)+2,1),IF(AND(I310&gt;100,C310=60003),HLOOKUP(C310,MASTER_Data_4!$A$6:$L$16,MATCH(Datset_2!I310,MASTER_Data_4!$B$7:$B$16,1)+2,1),IF(AND(I310&gt;100,C310=60004),HLOOKUP(C310,MASTER_Data_4!$A$6:$L$16,MATCH(Datset_2!I310,MASTER_Data_4!$B$7:$B$16,1)+2,1),IF(AND(I310&gt;100,C310=60005),HLOOKUP(C310,MASTER_Data_4!$A$6:$L$16,MATCH(Datset_2!I310,MASTER_Data_4!$B$7:$B$16,1)+2,1),HLOOKUP(C310,MASTER_Data_4!$A$6:$L$16,2,1))))))</f>
        <v>0.34</v>
      </c>
      <c r="M310" s="4">
        <f t="shared" si="9"/>
        <v>47.430000000000007</v>
      </c>
      <c r="N310" s="112">
        <f>VLOOKUP(C310,MASTER_Data_7!$F$2:$H$7,3,0)</f>
        <v>1</v>
      </c>
      <c r="O310" s="112">
        <f>VLOOKUP(C310,MASTER_Data_7!$K$2:$M$12,3,0)</f>
        <v>2</v>
      </c>
      <c r="P310" s="3">
        <f>VLOOKUP(C310,MASTER_Data_8!$F$2:$H$7,3,0)</f>
        <v>25</v>
      </c>
      <c r="Q310" s="3">
        <f>Datset_2!I310*MASTER_Data_5!$B$9*P310</f>
        <v>190.06875000000002</v>
      </c>
      <c r="R310" s="3">
        <f>VLOOKUP(C310,MASTER_Data_8!$K$2:$M$12,3,0)</f>
        <v>1376</v>
      </c>
      <c r="S310" s="3">
        <f>Datset_2!I310*MASTER_Data_5!$B$9*R310</f>
        <v>10461.384</v>
      </c>
    </row>
    <row r="311" spans="1:19" x14ac:dyDescent="0.25">
      <c r="A311" s="62" t="s">
        <v>605</v>
      </c>
      <c r="B311" s="22">
        <v>39675</v>
      </c>
      <c r="C311" s="62">
        <v>60005</v>
      </c>
      <c r="D311" s="62">
        <v>9</v>
      </c>
      <c r="E311" s="62">
        <v>8</v>
      </c>
      <c r="F311" s="62">
        <v>12</v>
      </c>
      <c r="G311" s="62">
        <v>15</v>
      </c>
      <c r="H311" s="62">
        <v>9</v>
      </c>
      <c r="I311" s="112">
        <f>D311*HLOOKUP($D$3,MASTER_Data_1!$A$3:$F$5,2,0)+E311*HLOOKUP($E$3,MASTER_Data_1!$A$3:$F$5,2,0)+F311*HLOOKUP($F$3,MASTER_Data_1!$A$3:$F$5,2,0)+G311*HLOOKUP($G$3,MASTER_Data_1!$A$3:$F$5,2,0)+H311*HLOOKUP($H$3,MASTER_Data_1!$A$3:$F$5,2,0)</f>
        <v>163.79999999999998</v>
      </c>
      <c r="J311" s="5">
        <f>IF(AND(I311&gt;100,C311=60001),HLOOKUP(C311,MASTER_Data_3!$A$6:$G$16,MATCH(Datset_2!I311,MASTER_Data_3!$B$7:$B$16,1)+2,1),IF(AND(I311&gt;100,C311=60002),HLOOKUP(C311,MASTER_Data_3!$A$6:$G$16,MATCH(Datset_2!I311,MASTER_Data_3!$B$7:$B$16,1)+2,1),IF(AND(I311&gt;100,C311=60003),HLOOKUP(C311,MASTER_Data_3!$A$6:$G$16,MATCH(Datset_2!I311,MASTER_Data_3!$B$7:$B$16,1)+2,1),IF(AND(I311&gt;100,C311=60004),HLOOKUP(C311,MASTER_Data_3!$A$6:$G$16,MATCH(Datset_2!I311,MASTER_Data_3!$B$7:$B$16,1)+2,1),IF(AND(I311&gt;100,C311=60005),HLOOKUP(C311,MASTER_Data_3!$A$6:$G$16,MATCH(Datset_2!I311,MASTER_Data_3!$B$7:$B$16,1)+2,1),HLOOKUP(C311,MASTER_Data_3!$A$6:$G$16,2,1))))))</f>
        <v>0.24399999999999999</v>
      </c>
      <c r="K311" s="4">
        <f t="shared" si="8"/>
        <v>39.967199999999998</v>
      </c>
      <c r="L311" s="112">
        <f>IF(AND(I311&gt;100,C311=60001),HLOOKUP(C311,MASTER_Data_4!$A$6:$L$16,MATCH(Datset_2!I311,MASTER_Data_4!$B$7:$B$16,1)+2,1),IF(AND(I311&gt;100,C311=60002),HLOOKUP(C311,MASTER_Data_4!$A$6:$L$16,MATCH(Datset_2!I311,MASTER_Data_4!$B$7:$B$16,1)+2,1),IF(AND(I311&gt;100,C311=60003),HLOOKUP(C311,MASTER_Data_4!$A$6:$L$16,MATCH(Datset_2!I311,MASTER_Data_4!$B$7:$B$16,1)+2,1),IF(AND(I311&gt;100,C311=60004),HLOOKUP(C311,MASTER_Data_4!$A$6:$L$16,MATCH(Datset_2!I311,MASTER_Data_4!$B$7:$B$16,1)+2,1),IF(AND(I311&gt;100,C311=60005),HLOOKUP(C311,MASTER_Data_4!$A$6:$L$16,MATCH(Datset_2!I311,MASTER_Data_4!$B$7:$B$16,1)+2,1),HLOOKUP(C311,MASTER_Data_4!$A$6:$L$16,2,1))))))</f>
        <v>0.38900000000000001</v>
      </c>
      <c r="M311" s="4">
        <f t="shared" si="9"/>
        <v>63.718199999999996</v>
      </c>
      <c r="N311" s="112">
        <f>VLOOKUP(C311,MASTER_Data_7!$F$2:$H$7,3,0)</f>
        <v>2</v>
      </c>
      <c r="O311" s="112">
        <f>VLOOKUP(C311,MASTER_Data_7!$K$2:$M$12,3,0)</f>
        <v>1</v>
      </c>
      <c r="P311" s="3">
        <f>VLOOKUP(C311,MASTER_Data_8!$F$2:$H$7,3,0)</f>
        <v>779</v>
      </c>
      <c r="Q311" s="3">
        <f>Datset_2!I311*MASTER_Data_5!$B$9*P311</f>
        <v>6954.2108999999991</v>
      </c>
      <c r="R311" s="3">
        <f>VLOOKUP(C311,MASTER_Data_8!$K$2:$M$12,3,0)</f>
        <v>584</v>
      </c>
      <c r="S311" s="3">
        <f>Datset_2!I311*MASTER_Data_5!$B$9*R311</f>
        <v>5213.4263999999994</v>
      </c>
    </row>
    <row r="312" spans="1:19" x14ac:dyDescent="0.25">
      <c r="A312" s="62" t="s">
        <v>606</v>
      </c>
      <c r="B312" s="22">
        <v>39676</v>
      </c>
      <c r="C312" s="62">
        <v>60005</v>
      </c>
      <c r="D312" s="62">
        <v>0</v>
      </c>
      <c r="E312" s="62">
        <v>8</v>
      </c>
      <c r="F312" s="62">
        <v>12</v>
      </c>
      <c r="G312" s="62">
        <v>12</v>
      </c>
      <c r="H312" s="62">
        <v>9</v>
      </c>
      <c r="I312" s="112">
        <f>D312*HLOOKUP($D$3,MASTER_Data_1!$A$3:$F$5,2,0)+E312*HLOOKUP($E$3,MASTER_Data_1!$A$3:$F$5,2,0)+F312*HLOOKUP($F$3,MASTER_Data_1!$A$3:$F$5,2,0)+G312*HLOOKUP($G$3,MASTER_Data_1!$A$3:$F$5,2,0)+H312*HLOOKUP($H$3,MASTER_Data_1!$A$3:$F$5,2,0)</f>
        <v>126.00000000000001</v>
      </c>
      <c r="J312" s="5">
        <f>IF(AND(I312&gt;100,C312=60001),HLOOKUP(C312,MASTER_Data_3!$A$6:$G$16,MATCH(Datset_2!I312,MASTER_Data_3!$B$7:$B$16,1)+2,1),IF(AND(I312&gt;100,C312=60002),HLOOKUP(C312,MASTER_Data_3!$A$6:$G$16,MATCH(Datset_2!I312,MASTER_Data_3!$B$7:$B$16,1)+2,1),IF(AND(I312&gt;100,C312=60003),HLOOKUP(C312,MASTER_Data_3!$A$6:$G$16,MATCH(Datset_2!I312,MASTER_Data_3!$B$7:$B$16,1)+2,1),IF(AND(I312&gt;100,C312=60004),HLOOKUP(C312,MASTER_Data_3!$A$6:$G$16,MATCH(Datset_2!I312,MASTER_Data_3!$B$7:$B$16,1)+2,1),IF(AND(I312&gt;100,C312=60005),HLOOKUP(C312,MASTER_Data_3!$A$6:$G$16,MATCH(Datset_2!I312,MASTER_Data_3!$B$7:$B$16,1)+2,1),HLOOKUP(C312,MASTER_Data_3!$A$6:$G$16,2,1))))))</f>
        <v>0.24399999999999999</v>
      </c>
      <c r="K312" s="4">
        <f t="shared" si="8"/>
        <v>30.744000000000003</v>
      </c>
      <c r="L312" s="112">
        <f>IF(AND(I312&gt;100,C312=60001),HLOOKUP(C312,MASTER_Data_4!$A$6:$L$16,MATCH(Datset_2!I312,MASTER_Data_4!$B$7:$B$16,1)+2,1),IF(AND(I312&gt;100,C312=60002),HLOOKUP(C312,MASTER_Data_4!$A$6:$L$16,MATCH(Datset_2!I312,MASTER_Data_4!$B$7:$B$16,1)+2,1),IF(AND(I312&gt;100,C312=60003),HLOOKUP(C312,MASTER_Data_4!$A$6:$L$16,MATCH(Datset_2!I312,MASTER_Data_4!$B$7:$B$16,1)+2,1),IF(AND(I312&gt;100,C312=60004),HLOOKUP(C312,MASTER_Data_4!$A$6:$L$16,MATCH(Datset_2!I312,MASTER_Data_4!$B$7:$B$16,1)+2,1),IF(AND(I312&gt;100,C312=60005),HLOOKUP(C312,MASTER_Data_4!$A$6:$L$16,MATCH(Datset_2!I312,MASTER_Data_4!$B$7:$B$16,1)+2,1),HLOOKUP(C312,MASTER_Data_4!$A$6:$L$16,2,1))))))</f>
        <v>0.38900000000000001</v>
      </c>
      <c r="M312" s="4">
        <f t="shared" si="9"/>
        <v>49.01400000000001</v>
      </c>
      <c r="N312" s="112">
        <f>VLOOKUP(C312,MASTER_Data_7!$F$2:$H$7,3,0)</f>
        <v>2</v>
      </c>
      <c r="O312" s="112">
        <f>VLOOKUP(C312,MASTER_Data_7!$K$2:$M$12,3,0)</f>
        <v>1</v>
      </c>
      <c r="P312" s="3">
        <f>VLOOKUP(C312,MASTER_Data_8!$F$2:$H$7,3,0)</f>
        <v>779</v>
      </c>
      <c r="Q312" s="3">
        <f>Datset_2!I312*MASTER_Data_5!$B$9*P312</f>
        <v>5349.3930000000009</v>
      </c>
      <c r="R312" s="3">
        <f>VLOOKUP(C312,MASTER_Data_8!$K$2:$M$12,3,0)</f>
        <v>584</v>
      </c>
      <c r="S312" s="3">
        <f>Datset_2!I312*MASTER_Data_5!$B$9*R312</f>
        <v>4010.3280000000004</v>
      </c>
    </row>
    <row r="313" spans="1:19" x14ac:dyDescent="0.25">
      <c r="A313" s="62" t="s">
        <v>605</v>
      </c>
      <c r="B313" s="22">
        <v>39677</v>
      </c>
      <c r="C313" s="62">
        <v>60003</v>
      </c>
      <c r="D313" s="62">
        <v>9</v>
      </c>
      <c r="E313" s="62">
        <v>8</v>
      </c>
      <c r="F313" s="62">
        <v>12</v>
      </c>
      <c r="G313" s="62">
        <v>12</v>
      </c>
      <c r="H313" s="62">
        <v>12</v>
      </c>
      <c r="I313" s="112">
        <f>D313*HLOOKUP($D$3,MASTER_Data_1!$A$3:$F$5,2,0)+E313*HLOOKUP($E$3,MASTER_Data_1!$A$3:$F$5,2,0)+F313*HLOOKUP($F$3,MASTER_Data_1!$A$3:$F$5,2,0)+G313*HLOOKUP($G$3,MASTER_Data_1!$A$3:$F$5,2,0)+H313*HLOOKUP($H$3,MASTER_Data_1!$A$3:$F$5,2,0)</f>
        <v>155.1</v>
      </c>
      <c r="J313" s="5">
        <f>IF(AND(I313&gt;100,C313=60001),HLOOKUP(C313,MASTER_Data_3!$A$6:$G$16,MATCH(Datset_2!I313,MASTER_Data_3!$B$7:$B$16,1)+2,1),IF(AND(I313&gt;100,C313=60002),HLOOKUP(C313,MASTER_Data_3!$A$6:$G$16,MATCH(Datset_2!I313,MASTER_Data_3!$B$7:$B$16,1)+2,1),IF(AND(I313&gt;100,C313=60003),HLOOKUP(C313,MASTER_Data_3!$A$6:$G$16,MATCH(Datset_2!I313,MASTER_Data_3!$B$7:$B$16,1)+2,1),IF(AND(I313&gt;100,C313=60004),HLOOKUP(C313,MASTER_Data_3!$A$6:$G$16,MATCH(Datset_2!I313,MASTER_Data_3!$B$7:$B$16,1)+2,1),IF(AND(I313&gt;100,C313=60005),HLOOKUP(C313,MASTER_Data_3!$A$6:$G$16,MATCH(Datset_2!I313,MASTER_Data_3!$B$7:$B$16,1)+2,1),HLOOKUP(C313,MASTER_Data_3!$A$6:$G$16,2,1))))))</f>
        <v>0.25600000000000001</v>
      </c>
      <c r="K313" s="4">
        <f t="shared" si="8"/>
        <v>39.705599999999997</v>
      </c>
      <c r="L313" s="112">
        <f>IF(AND(I313&gt;100,C313=60001),HLOOKUP(C313,MASTER_Data_4!$A$6:$L$16,MATCH(Datset_2!I313,MASTER_Data_4!$B$7:$B$16,1)+2,1),IF(AND(I313&gt;100,C313=60002),HLOOKUP(C313,MASTER_Data_4!$A$6:$L$16,MATCH(Datset_2!I313,MASTER_Data_4!$B$7:$B$16,1)+2,1),IF(AND(I313&gt;100,C313=60003),HLOOKUP(C313,MASTER_Data_4!$A$6:$L$16,MATCH(Datset_2!I313,MASTER_Data_4!$B$7:$B$16,1)+2,1),IF(AND(I313&gt;100,C313=60004),HLOOKUP(C313,MASTER_Data_4!$A$6:$L$16,MATCH(Datset_2!I313,MASTER_Data_4!$B$7:$B$16,1)+2,1),IF(AND(I313&gt;100,C313=60005),HLOOKUP(C313,MASTER_Data_4!$A$6:$L$16,MATCH(Datset_2!I313,MASTER_Data_4!$B$7:$B$16,1)+2,1),HLOOKUP(C313,MASTER_Data_4!$A$6:$L$16,2,1))))))</f>
        <v>0.28999999999999998</v>
      </c>
      <c r="M313" s="4">
        <f t="shared" si="9"/>
        <v>44.978999999999992</v>
      </c>
      <c r="N313" s="112">
        <f>VLOOKUP(C313,MASTER_Data_7!$F$2:$H$7,3,0)</f>
        <v>2</v>
      </c>
      <c r="O313" s="112">
        <f>VLOOKUP(C313,MASTER_Data_7!$K$2:$M$12,3,0)</f>
        <v>1</v>
      </c>
      <c r="P313" s="3">
        <f>VLOOKUP(C313,MASTER_Data_8!$F$2:$H$7,3,0)</f>
        <v>846</v>
      </c>
      <c r="Q313" s="3">
        <f>Datset_2!I313*MASTER_Data_5!$B$9*P313</f>
        <v>7151.1956999999993</v>
      </c>
      <c r="R313" s="3">
        <f>VLOOKUP(C313,MASTER_Data_8!$K$2:$M$12,3,0)</f>
        <v>775</v>
      </c>
      <c r="S313" s="3">
        <f>Datset_2!I313*MASTER_Data_5!$B$9*R313</f>
        <v>6551.0362499999992</v>
      </c>
    </row>
    <row r="314" spans="1:19" x14ac:dyDescent="0.25">
      <c r="A314" s="62" t="s">
        <v>607</v>
      </c>
      <c r="B314" s="22">
        <v>39678</v>
      </c>
      <c r="C314" s="62">
        <v>60002</v>
      </c>
      <c r="D314" s="62">
        <v>9</v>
      </c>
      <c r="E314" s="62">
        <v>8</v>
      </c>
      <c r="F314" s="62">
        <v>12</v>
      </c>
      <c r="G314" s="62">
        <v>12</v>
      </c>
      <c r="H314" s="62">
        <v>9</v>
      </c>
      <c r="I314" s="112">
        <f>D314*HLOOKUP($D$3,MASTER_Data_1!$A$3:$F$5,2,0)+E314*HLOOKUP($E$3,MASTER_Data_1!$A$3:$F$5,2,0)+F314*HLOOKUP($F$3,MASTER_Data_1!$A$3:$F$5,2,0)+G314*HLOOKUP($G$3,MASTER_Data_1!$A$3:$F$5,2,0)+H314*HLOOKUP($H$3,MASTER_Data_1!$A$3:$F$5,2,0)</f>
        <v>146.69999999999999</v>
      </c>
      <c r="J314" s="5">
        <f>IF(AND(I314&gt;100,C314=60001),HLOOKUP(C314,MASTER_Data_3!$A$6:$G$16,MATCH(Datset_2!I314,MASTER_Data_3!$B$7:$B$16,1)+2,1),IF(AND(I314&gt;100,C314=60002),HLOOKUP(C314,MASTER_Data_3!$A$6:$G$16,MATCH(Datset_2!I314,MASTER_Data_3!$B$7:$B$16,1)+2,1),IF(AND(I314&gt;100,C314=60003),HLOOKUP(C314,MASTER_Data_3!$A$6:$G$16,MATCH(Datset_2!I314,MASTER_Data_3!$B$7:$B$16,1)+2,1),IF(AND(I314&gt;100,C314=60004),HLOOKUP(C314,MASTER_Data_3!$A$6:$G$16,MATCH(Datset_2!I314,MASTER_Data_3!$B$7:$B$16,1)+2,1),IF(AND(I314&gt;100,C314=60005),HLOOKUP(C314,MASTER_Data_3!$A$6:$G$16,MATCH(Datset_2!I314,MASTER_Data_3!$B$7:$B$16,1)+2,1),HLOOKUP(C314,MASTER_Data_3!$A$6:$G$16,2,1))))))</f>
        <v>0.254</v>
      </c>
      <c r="K314" s="4">
        <f t="shared" si="8"/>
        <v>37.261800000000001</v>
      </c>
      <c r="L314" s="112">
        <f>IF(AND(I314&gt;100,C314=60001),HLOOKUP(C314,MASTER_Data_4!$A$6:$L$16,MATCH(Datset_2!I314,MASTER_Data_4!$B$7:$B$16,1)+2,1),IF(AND(I314&gt;100,C314=60002),HLOOKUP(C314,MASTER_Data_4!$A$6:$L$16,MATCH(Datset_2!I314,MASTER_Data_4!$B$7:$B$16,1)+2,1),IF(AND(I314&gt;100,C314=60003),HLOOKUP(C314,MASTER_Data_4!$A$6:$L$16,MATCH(Datset_2!I314,MASTER_Data_4!$B$7:$B$16,1)+2,1),IF(AND(I314&gt;100,C314=60004),HLOOKUP(C314,MASTER_Data_4!$A$6:$L$16,MATCH(Datset_2!I314,MASTER_Data_4!$B$7:$B$16,1)+2,1),IF(AND(I314&gt;100,C314=60005),HLOOKUP(C314,MASTER_Data_4!$A$6:$L$16,MATCH(Datset_2!I314,MASTER_Data_4!$B$7:$B$16,1)+2,1),HLOOKUP(C314,MASTER_Data_4!$A$6:$L$16,2,1))))))</f>
        <v>0.307</v>
      </c>
      <c r="M314" s="4">
        <f t="shared" si="9"/>
        <v>45.036899999999996</v>
      </c>
      <c r="N314" s="112">
        <f>VLOOKUP(C314,MASTER_Data_7!$F$2:$H$7,3,0)</f>
        <v>1</v>
      </c>
      <c r="O314" s="112">
        <f>VLOOKUP(C314,MASTER_Data_7!$K$2:$M$12,3,0)</f>
        <v>2</v>
      </c>
      <c r="P314" s="3">
        <f>VLOOKUP(C314,MASTER_Data_8!$F$2:$H$7,3,0)</f>
        <v>355</v>
      </c>
      <c r="Q314" s="3">
        <f>Datset_2!I314*MASTER_Data_5!$B$9*P314</f>
        <v>2838.2782499999998</v>
      </c>
      <c r="R314" s="3">
        <f>VLOOKUP(C314,MASTER_Data_8!$K$2:$M$12,3,0)</f>
        <v>1275</v>
      </c>
      <c r="S314" s="3">
        <f>Datset_2!I314*MASTER_Data_5!$B$9*R314</f>
        <v>10193.81625</v>
      </c>
    </row>
    <row r="315" spans="1:19" x14ac:dyDescent="0.25">
      <c r="A315" s="62" t="s">
        <v>608</v>
      </c>
      <c r="B315" s="22">
        <v>39679</v>
      </c>
      <c r="C315" s="62">
        <v>60001</v>
      </c>
      <c r="D315" s="62">
        <v>0</v>
      </c>
      <c r="E315" s="62">
        <v>8</v>
      </c>
      <c r="F315" s="62">
        <v>12</v>
      </c>
      <c r="G315" s="62">
        <v>18</v>
      </c>
      <c r="H315" s="62">
        <v>9</v>
      </c>
      <c r="I315" s="112">
        <f>D315*HLOOKUP($D$3,MASTER_Data_1!$A$3:$F$5,2,0)+E315*HLOOKUP($E$3,MASTER_Data_1!$A$3:$F$5,2,0)+F315*HLOOKUP($F$3,MASTER_Data_1!$A$3:$F$5,2,0)+G315*HLOOKUP($G$3,MASTER_Data_1!$A$3:$F$5,2,0)+H315*HLOOKUP($H$3,MASTER_Data_1!$A$3:$F$5,2,0)</f>
        <v>160.19999999999999</v>
      </c>
      <c r="J315" s="5">
        <f>IF(AND(I315&gt;100,C315=60001),HLOOKUP(C315,MASTER_Data_3!$A$6:$G$16,MATCH(Datset_2!I315,MASTER_Data_3!$B$7:$B$16,1)+2,1),IF(AND(I315&gt;100,C315=60002),HLOOKUP(C315,MASTER_Data_3!$A$6:$G$16,MATCH(Datset_2!I315,MASTER_Data_3!$B$7:$B$16,1)+2,1),IF(AND(I315&gt;100,C315=60003),HLOOKUP(C315,MASTER_Data_3!$A$6:$G$16,MATCH(Datset_2!I315,MASTER_Data_3!$B$7:$B$16,1)+2,1),IF(AND(I315&gt;100,C315=60004),HLOOKUP(C315,MASTER_Data_3!$A$6:$G$16,MATCH(Datset_2!I315,MASTER_Data_3!$B$7:$B$16,1)+2,1),IF(AND(I315&gt;100,C315=60005),HLOOKUP(C315,MASTER_Data_3!$A$6:$G$16,MATCH(Datset_2!I315,MASTER_Data_3!$B$7:$B$16,1)+2,1),HLOOKUP(C315,MASTER_Data_3!$A$6:$G$16,2,1))))))</f>
        <v>0.25</v>
      </c>
      <c r="K315" s="4">
        <f t="shared" si="8"/>
        <v>40.049999999999997</v>
      </c>
      <c r="L315" s="112">
        <f>IF(AND(I315&gt;100,C315=60001),HLOOKUP(C315,MASTER_Data_4!$A$6:$L$16,MATCH(Datset_2!I315,MASTER_Data_4!$B$7:$B$16,1)+2,1),IF(AND(I315&gt;100,C315=60002),HLOOKUP(C315,MASTER_Data_4!$A$6:$L$16,MATCH(Datset_2!I315,MASTER_Data_4!$B$7:$B$16,1)+2,1),IF(AND(I315&gt;100,C315=60003),HLOOKUP(C315,MASTER_Data_4!$A$6:$L$16,MATCH(Datset_2!I315,MASTER_Data_4!$B$7:$B$16,1)+2,1),IF(AND(I315&gt;100,C315=60004),HLOOKUP(C315,MASTER_Data_4!$A$6:$L$16,MATCH(Datset_2!I315,MASTER_Data_4!$B$7:$B$16,1)+2,1),IF(AND(I315&gt;100,C315=60005),HLOOKUP(C315,MASTER_Data_4!$A$6:$L$16,MATCH(Datset_2!I315,MASTER_Data_4!$B$7:$B$16,1)+2,1),HLOOKUP(C315,MASTER_Data_4!$A$6:$L$16,2,1))))))</f>
        <v>0.34</v>
      </c>
      <c r="M315" s="4">
        <f t="shared" si="9"/>
        <v>54.468000000000004</v>
      </c>
      <c r="N315" s="112">
        <f>VLOOKUP(C315,MASTER_Data_7!$F$2:$H$7,3,0)</f>
        <v>1</v>
      </c>
      <c r="O315" s="112">
        <f>VLOOKUP(C315,MASTER_Data_7!$K$2:$M$12,3,0)</f>
        <v>2</v>
      </c>
      <c r="P315" s="3">
        <f>VLOOKUP(C315,MASTER_Data_8!$F$2:$H$7,3,0)</f>
        <v>25</v>
      </c>
      <c r="Q315" s="3">
        <f>Datset_2!I315*MASTER_Data_5!$B$9*P315</f>
        <v>218.27250000000001</v>
      </c>
      <c r="R315" s="3">
        <f>VLOOKUP(C315,MASTER_Data_8!$K$2:$M$12,3,0)</f>
        <v>1376</v>
      </c>
      <c r="S315" s="3">
        <f>Datset_2!I315*MASTER_Data_5!$B$9*R315</f>
        <v>12013.7184</v>
      </c>
    </row>
    <row r="316" spans="1:19" x14ac:dyDescent="0.25">
      <c r="A316" s="62" t="s">
        <v>609</v>
      </c>
      <c r="B316" s="22">
        <v>39679</v>
      </c>
      <c r="C316" s="62">
        <v>60004</v>
      </c>
      <c r="D316" s="62">
        <v>9</v>
      </c>
      <c r="E316" s="62">
        <v>8</v>
      </c>
      <c r="F316" s="62">
        <v>12</v>
      </c>
      <c r="G316" s="62">
        <v>11</v>
      </c>
      <c r="H316" s="62">
        <v>9</v>
      </c>
      <c r="I316" s="112">
        <f>D316*HLOOKUP($D$3,MASTER_Data_1!$A$3:$F$5,2,0)+E316*HLOOKUP($E$3,MASTER_Data_1!$A$3:$F$5,2,0)+F316*HLOOKUP($F$3,MASTER_Data_1!$A$3:$F$5,2,0)+G316*HLOOKUP($G$3,MASTER_Data_1!$A$3:$F$5,2,0)+H316*HLOOKUP($H$3,MASTER_Data_1!$A$3:$F$5,2,0)</f>
        <v>141</v>
      </c>
      <c r="J316" s="5">
        <f>IF(AND(I316&gt;100,C316=60001),HLOOKUP(C316,MASTER_Data_3!$A$6:$G$16,MATCH(Datset_2!I316,MASTER_Data_3!$B$7:$B$16,1)+2,1),IF(AND(I316&gt;100,C316=60002),HLOOKUP(C316,MASTER_Data_3!$A$6:$G$16,MATCH(Datset_2!I316,MASTER_Data_3!$B$7:$B$16,1)+2,1),IF(AND(I316&gt;100,C316=60003),HLOOKUP(C316,MASTER_Data_3!$A$6:$G$16,MATCH(Datset_2!I316,MASTER_Data_3!$B$7:$B$16,1)+2,1),IF(AND(I316&gt;100,C316=60004),HLOOKUP(C316,MASTER_Data_3!$A$6:$G$16,MATCH(Datset_2!I316,MASTER_Data_3!$B$7:$B$16,1)+2,1),IF(AND(I316&gt;100,C316=60005),HLOOKUP(C316,MASTER_Data_3!$A$6:$G$16,MATCH(Datset_2!I316,MASTER_Data_3!$B$7:$B$16,1)+2,1),HLOOKUP(C316,MASTER_Data_3!$A$6:$G$16,2,1))))))</f>
        <v>0.252</v>
      </c>
      <c r="K316" s="4">
        <f t="shared" si="8"/>
        <v>35.532000000000004</v>
      </c>
      <c r="L316" s="112">
        <f>IF(AND(I316&gt;100,C316=60001),HLOOKUP(C316,MASTER_Data_4!$A$6:$L$16,MATCH(Datset_2!I316,MASTER_Data_4!$B$7:$B$16,1)+2,1),IF(AND(I316&gt;100,C316=60002),HLOOKUP(C316,MASTER_Data_4!$A$6:$L$16,MATCH(Datset_2!I316,MASTER_Data_4!$B$7:$B$16,1)+2,1),IF(AND(I316&gt;100,C316=60003),HLOOKUP(C316,MASTER_Data_4!$A$6:$L$16,MATCH(Datset_2!I316,MASTER_Data_4!$B$7:$B$16,1)+2,1),IF(AND(I316&gt;100,C316=60004),HLOOKUP(C316,MASTER_Data_4!$A$6:$L$16,MATCH(Datset_2!I316,MASTER_Data_4!$B$7:$B$16,1)+2,1),IF(AND(I316&gt;100,C316=60005),HLOOKUP(C316,MASTER_Data_4!$A$6:$L$16,MATCH(Datset_2!I316,MASTER_Data_4!$B$7:$B$16,1)+2,1),HLOOKUP(C316,MASTER_Data_4!$A$6:$L$16,2,1))))))</f>
        <v>0.3</v>
      </c>
      <c r="M316" s="4">
        <f t="shared" si="9"/>
        <v>42.3</v>
      </c>
      <c r="N316" s="112">
        <f>VLOOKUP(C316,MASTER_Data_7!$F$2:$H$7,3,0)</f>
        <v>2</v>
      </c>
      <c r="O316" s="112">
        <f>VLOOKUP(C316,MASTER_Data_7!$K$2:$M$12,3,0)</f>
        <v>2</v>
      </c>
      <c r="P316" s="3">
        <f>VLOOKUP(C316,MASTER_Data_8!$F$2:$H$7,3,0)</f>
        <v>882</v>
      </c>
      <c r="Q316" s="3">
        <f>Datset_2!I316*MASTER_Data_5!$B$9*P316</f>
        <v>6777.7290000000003</v>
      </c>
      <c r="R316" s="3">
        <f>VLOOKUP(C316,MASTER_Data_8!$K$2:$M$12,3,0)</f>
        <v>1735</v>
      </c>
      <c r="S316" s="3">
        <f>Datset_2!I316*MASTER_Data_5!$B$9*R316</f>
        <v>13332.6075</v>
      </c>
    </row>
    <row r="317" spans="1:19" x14ac:dyDescent="0.25">
      <c r="A317" s="62" t="s">
        <v>610</v>
      </c>
      <c r="B317" s="22">
        <v>39681</v>
      </c>
      <c r="C317" s="62">
        <v>60005</v>
      </c>
      <c r="D317" s="62">
        <v>9</v>
      </c>
      <c r="E317" s="62">
        <v>8</v>
      </c>
      <c r="F317" s="62">
        <v>12</v>
      </c>
      <c r="G317" s="62">
        <v>14</v>
      </c>
      <c r="H317" s="62">
        <v>9</v>
      </c>
      <c r="I317" s="112">
        <f>D317*HLOOKUP($D$3,MASTER_Data_1!$A$3:$F$5,2,0)+E317*HLOOKUP($E$3,MASTER_Data_1!$A$3:$F$5,2,0)+F317*HLOOKUP($F$3,MASTER_Data_1!$A$3:$F$5,2,0)+G317*HLOOKUP($G$3,MASTER_Data_1!$A$3:$F$5,2,0)+H317*HLOOKUP($H$3,MASTER_Data_1!$A$3:$F$5,2,0)</f>
        <v>158.1</v>
      </c>
      <c r="J317" s="5">
        <f>IF(AND(I317&gt;100,C317=60001),HLOOKUP(C317,MASTER_Data_3!$A$6:$G$16,MATCH(Datset_2!I317,MASTER_Data_3!$B$7:$B$16,1)+2,1),IF(AND(I317&gt;100,C317=60002),HLOOKUP(C317,MASTER_Data_3!$A$6:$G$16,MATCH(Datset_2!I317,MASTER_Data_3!$B$7:$B$16,1)+2,1),IF(AND(I317&gt;100,C317=60003),HLOOKUP(C317,MASTER_Data_3!$A$6:$G$16,MATCH(Datset_2!I317,MASTER_Data_3!$B$7:$B$16,1)+2,1),IF(AND(I317&gt;100,C317=60004),HLOOKUP(C317,MASTER_Data_3!$A$6:$G$16,MATCH(Datset_2!I317,MASTER_Data_3!$B$7:$B$16,1)+2,1),IF(AND(I317&gt;100,C317=60005),HLOOKUP(C317,MASTER_Data_3!$A$6:$G$16,MATCH(Datset_2!I317,MASTER_Data_3!$B$7:$B$16,1)+2,1),HLOOKUP(C317,MASTER_Data_3!$A$6:$G$16,2,1))))))</f>
        <v>0.24399999999999999</v>
      </c>
      <c r="K317" s="4">
        <f t="shared" si="8"/>
        <v>38.5764</v>
      </c>
      <c r="L317" s="112">
        <f>IF(AND(I317&gt;100,C317=60001),HLOOKUP(C317,MASTER_Data_4!$A$6:$L$16,MATCH(Datset_2!I317,MASTER_Data_4!$B$7:$B$16,1)+2,1),IF(AND(I317&gt;100,C317=60002),HLOOKUP(C317,MASTER_Data_4!$A$6:$L$16,MATCH(Datset_2!I317,MASTER_Data_4!$B$7:$B$16,1)+2,1),IF(AND(I317&gt;100,C317=60003),HLOOKUP(C317,MASTER_Data_4!$A$6:$L$16,MATCH(Datset_2!I317,MASTER_Data_4!$B$7:$B$16,1)+2,1),IF(AND(I317&gt;100,C317=60004),HLOOKUP(C317,MASTER_Data_4!$A$6:$L$16,MATCH(Datset_2!I317,MASTER_Data_4!$B$7:$B$16,1)+2,1),IF(AND(I317&gt;100,C317=60005),HLOOKUP(C317,MASTER_Data_4!$A$6:$L$16,MATCH(Datset_2!I317,MASTER_Data_4!$B$7:$B$16,1)+2,1),HLOOKUP(C317,MASTER_Data_4!$A$6:$L$16,2,1))))))</f>
        <v>0.38900000000000001</v>
      </c>
      <c r="M317" s="4">
        <f t="shared" si="9"/>
        <v>61.500900000000001</v>
      </c>
      <c r="N317" s="112">
        <f>VLOOKUP(C317,MASTER_Data_7!$F$2:$H$7,3,0)</f>
        <v>2</v>
      </c>
      <c r="O317" s="112">
        <f>VLOOKUP(C317,MASTER_Data_7!$K$2:$M$12,3,0)</f>
        <v>1</v>
      </c>
      <c r="P317" s="3">
        <f>VLOOKUP(C317,MASTER_Data_8!$F$2:$H$7,3,0)</f>
        <v>779</v>
      </c>
      <c r="Q317" s="3">
        <f>Datset_2!I317*MASTER_Data_5!$B$9*P317</f>
        <v>6712.2145500000006</v>
      </c>
      <c r="R317" s="3">
        <f>VLOOKUP(C317,MASTER_Data_8!$K$2:$M$12,3,0)</f>
        <v>584</v>
      </c>
      <c r="S317" s="3">
        <f>Datset_2!I317*MASTER_Data_5!$B$9*R317</f>
        <v>5032.0068000000001</v>
      </c>
    </row>
    <row r="318" spans="1:19" x14ac:dyDescent="0.25">
      <c r="A318" s="62" t="s">
        <v>611</v>
      </c>
      <c r="B318" s="22">
        <v>39682</v>
      </c>
      <c r="C318" s="62">
        <v>60001</v>
      </c>
      <c r="D318" s="62">
        <v>9</v>
      </c>
      <c r="E318" s="62">
        <v>12</v>
      </c>
      <c r="F318" s="62">
        <v>12</v>
      </c>
      <c r="G318" s="62">
        <v>11</v>
      </c>
      <c r="H318" s="62">
        <v>15</v>
      </c>
      <c r="I318" s="112">
        <f>D318*HLOOKUP($D$3,MASTER_Data_1!$A$3:$F$5,2,0)+E318*HLOOKUP($E$3,MASTER_Data_1!$A$3:$F$5,2,0)+F318*HLOOKUP($F$3,MASTER_Data_1!$A$3:$F$5,2,0)+G318*HLOOKUP($G$3,MASTER_Data_1!$A$3:$F$5,2,0)+H318*HLOOKUP($H$3,MASTER_Data_1!$A$3:$F$5,2,0)</f>
        <v>165</v>
      </c>
      <c r="J318" s="5">
        <f>IF(AND(I318&gt;100,C318=60001),HLOOKUP(C318,MASTER_Data_3!$A$6:$G$16,MATCH(Datset_2!I318,MASTER_Data_3!$B$7:$B$16,1)+2,1),IF(AND(I318&gt;100,C318=60002),HLOOKUP(C318,MASTER_Data_3!$A$6:$G$16,MATCH(Datset_2!I318,MASTER_Data_3!$B$7:$B$16,1)+2,1),IF(AND(I318&gt;100,C318=60003),HLOOKUP(C318,MASTER_Data_3!$A$6:$G$16,MATCH(Datset_2!I318,MASTER_Data_3!$B$7:$B$16,1)+2,1),IF(AND(I318&gt;100,C318=60004),HLOOKUP(C318,MASTER_Data_3!$A$6:$G$16,MATCH(Datset_2!I318,MASTER_Data_3!$B$7:$B$16,1)+2,1),IF(AND(I318&gt;100,C318=60005),HLOOKUP(C318,MASTER_Data_3!$A$6:$G$16,MATCH(Datset_2!I318,MASTER_Data_3!$B$7:$B$16,1)+2,1),HLOOKUP(C318,MASTER_Data_3!$A$6:$G$16,2,1))))))</f>
        <v>0.25</v>
      </c>
      <c r="K318" s="4">
        <f t="shared" si="8"/>
        <v>41.25</v>
      </c>
      <c r="L318" s="112">
        <f>IF(AND(I318&gt;100,C318=60001),HLOOKUP(C318,MASTER_Data_4!$A$6:$L$16,MATCH(Datset_2!I318,MASTER_Data_4!$B$7:$B$16,1)+2,1),IF(AND(I318&gt;100,C318=60002),HLOOKUP(C318,MASTER_Data_4!$A$6:$L$16,MATCH(Datset_2!I318,MASTER_Data_4!$B$7:$B$16,1)+2,1),IF(AND(I318&gt;100,C318=60003),HLOOKUP(C318,MASTER_Data_4!$A$6:$L$16,MATCH(Datset_2!I318,MASTER_Data_4!$B$7:$B$16,1)+2,1),IF(AND(I318&gt;100,C318=60004),HLOOKUP(C318,MASTER_Data_4!$A$6:$L$16,MATCH(Datset_2!I318,MASTER_Data_4!$B$7:$B$16,1)+2,1),IF(AND(I318&gt;100,C318=60005),HLOOKUP(C318,MASTER_Data_4!$A$6:$L$16,MATCH(Datset_2!I318,MASTER_Data_4!$B$7:$B$16,1)+2,1),HLOOKUP(C318,MASTER_Data_4!$A$6:$L$16,2,1))))))</f>
        <v>0.34</v>
      </c>
      <c r="M318" s="4">
        <f t="shared" si="9"/>
        <v>56.1</v>
      </c>
      <c r="N318" s="112">
        <f>VLOOKUP(C318,MASTER_Data_7!$F$2:$H$7,3,0)</f>
        <v>1</v>
      </c>
      <c r="O318" s="112">
        <f>VLOOKUP(C318,MASTER_Data_7!$K$2:$M$12,3,0)</f>
        <v>2</v>
      </c>
      <c r="P318" s="3">
        <f>VLOOKUP(C318,MASTER_Data_8!$F$2:$H$7,3,0)</f>
        <v>25</v>
      </c>
      <c r="Q318" s="3">
        <f>Datset_2!I318*MASTER_Data_5!$B$9*P318</f>
        <v>224.8125</v>
      </c>
      <c r="R318" s="3">
        <f>VLOOKUP(C318,MASTER_Data_8!$K$2:$M$12,3,0)</f>
        <v>1376</v>
      </c>
      <c r="S318" s="3">
        <f>Datset_2!I318*MASTER_Data_5!$B$9*R318</f>
        <v>12373.68</v>
      </c>
    </row>
    <row r="319" spans="1:19" x14ac:dyDescent="0.25">
      <c r="A319" s="62" t="s">
        <v>612</v>
      </c>
      <c r="B319" s="22">
        <v>39683</v>
      </c>
      <c r="C319" s="62">
        <v>60002</v>
      </c>
      <c r="D319" s="62">
        <v>9</v>
      </c>
      <c r="E319" s="62">
        <v>8</v>
      </c>
      <c r="F319" s="62">
        <v>12</v>
      </c>
      <c r="G319" s="62">
        <v>11</v>
      </c>
      <c r="H319" s="62">
        <v>9</v>
      </c>
      <c r="I319" s="112">
        <f>D319*HLOOKUP($D$3,MASTER_Data_1!$A$3:$F$5,2,0)+E319*HLOOKUP($E$3,MASTER_Data_1!$A$3:$F$5,2,0)+F319*HLOOKUP($F$3,MASTER_Data_1!$A$3:$F$5,2,0)+G319*HLOOKUP($G$3,MASTER_Data_1!$A$3:$F$5,2,0)+H319*HLOOKUP($H$3,MASTER_Data_1!$A$3:$F$5,2,0)</f>
        <v>141</v>
      </c>
      <c r="J319" s="5">
        <f>IF(AND(I319&gt;100,C319=60001),HLOOKUP(C319,MASTER_Data_3!$A$6:$G$16,MATCH(Datset_2!I319,MASTER_Data_3!$B$7:$B$16,1)+2,1),IF(AND(I319&gt;100,C319=60002),HLOOKUP(C319,MASTER_Data_3!$A$6:$G$16,MATCH(Datset_2!I319,MASTER_Data_3!$B$7:$B$16,1)+2,1),IF(AND(I319&gt;100,C319=60003),HLOOKUP(C319,MASTER_Data_3!$A$6:$G$16,MATCH(Datset_2!I319,MASTER_Data_3!$B$7:$B$16,1)+2,1),IF(AND(I319&gt;100,C319=60004),HLOOKUP(C319,MASTER_Data_3!$A$6:$G$16,MATCH(Datset_2!I319,MASTER_Data_3!$B$7:$B$16,1)+2,1),IF(AND(I319&gt;100,C319=60005),HLOOKUP(C319,MASTER_Data_3!$A$6:$G$16,MATCH(Datset_2!I319,MASTER_Data_3!$B$7:$B$16,1)+2,1),HLOOKUP(C319,MASTER_Data_3!$A$6:$G$16,2,1))))))</f>
        <v>0.254</v>
      </c>
      <c r="K319" s="4">
        <f t="shared" si="8"/>
        <v>35.814</v>
      </c>
      <c r="L319" s="112">
        <f>IF(AND(I319&gt;100,C319=60001),HLOOKUP(C319,MASTER_Data_4!$A$6:$L$16,MATCH(Datset_2!I319,MASTER_Data_4!$B$7:$B$16,1)+2,1),IF(AND(I319&gt;100,C319=60002),HLOOKUP(C319,MASTER_Data_4!$A$6:$L$16,MATCH(Datset_2!I319,MASTER_Data_4!$B$7:$B$16,1)+2,1),IF(AND(I319&gt;100,C319=60003),HLOOKUP(C319,MASTER_Data_4!$A$6:$L$16,MATCH(Datset_2!I319,MASTER_Data_4!$B$7:$B$16,1)+2,1),IF(AND(I319&gt;100,C319=60004),HLOOKUP(C319,MASTER_Data_4!$A$6:$L$16,MATCH(Datset_2!I319,MASTER_Data_4!$B$7:$B$16,1)+2,1),IF(AND(I319&gt;100,C319=60005),HLOOKUP(C319,MASTER_Data_4!$A$6:$L$16,MATCH(Datset_2!I319,MASTER_Data_4!$B$7:$B$16,1)+2,1),HLOOKUP(C319,MASTER_Data_4!$A$6:$L$16,2,1))))))</f>
        <v>0.307</v>
      </c>
      <c r="M319" s="4">
        <f t="shared" si="9"/>
        <v>43.286999999999999</v>
      </c>
      <c r="N319" s="112">
        <f>VLOOKUP(C319,MASTER_Data_7!$F$2:$H$7,3,0)</f>
        <v>1</v>
      </c>
      <c r="O319" s="112">
        <f>VLOOKUP(C319,MASTER_Data_7!$K$2:$M$12,3,0)</f>
        <v>2</v>
      </c>
      <c r="P319" s="3">
        <f>VLOOKUP(C319,MASTER_Data_8!$F$2:$H$7,3,0)</f>
        <v>355</v>
      </c>
      <c r="Q319" s="3">
        <f>Datset_2!I319*MASTER_Data_5!$B$9*P319</f>
        <v>2727.9974999999999</v>
      </c>
      <c r="R319" s="3">
        <f>VLOOKUP(C319,MASTER_Data_8!$K$2:$M$12,3,0)</f>
        <v>1275</v>
      </c>
      <c r="S319" s="3">
        <f>Datset_2!I319*MASTER_Data_5!$B$9*R319</f>
        <v>9797.7374999999993</v>
      </c>
    </row>
    <row r="320" spans="1:19" x14ac:dyDescent="0.25">
      <c r="A320" s="62" t="s">
        <v>615</v>
      </c>
      <c r="B320" s="22">
        <v>39683</v>
      </c>
      <c r="C320" s="62">
        <v>60005</v>
      </c>
      <c r="D320" s="62">
        <v>9</v>
      </c>
      <c r="E320" s="62">
        <v>8</v>
      </c>
      <c r="F320" s="62">
        <v>12</v>
      </c>
      <c r="G320" s="62">
        <v>18</v>
      </c>
      <c r="H320" s="62">
        <v>9</v>
      </c>
      <c r="I320" s="112">
        <f>D320*HLOOKUP($D$3,MASTER_Data_1!$A$3:$F$5,2,0)+E320*HLOOKUP($E$3,MASTER_Data_1!$A$3:$F$5,2,0)+F320*HLOOKUP($F$3,MASTER_Data_1!$A$3:$F$5,2,0)+G320*HLOOKUP($G$3,MASTER_Data_1!$A$3:$F$5,2,0)+H320*HLOOKUP($H$3,MASTER_Data_1!$A$3:$F$5,2,0)</f>
        <v>180.9</v>
      </c>
      <c r="J320" s="5">
        <f>IF(AND(I320&gt;100,C320=60001),HLOOKUP(C320,MASTER_Data_3!$A$6:$G$16,MATCH(Datset_2!I320,MASTER_Data_3!$B$7:$B$16,1)+2,1),IF(AND(I320&gt;100,C320=60002),HLOOKUP(C320,MASTER_Data_3!$A$6:$G$16,MATCH(Datset_2!I320,MASTER_Data_3!$B$7:$B$16,1)+2,1),IF(AND(I320&gt;100,C320=60003),HLOOKUP(C320,MASTER_Data_3!$A$6:$G$16,MATCH(Datset_2!I320,MASTER_Data_3!$B$7:$B$16,1)+2,1),IF(AND(I320&gt;100,C320=60004),HLOOKUP(C320,MASTER_Data_3!$A$6:$G$16,MATCH(Datset_2!I320,MASTER_Data_3!$B$7:$B$16,1)+2,1),IF(AND(I320&gt;100,C320=60005),HLOOKUP(C320,MASTER_Data_3!$A$6:$G$16,MATCH(Datset_2!I320,MASTER_Data_3!$B$7:$B$16,1)+2,1),HLOOKUP(C320,MASTER_Data_3!$A$6:$G$16,2,1))))))</f>
        <v>0.24399999999999999</v>
      </c>
      <c r="K320" s="4">
        <f t="shared" si="8"/>
        <v>44.139600000000002</v>
      </c>
      <c r="L320" s="112">
        <f>IF(AND(I320&gt;100,C320=60001),HLOOKUP(C320,MASTER_Data_4!$A$6:$L$16,MATCH(Datset_2!I320,MASTER_Data_4!$B$7:$B$16,1)+2,1),IF(AND(I320&gt;100,C320=60002),HLOOKUP(C320,MASTER_Data_4!$A$6:$L$16,MATCH(Datset_2!I320,MASTER_Data_4!$B$7:$B$16,1)+2,1),IF(AND(I320&gt;100,C320=60003),HLOOKUP(C320,MASTER_Data_4!$A$6:$L$16,MATCH(Datset_2!I320,MASTER_Data_4!$B$7:$B$16,1)+2,1),IF(AND(I320&gt;100,C320=60004),HLOOKUP(C320,MASTER_Data_4!$A$6:$L$16,MATCH(Datset_2!I320,MASTER_Data_4!$B$7:$B$16,1)+2,1),IF(AND(I320&gt;100,C320=60005),HLOOKUP(C320,MASTER_Data_4!$A$6:$L$16,MATCH(Datset_2!I320,MASTER_Data_4!$B$7:$B$16,1)+2,1),HLOOKUP(C320,MASTER_Data_4!$A$6:$L$16,2,1))))))</f>
        <v>0.38900000000000001</v>
      </c>
      <c r="M320" s="4">
        <f t="shared" si="9"/>
        <v>70.370100000000008</v>
      </c>
      <c r="N320" s="112">
        <f>VLOOKUP(C320,MASTER_Data_7!$F$2:$H$7,3,0)</f>
        <v>2</v>
      </c>
      <c r="O320" s="112">
        <f>VLOOKUP(C320,MASTER_Data_7!$K$2:$M$12,3,0)</f>
        <v>1</v>
      </c>
      <c r="P320" s="3">
        <f>VLOOKUP(C320,MASTER_Data_8!$F$2:$H$7,3,0)</f>
        <v>779</v>
      </c>
      <c r="Q320" s="3">
        <f>Datset_2!I320*MASTER_Data_5!$B$9*P320</f>
        <v>7680.1999500000002</v>
      </c>
      <c r="R320" s="3">
        <f>VLOOKUP(C320,MASTER_Data_8!$K$2:$M$12,3,0)</f>
        <v>584</v>
      </c>
      <c r="S320" s="3">
        <f>Datset_2!I320*MASTER_Data_5!$B$9*R320</f>
        <v>5757.6851999999999</v>
      </c>
    </row>
    <row r="321" spans="1:19" x14ac:dyDescent="0.25">
      <c r="A321" s="62" t="s">
        <v>613</v>
      </c>
      <c r="B321" s="22">
        <v>39684</v>
      </c>
      <c r="C321" s="62">
        <v>60001</v>
      </c>
      <c r="D321" s="62">
        <v>9</v>
      </c>
      <c r="E321" s="62">
        <v>1</v>
      </c>
      <c r="F321" s="62">
        <v>12</v>
      </c>
      <c r="G321" s="62">
        <v>11</v>
      </c>
      <c r="H321" s="62">
        <v>9</v>
      </c>
      <c r="I321" s="112">
        <f>D321*HLOOKUP($D$3,MASTER_Data_1!$A$3:$F$5,2,0)+E321*HLOOKUP($E$3,MASTER_Data_1!$A$3:$F$5,2,0)+F321*HLOOKUP($F$3,MASTER_Data_1!$A$3:$F$5,2,0)+G321*HLOOKUP($G$3,MASTER_Data_1!$A$3:$F$5,2,0)+H321*HLOOKUP($H$3,MASTER_Data_1!$A$3:$F$5,2,0)</f>
        <v>128.4</v>
      </c>
      <c r="J321" s="5">
        <f>IF(AND(I321&gt;100,C321=60001),HLOOKUP(C321,MASTER_Data_3!$A$6:$G$16,MATCH(Datset_2!I321,MASTER_Data_3!$B$7:$B$16,1)+2,1),IF(AND(I321&gt;100,C321=60002),HLOOKUP(C321,MASTER_Data_3!$A$6:$G$16,MATCH(Datset_2!I321,MASTER_Data_3!$B$7:$B$16,1)+2,1),IF(AND(I321&gt;100,C321=60003),HLOOKUP(C321,MASTER_Data_3!$A$6:$G$16,MATCH(Datset_2!I321,MASTER_Data_3!$B$7:$B$16,1)+2,1),IF(AND(I321&gt;100,C321=60004),HLOOKUP(C321,MASTER_Data_3!$A$6:$G$16,MATCH(Datset_2!I321,MASTER_Data_3!$B$7:$B$16,1)+2,1),IF(AND(I321&gt;100,C321=60005),HLOOKUP(C321,MASTER_Data_3!$A$6:$G$16,MATCH(Datset_2!I321,MASTER_Data_3!$B$7:$B$16,1)+2,1),HLOOKUP(C321,MASTER_Data_3!$A$6:$G$16,2,1))))))</f>
        <v>0.25</v>
      </c>
      <c r="K321" s="4">
        <f t="shared" si="8"/>
        <v>32.1</v>
      </c>
      <c r="L321" s="112">
        <f>IF(AND(I321&gt;100,C321=60001),HLOOKUP(C321,MASTER_Data_4!$A$6:$L$16,MATCH(Datset_2!I321,MASTER_Data_4!$B$7:$B$16,1)+2,1),IF(AND(I321&gt;100,C321=60002),HLOOKUP(C321,MASTER_Data_4!$A$6:$L$16,MATCH(Datset_2!I321,MASTER_Data_4!$B$7:$B$16,1)+2,1),IF(AND(I321&gt;100,C321=60003),HLOOKUP(C321,MASTER_Data_4!$A$6:$L$16,MATCH(Datset_2!I321,MASTER_Data_4!$B$7:$B$16,1)+2,1),IF(AND(I321&gt;100,C321=60004),HLOOKUP(C321,MASTER_Data_4!$A$6:$L$16,MATCH(Datset_2!I321,MASTER_Data_4!$B$7:$B$16,1)+2,1),IF(AND(I321&gt;100,C321=60005),HLOOKUP(C321,MASTER_Data_4!$A$6:$L$16,MATCH(Datset_2!I321,MASTER_Data_4!$B$7:$B$16,1)+2,1),HLOOKUP(C321,MASTER_Data_4!$A$6:$L$16,2,1))))))</f>
        <v>0.34</v>
      </c>
      <c r="M321" s="4">
        <f t="shared" si="9"/>
        <v>43.656000000000006</v>
      </c>
      <c r="N321" s="112">
        <f>VLOOKUP(C321,MASTER_Data_7!$F$2:$H$7,3,0)</f>
        <v>1</v>
      </c>
      <c r="O321" s="112">
        <f>VLOOKUP(C321,MASTER_Data_7!$K$2:$M$12,3,0)</f>
        <v>2</v>
      </c>
      <c r="P321" s="3">
        <f>VLOOKUP(C321,MASTER_Data_8!$F$2:$H$7,3,0)</f>
        <v>25</v>
      </c>
      <c r="Q321" s="3">
        <f>Datset_2!I321*MASTER_Data_5!$B$9*P321</f>
        <v>174.94500000000002</v>
      </c>
      <c r="R321" s="3">
        <f>VLOOKUP(C321,MASTER_Data_8!$K$2:$M$12,3,0)</f>
        <v>1376</v>
      </c>
      <c r="S321" s="3">
        <f>Datset_2!I321*MASTER_Data_5!$B$9*R321</f>
        <v>9628.9728000000014</v>
      </c>
    </row>
    <row r="322" spans="1:19" x14ac:dyDescent="0.25">
      <c r="A322" s="62" t="s">
        <v>614</v>
      </c>
      <c r="B322" s="22">
        <v>39684</v>
      </c>
      <c r="C322" s="62">
        <v>60003</v>
      </c>
      <c r="D322" s="62">
        <v>9</v>
      </c>
      <c r="E322" s="62">
        <v>1</v>
      </c>
      <c r="F322" s="62">
        <v>12</v>
      </c>
      <c r="G322" s="62">
        <v>18</v>
      </c>
      <c r="H322" s="62">
        <v>9</v>
      </c>
      <c r="I322" s="112">
        <f>D322*HLOOKUP($D$3,MASTER_Data_1!$A$3:$F$5,2,0)+E322*HLOOKUP($E$3,MASTER_Data_1!$A$3:$F$5,2,0)+F322*HLOOKUP($F$3,MASTER_Data_1!$A$3:$F$5,2,0)+G322*HLOOKUP($G$3,MASTER_Data_1!$A$3:$F$5,2,0)+H322*HLOOKUP($H$3,MASTER_Data_1!$A$3:$F$5,2,0)</f>
        <v>168.3</v>
      </c>
      <c r="J322" s="5">
        <f>IF(AND(I322&gt;100,C322=60001),HLOOKUP(C322,MASTER_Data_3!$A$6:$G$16,MATCH(Datset_2!I322,MASTER_Data_3!$B$7:$B$16,1)+2,1),IF(AND(I322&gt;100,C322=60002),HLOOKUP(C322,MASTER_Data_3!$A$6:$G$16,MATCH(Datset_2!I322,MASTER_Data_3!$B$7:$B$16,1)+2,1),IF(AND(I322&gt;100,C322=60003),HLOOKUP(C322,MASTER_Data_3!$A$6:$G$16,MATCH(Datset_2!I322,MASTER_Data_3!$B$7:$B$16,1)+2,1),IF(AND(I322&gt;100,C322=60004),HLOOKUP(C322,MASTER_Data_3!$A$6:$G$16,MATCH(Datset_2!I322,MASTER_Data_3!$B$7:$B$16,1)+2,1),IF(AND(I322&gt;100,C322=60005),HLOOKUP(C322,MASTER_Data_3!$A$6:$G$16,MATCH(Datset_2!I322,MASTER_Data_3!$B$7:$B$16,1)+2,1),HLOOKUP(C322,MASTER_Data_3!$A$6:$G$16,2,1))))))</f>
        <v>0.25600000000000001</v>
      </c>
      <c r="K322" s="4">
        <f t="shared" si="8"/>
        <v>43.084800000000001</v>
      </c>
      <c r="L322" s="112">
        <f>IF(AND(I322&gt;100,C322=60001),HLOOKUP(C322,MASTER_Data_4!$A$6:$L$16,MATCH(Datset_2!I322,MASTER_Data_4!$B$7:$B$16,1)+2,1),IF(AND(I322&gt;100,C322=60002),HLOOKUP(C322,MASTER_Data_4!$A$6:$L$16,MATCH(Datset_2!I322,MASTER_Data_4!$B$7:$B$16,1)+2,1),IF(AND(I322&gt;100,C322=60003),HLOOKUP(C322,MASTER_Data_4!$A$6:$L$16,MATCH(Datset_2!I322,MASTER_Data_4!$B$7:$B$16,1)+2,1),IF(AND(I322&gt;100,C322=60004),HLOOKUP(C322,MASTER_Data_4!$A$6:$L$16,MATCH(Datset_2!I322,MASTER_Data_4!$B$7:$B$16,1)+2,1),IF(AND(I322&gt;100,C322=60005),HLOOKUP(C322,MASTER_Data_4!$A$6:$L$16,MATCH(Datset_2!I322,MASTER_Data_4!$B$7:$B$16,1)+2,1),HLOOKUP(C322,MASTER_Data_4!$A$6:$L$16,2,1))))))</f>
        <v>0.28999999999999998</v>
      </c>
      <c r="M322" s="4">
        <f t="shared" si="9"/>
        <v>48.807000000000002</v>
      </c>
      <c r="N322" s="112">
        <f>VLOOKUP(C322,MASTER_Data_7!$F$2:$H$7,3,0)</f>
        <v>2</v>
      </c>
      <c r="O322" s="112">
        <f>VLOOKUP(C322,MASTER_Data_7!$K$2:$M$12,3,0)</f>
        <v>1</v>
      </c>
      <c r="P322" s="3">
        <f>VLOOKUP(C322,MASTER_Data_8!$F$2:$H$7,3,0)</f>
        <v>846</v>
      </c>
      <c r="Q322" s="3">
        <f>Datset_2!I322*MASTER_Data_5!$B$9*P322</f>
        <v>7759.8081000000002</v>
      </c>
      <c r="R322" s="3">
        <f>VLOOKUP(C322,MASTER_Data_8!$K$2:$M$12,3,0)</f>
        <v>775</v>
      </c>
      <c r="S322" s="3">
        <f>Datset_2!I322*MASTER_Data_5!$B$9*R322</f>
        <v>7108.57125</v>
      </c>
    </row>
    <row r="323" spans="1:19" x14ac:dyDescent="0.25">
      <c r="A323" s="62" t="s">
        <v>616</v>
      </c>
      <c r="B323" s="22">
        <v>39686</v>
      </c>
      <c r="C323" s="62">
        <v>60001</v>
      </c>
      <c r="D323" s="62">
        <v>9</v>
      </c>
      <c r="E323" s="62">
        <v>0</v>
      </c>
      <c r="F323" s="62">
        <v>12</v>
      </c>
      <c r="G323" s="62">
        <v>11</v>
      </c>
      <c r="H323" s="62">
        <v>9</v>
      </c>
      <c r="I323" s="112">
        <f>D323*HLOOKUP($D$3,MASTER_Data_1!$A$3:$F$5,2,0)+E323*HLOOKUP($E$3,MASTER_Data_1!$A$3:$F$5,2,0)+F323*HLOOKUP($F$3,MASTER_Data_1!$A$3:$F$5,2,0)+G323*HLOOKUP($G$3,MASTER_Data_1!$A$3:$F$5,2,0)+H323*HLOOKUP($H$3,MASTER_Data_1!$A$3:$F$5,2,0)</f>
        <v>126.60000000000001</v>
      </c>
      <c r="J323" s="5">
        <f>IF(AND(I323&gt;100,C323=60001),HLOOKUP(C323,MASTER_Data_3!$A$6:$G$16,MATCH(Datset_2!I323,MASTER_Data_3!$B$7:$B$16,1)+2,1),IF(AND(I323&gt;100,C323=60002),HLOOKUP(C323,MASTER_Data_3!$A$6:$G$16,MATCH(Datset_2!I323,MASTER_Data_3!$B$7:$B$16,1)+2,1),IF(AND(I323&gt;100,C323=60003),HLOOKUP(C323,MASTER_Data_3!$A$6:$G$16,MATCH(Datset_2!I323,MASTER_Data_3!$B$7:$B$16,1)+2,1),IF(AND(I323&gt;100,C323=60004),HLOOKUP(C323,MASTER_Data_3!$A$6:$G$16,MATCH(Datset_2!I323,MASTER_Data_3!$B$7:$B$16,1)+2,1),IF(AND(I323&gt;100,C323=60005),HLOOKUP(C323,MASTER_Data_3!$A$6:$G$16,MATCH(Datset_2!I323,MASTER_Data_3!$B$7:$B$16,1)+2,1),HLOOKUP(C323,MASTER_Data_3!$A$6:$G$16,2,1))))))</f>
        <v>0.25</v>
      </c>
      <c r="K323" s="4">
        <f t="shared" si="8"/>
        <v>31.650000000000002</v>
      </c>
      <c r="L323" s="112">
        <f>IF(AND(I323&gt;100,C323=60001),HLOOKUP(C323,MASTER_Data_4!$A$6:$L$16,MATCH(Datset_2!I323,MASTER_Data_4!$B$7:$B$16,1)+2,1),IF(AND(I323&gt;100,C323=60002),HLOOKUP(C323,MASTER_Data_4!$A$6:$L$16,MATCH(Datset_2!I323,MASTER_Data_4!$B$7:$B$16,1)+2,1),IF(AND(I323&gt;100,C323=60003),HLOOKUP(C323,MASTER_Data_4!$A$6:$L$16,MATCH(Datset_2!I323,MASTER_Data_4!$B$7:$B$16,1)+2,1),IF(AND(I323&gt;100,C323=60004),HLOOKUP(C323,MASTER_Data_4!$A$6:$L$16,MATCH(Datset_2!I323,MASTER_Data_4!$B$7:$B$16,1)+2,1),IF(AND(I323&gt;100,C323=60005),HLOOKUP(C323,MASTER_Data_4!$A$6:$L$16,MATCH(Datset_2!I323,MASTER_Data_4!$B$7:$B$16,1)+2,1),HLOOKUP(C323,MASTER_Data_4!$A$6:$L$16,2,1))))))</f>
        <v>0.34</v>
      </c>
      <c r="M323" s="4">
        <f t="shared" si="9"/>
        <v>43.044000000000004</v>
      </c>
      <c r="N323" s="112">
        <f>VLOOKUP(C323,MASTER_Data_7!$F$2:$H$7,3,0)</f>
        <v>1</v>
      </c>
      <c r="O323" s="112">
        <f>VLOOKUP(C323,MASTER_Data_7!$K$2:$M$12,3,0)</f>
        <v>2</v>
      </c>
      <c r="P323" s="3">
        <f>VLOOKUP(C323,MASTER_Data_8!$F$2:$H$7,3,0)</f>
        <v>25</v>
      </c>
      <c r="Q323" s="3">
        <f>Datset_2!I323*MASTER_Data_5!$B$9*P323</f>
        <v>172.49250000000001</v>
      </c>
      <c r="R323" s="3">
        <f>VLOOKUP(C323,MASTER_Data_8!$K$2:$M$12,3,0)</f>
        <v>1376</v>
      </c>
      <c r="S323" s="3">
        <f>Datset_2!I323*MASTER_Data_5!$B$9*R323</f>
        <v>9493.9871999999996</v>
      </c>
    </row>
    <row r="324" spans="1:19" x14ac:dyDescent="0.25">
      <c r="A324" s="62" t="s">
        <v>617</v>
      </c>
      <c r="B324" s="22">
        <v>39686</v>
      </c>
      <c r="C324" s="62">
        <v>60004</v>
      </c>
      <c r="D324" s="62">
        <v>0</v>
      </c>
      <c r="E324" s="62">
        <v>8</v>
      </c>
      <c r="F324" s="62">
        <v>12</v>
      </c>
      <c r="G324" s="62">
        <v>14</v>
      </c>
      <c r="H324" s="62">
        <v>9</v>
      </c>
      <c r="I324" s="112">
        <f>D324*HLOOKUP($D$3,MASTER_Data_1!$A$3:$F$5,2,0)+E324*HLOOKUP($E$3,MASTER_Data_1!$A$3:$F$5,2,0)+F324*HLOOKUP($F$3,MASTER_Data_1!$A$3:$F$5,2,0)+G324*HLOOKUP($G$3,MASTER_Data_1!$A$3:$F$5,2,0)+H324*HLOOKUP($H$3,MASTER_Data_1!$A$3:$F$5,2,0)</f>
        <v>137.39999999999998</v>
      </c>
      <c r="J324" s="5">
        <f>IF(AND(I324&gt;100,C324=60001),HLOOKUP(C324,MASTER_Data_3!$A$6:$G$16,MATCH(Datset_2!I324,MASTER_Data_3!$B$7:$B$16,1)+2,1),IF(AND(I324&gt;100,C324=60002),HLOOKUP(C324,MASTER_Data_3!$A$6:$G$16,MATCH(Datset_2!I324,MASTER_Data_3!$B$7:$B$16,1)+2,1),IF(AND(I324&gt;100,C324=60003),HLOOKUP(C324,MASTER_Data_3!$A$6:$G$16,MATCH(Datset_2!I324,MASTER_Data_3!$B$7:$B$16,1)+2,1),IF(AND(I324&gt;100,C324=60004),HLOOKUP(C324,MASTER_Data_3!$A$6:$G$16,MATCH(Datset_2!I324,MASTER_Data_3!$B$7:$B$16,1)+2,1),IF(AND(I324&gt;100,C324=60005),HLOOKUP(C324,MASTER_Data_3!$A$6:$G$16,MATCH(Datset_2!I324,MASTER_Data_3!$B$7:$B$16,1)+2,1),HLOOKUP(C324,MASTER_Data_3!$A$6:$G$16,2,1))))))</f>
        <v>0.252</v>
      </c>
      <c r="K324" s="4">
        <f t="shared" si="8"/>
        <v>34.624799999999993</v>
      </c>
      <c r="L324" s="112">
        <f>IF(AND(I324&gt;100,C324=60001),HLOOKUP(C324,MASTER_Data_4!$A$6:$L$16,MATCH(Datset_2!I324,MASTER_Data_4!$B$7:$B$16,1)+2,1),IF(AND(I324&gt;100,C324=60002),HLOOKUP(C324,MASTER_Data_4!$A$6:$L$16,MATCH(Datset_2!I324,MASTER_Data_4!$B$7:$B$16,1)+2,1),IF(AND(I324&gt;100,C324=60003),HLOOKUP(C324,MASTER_Data_4!$A$6:$L$16,MATCH(Datset_2!I324,MASTER_Data_4!$B$7:$B$16,1)+2,1),IF(AND(I324&gt;100,C324=60004),HLOOKUP(C324,MASTER_Data_4!$A$6:$L$16,MATCH(Datset_2!I324,MASTER_Data_4!$B$7:$B$16,1)+2,1),IF(AND(I324&gt;100,C324=60005),HLOOKUP(C324,MASTER_Data_4!$A$6:$L$16,MATCH(Datset_2!I324,MASTER_Data_4!$B$7:$B$16,1)+2,1),HLOOKUP(C324,MASTER_Data_4!$A$6:$L$16,2,1))))))</f>
        <v>0.3</v>
      </c>
      <c r="M324" s="4">
        <f t="shared" si="9"/>
        <v>41.219999999999992</v>
      </c>
      <c r="N324" s="112">
        <f>VLOOKUP(C324,MASTER_Data_7!$F$2:$H$7,3,0)</f>
        <v>2</v>
      </c>
      <c r="O324" s="112">
        <f>VLOOKUP(C324,MASTER_Data_7!$K$2:$M$12,3,0)</f>
        <v>2</v>
      </c>
      <c r="P324" s="3">
        <f>VLOOKUP(C324,MASTER_Data_8!$F$2:$H$7,3,0)</f>
        <v>882</v>
      </c>
      <c r="Q324" s="3">
        <f>Datset_2!I324*MASTER_Data_5!$B$9*P324</f>
        <v>6604.6805999999988</v>
      </c>
      <c r="R324" s="3">
        <f>VLOOKUP(C324,MASTER_Data_8!$K$2:$M$12,3,0)</f>
        <v>1735</v>
      </c>
      <c r="S324" s="3">
        <f>Datset_2!I324*MASTER_Data_5!$B$9*R324</f>
        <v>12992.200499999997</v>
      </c>
    </row>
    <row r="325" spans="1:19" x14ac:dyDescent="0.25">
      <c r="A325" s="62" t="s">
        <v>618</v>
      </c>
      <c r="B325" s="22">
        <v>39687</v>
      </c>
      <c r="C325" s="62">
        <v>60005</v>
      </c>
      <c r="D325" s="62">
        <v>0</v>
      </c>
      <c r="E325" s="62">
        <v>11</v>
      </c>
      <c r="F325" s="62">
        <v>12</v>
      </c>
      <c r="G325" s="62">
        <v>11</v>
      </c>
      <c r="H325" s="62">
        <v>9</v>
      </c>
      <c r="I325" s="112">
        <f>D325*HLOOKUP($D$3,MASTER_Data_1!$A$3:$F$5,2,0)+E325*HLOOKUP($E$3,MASTER_Data_1!$A$3:$F$5,2,0)+F325*HLOOKUP($F$3,MASTER_Data_1!$A$3:$F$5,2,0)+G325*HLOOKUP($G$3,MASTER_Data_1!$A$3:$F$5,2,0)+H325*HLOOKUP($H$3,MASTER_Data_1!$A$3:$F$5,2,0)</f>
        <v>125.7</v>
      </c>
      <c r="J325" s="5">
        <f>IF(AND(I325&gt;100,C325=60001),HLOOKUP(C325,MASTER_Data_3!$A$6:$G$16,MATCH(Datset_2!I325,MASTER_Data_3!$B$7:$B$16,1)+2,1),IF(AND(I325&gt;100,C325=60002),HLOOKUP(C325,MASTER_Data_3!$A$6:$G$16,MATCH(Datset_2!I325,MASTER_Data_3!$B$7:$B$16,1)+2,1),IF(AND(I325&gt;100,C325=60003),HLOOKUP(C325,MASTER_Data_3!$A$6:$G$16,MATCH(Datset_2!I325,MASTER_Data_3!$B$7:$B$16,1)+2,1),IF(AND(I325&gt;100,C325=60004),HLOOKUP(C325,MASTER_Data_3!$A$6:$G$16,MATCH(Datset_2!I325,MASTER_Data_3!$B$7:$B$16,1)+2,1),IF(AND(I325&gt;100,C325=60005),HLOOKUP(C325,MASTER_Data_3!$A$6:$G$16,MATCH(Datset_2!I325,MASTER_Data_3!$B$7:$B$16,1)+2,1),HLOOKUP(C325,MASTER_Data_3!$A$6:$G$16,2,1))))))</f>
        <v>0.24399999999999999</v>
      </c>
      <c r="K325" s="4">
        <f t="shared" ref="K325:K388" si="10">IF(J325&gt;1,J325, I325*J325)</f>
        <v>30.6708</v>
      </c>
      <c r="L325" s="112">
        <f>IF(AND(I325&gt;100,C325=60001),HLOOKUP(C325,MASTER_Data_4!$A$6:$L$16,MATCH(Datset_2!I325,MASTER_Data_4!$B$7:$B$16,1)+2,1),IF(AND(I325&gt;100,C325=60002),HLOOKUP(C325,MASTER_Data_4!$A$6:$L$16,MATCH(Datset_2!I325,MASTER_Data_4!$B$7:$B$16,1)+2,1),IF(AND(I325&gt;100,C325=60003),HLOOKUP(C325,MASTER_Data_4!$A$6:$L$16,MATCH(Datset_2!I325,MASTER_Data_4!$B$7:$B$16,1)+2,1),IF(AND(I325&gt;100,C325=60004),HLOOKUP(C325,MASTER_Data_4!$A$6:$L$16,MATCH(Datset_2!I325,MASTER_Data_4!$B$7:$B$16,1)+2,1),IF(AND(I325&gt;100,C325=60005),HLOOKUP(C325,MASTER_Data_4!$A$6:$L$16,MATCH(Datset_2!I325,MASTER_Data_4!$B$7:$B$16,1)+2,1),HLOOKUP(C325,MASTER_Data_4!$A$6:$L$16,2,1))))))</f>
        <v>0.38900000000000001</v>
      </c>
      <c r="M325" s="4">
        <f t="shared" ref="M325:M388" si="11">IF(L325&gt;1,L325,L325*I325)</f>
        <v>48.897300000000001</v>
      </c>
      <c r="N325" s="112">
        <f>VLOOKUP(C325,MASTER_Data_7!$F$2:$H$7,3,0)</f>
        <v>2</v>
      </c>
      <c r="O325" s="112">
        <f>VLOOKUP(C325,MASTER_Data_7!$K$2:$M$12,3,0)</f>
        <v>1</v>
      </c>
      <c r="P325" s="3">
        <f>VLOOKUP(C325,MASTER_Data_8!$F$2:$H$7,3,0)</f>
        <v>779</v>
      </c>
      <c r="Q325" s="3">
        <f>Datset_2!I325*MASTER_Data_5!$B$9*P325</f>
        <v>5336.6563500000002</v>
      </c>
      <c r="R325" s="3">
        <f>VLOOKUP(C325,MASTER_Data_8!$K$2:$M$12,3,0)</f>
        <v>584</v>
      </c>
      <c r="S325" s="3">
        <f>Datset_2!I325*MASTER_Data_5!$B$9*R325</f>
        <v>4000.7795999999998</v>
      </c>
    </row>
    <row r="326" spans="1:19" x14ac:dyDescent="0.25">
      <c r="A326" s="62" t="s">
        <v>619</v>
      </c>
      <c r="B326" s="22">
        <v>39687</v>
      </c>
      <c r="C326" s="62">
        <v>60003</v>
      </c>
      <c r="D326" s="62">
        <v>0</v>
      </c>
      <c r="E326" s="62">
        <v>9</v>
      </c>
      <c r="F326" s="62">
        <v>12</v>
      </c>
      <c r="G326" s="62">
        <v>11</v>
      </c>
      <c r="H326" s="62">
        <v>9</v>
      </c>
      <c r="I326" s="112">
        <f>D326*HLOOKUP($D$3,MASTER_Data_1!$A$3:$F$5,2,0)+E326*HLOOKUP($E$3,MASTER_Data_1!$A$3:$F$5,2,0)+F326*HLOOKUP($F$3,MASTER_Data_1!$A$3:$F$5,2,0)+G326*HLOOKUP($G$3,MASTER_Data_1!$A$3:$F$5,2,0)+H326*HLOOKUP($H$3,MASTER_Data_1!$A$3:$F$5,2,0)</f>
        <v>122.10000000000001</v>
      </c>
      <c r="J326" s="5">
        <f>IF(AND(I326&gt;100,C326=60001),HLOOKUP(C326,MASTER_Data_3!$A$6:$G$16,MATCH(Datset_2!I326,MASTER_Data_3!$B$7:$B$16,1)+2,1),IF(AND(I326&gt;100,C326=60002),HLOOKUP(C326,MASTER_Data_3!$A$6:$G$16,MATCH(Datset_2!I326,MASTER_Data_3!$B$7:$B$16,1)+2,1),IF(AND(I326&gt;100,C326=60003),HLOOKUP(C326,MASTER_Data_3!$A$6:$G$16,MATCH(Datset_2!I326,MASTER_Data_3!$B$7:$B$16,1)+2,1),IF(AND(I326&gt;100,C326=60004),HLOOKUP(C326,MASTER_Data_3!$A$6:$G$16,MATCH(Datset_2!I326,MASTER_Data_3!$B$7:$B$16,1)+2,1),IF(AND(I326&gt;100,C326=60005),HLOOKUP(C326,MASTER_Data_3!$A$6:$G$16,MATCH(Datset_2!I326,MASTER_Data_3!$B$7:$B$16,1)+2,1),HLOOKUP(C326,MASTER_Data_3!$A$6:$G$16,2,1))))))</f>
        <v>0.25600000000000001</v>
      </c>
      <c r="K326" s="4">
        <f t="shared" si="10"/>
        <v>31.257600000000004</v>
      </c>
      <c r="L326" s="112">
        <f>IF(AND(I326&gt;100,C326=60001),HLOOKUP(C326,MASTER_Data_4!$A$6:$L$16,MATCH(Datset_2!I326,MASTER_Data_4!$B$7:$B$16,1)+2,1),IF(AND(I326&gt;100,C326=60002),HLOOKUP(C326,MASTER_Data_4!$A$6:$L$16,MATCH(Datset_2!I326,MASTER_Data_4!$B$7:$B$16,1)+2,1),IF(AND(I326&gt;100,C326=60003),HLOOKUP(C326,MASTER_Data_4!$A$6:$L$16,MATCH(Datset_2!I326,MASTER_Data_4!$B$7:$B$16,1)+2,1),IF(AND(I326&gt;100,C326=60004),HLOOKUP(C326,MASTER_Data_4!$A$6:$L$16,MATCH(Datset_2!I326,MASTER_Data_4!$B$7:$B$16,1)+2,1),IF(AND(I326&gt;100,C326=60005),HLOOKUP(C326,MASTER_Data_4!$A$6:$L$16,MATCH(Datset_2!I326,MASTER_Data_4!$B$7:$B$16,1)+2,1),HLOOKUP(C326,MASTER_Data_4!$A$6:$L$16,2,1))))))</f>
        <v>0.28999999999999998</v>
      </c>
      <c r="M326" s="4">
        <f t="shared" si="11"/>
        <v>35.408999999999999</v>
      </c>
      <c r="N326" s="112">
        <f>VLOOKUP(C326,MASTER_Data_7!$F$2:$H$7,3,0)</f>
        <v>2</v>
      </c>
      <c r="O326" s="112">
        <f>VLOOKUP(C326,MASTER_Data_7!$K$2:$M$12,3,0)</f>
        <v>1</v>
      </c>
      <c r="P326" s="3">
        <f>VLOOKUP(C326,MASTER_Data_8!$F$2:$H$7,3,0)</f>
        <v>846</v>
      </c>
      <c r="Q326" s="3">
        <f>Datset_2!I326*MASTER_Data_5!$B$9*P326</f>
        <v>5629.6647000000003</v>
      </c>
      <c r="R326" s="3">
        <f>VLOOKUP(C326,MASTER_Data_8!$K$2:$M$12,3,0)</f>
        <v>775</v>
      </c>
      <c r="S326" s="3">
        <f>Datset_2!I326*MASTER_Data_5!$B$9*R326</f>
        <v>5157.1987500000005</v>
      </c>
    </row>
    <row r="327" spans="1:19" x14ac:dyDescent="0.25">
      <c r="A327" s="62" t="s">
        <v>620</v>
      </c>
      <c r="B327" s="22">
        <v>39688</v>
      </c>
      <c r="C327" s="62">
        <v>60003</v>
      </c>
      <c r="D327" s="62">
        <v>9</v>
      </c>
      <c r="E327" s="62">
        <v>9</v>
      </c>
      <c r="F327" s="62">
        <v>12</v>
      </c>
      <c r="G327" s="62">
        <v>11</v>
      </c>
      <c r="H327" s="62">
        <v>9</v>
      </c>
      <c r="I327" s="112">
        <f>D327*HLOOKUP($D$3,MASTER_Data_1!$A$3:$F$5,2,0)+E327*HLOOKUP($E$3,MASTER_Data_1!$A$3:$F$5,2,0)+F327*HLOOKUP($F$3,MASTER_Data_1!$A$3:$F$5,2,0)+G327*HLOOKUP($G$3,MASTER_Data_1!$A$3:$F$5,2,0)+H327*HLOOKUP($H$3,MASTER_Data_1!$A$3:$F$5,2,0)</f>
        <v>142.79999999999998</v>
      </c>
      <c r="J327" s="5">
        <f>IF(AND(I327&gt;100,C327=60001),HLOOKUP(C327,MASTER_Data_3!$A$6:$G$16,MATCH(Datset_2!I327,MASTER_Data_3!$B$7:$B$16,1)+2,1),IF(AND(I327&gt;100,C327=60002),HLOOKUP(C327,MASTER_Data_3!$A$6:$G$16,MATCH(Datset_2!I327,MASTER_Data_3!$B$7:$B$16,1)+2,1),IF(AND(I327&gt;100,C327=60003),HLOOKUP(C327,MASTER_Data_3!$A$6:$G$16,MATCH(Datset_2!I327,MASTER_Data_3!$B$7:$B$16,1)+2,1),IF(AND(I327&gt;100,C327=60004),HLOOKUP(C327,MASTER_Data_3!$A$6:$G$16,MATCH(Datset_2!I327,MASTER_Data_3!$B$7:$B$16,1)+2,1),IF(AND(I327&gt;100,C327=60005),HLOOKUP(C327,MASTER_Data_3!$A$6:$G$16,MATCH(Datset_2!I327,MASTER_Data_3!$B$7:$B$16,1)+2,1),HLOOKUP(C327,MASTER_Data_3!$A$6:$G$16,2,1))))))</f>
        <v>0.25600000000000001</v>
      </c>
      <c r="K327" s="4">
        <f t="shared" si="10"/>
        <v>36.556799999999996</v>
      </c>
      <c r="L327" s="112">
        <f>IF(AND(I327&gt;100,C327=60001),HLOOKUP(C327,MASTER_Data_4!$A$6:$L$16,MATCH(Datset_2!I327,MASTER_Data_4!$B$7:$B$16,1)+2,1),IF(AND(I327&gt;100,C327=60002),HLOOKUP(C327,MASTER_Data_4!$A$6:$L$16,MATCH(Datset_2!I327,MASTER_Data_4!$B$7:$B$16,1)+2,1),IF(AND(I327&gt;100,C327=60003),HLOOKUP(C327,MASTER_Data_4!$A$6:$L$16,MATCH(Datset_2!I327,MASTER_Data_4!$B$7:$B$16,1)+2,1),IF(AND(I327&gt;100,C327=60004),HLOOKUP(C327,MASTER_Data_4!$A$6:$L$16,MATCH(Datset_2!I327,MASTER_Data_4!$B$7:$B$16,1)+2,1),IF(AND(I327&gt;100,C327=60005),HLOOKUP(C327,MASTER_Data_4!$A$6:$L$16,MATCH(Datset_2!I327,MASTER_Data_4!$B$7:$B$16,1)+2,1),HLOOKUP(C327,MASTER_Data_4!$A$6:$L$16,2,1))))))</f>
        <v>0.28999999999999998</v>
      </c>
      <c r="M327" s="4">
        <f t="shared" si="11"/>
        <v>41.411999999999992</v>
      </c>
      <c r="N327" s="112">
        <f>VLOOKUP(C327,MASTER_Data_7!$F$2:$H$7,3,0)</f>
        <v>2</v>
      </c>
      <c r="O327" s="112">
        <f>VLOOKUP(C327,MASTER_Data_7!$K$2:$M$12,3,0)</f>
        <v>1</v>
      </c>
      <c r="P327" s="3">
        <f>VLOOKUP(C327,MASTER_Data_8!$F$2:$H$7,3,0)</f>
        <v>846</v>
      </c>
      <c r="Q327" s="3">
        <f>Datset_2!I327*MASTER_Data_5!$B$9*P327</f>
        <v>6584.0795999999991</v>
      </c>
      <c r="R327" s="3">
        <f>VLOOKUP(C327,MASTER_Data_8!$K$2:$M$12,3,0)</f>
        <v>775</v>
      </c>
      <c r="S327" s="3">
        <f>Datset_2!I327*MASTER_Data_5!$B$9*R327</f>
        <v>6031.5149999999985</v>
      </c>
    </row>
    <row r="328" spans="1:19" x14ac:dyDescent="0.25">
      <c r="A328" s="62" t="s">
        <v>621</v>
      </c>
      <c r="B328" s="22">
        <v>39688</v>
      </c>
      <c r="C328" s="62">
        <v>60004</v>
      </c>
      <c r="D328" s="62">
        <v>9</v>
      </c>
      <c r="E328" s="62">
        <v>9</v>
      </c>
      <c r="F328" s="62">
        <v>12</v>
      </c>
      <c r="G328" s="62">
        <v>11</v>
      </c>
      <c r="H328" s="62">
        <v>9</v>
      </c>
      <c r="I328" s="112">
        <f>D328*HLOOKUP($D$3,MASTER_Data_1!$A$3:$F$5,2,0)+E328*HLOOKUP($E$3,MASTER_Data_1!$A$3:$F$5,2,0)+F328*HLOOKUP($F$3,MASTER_Data_1!$A$3:$F$5,2,0)+G328*HLOOKUP($G$3,MASTER_Data_1!$A$3:$F$5,2,0)+H328*HLOOKUP($H$3,MASTER_Data_1!$A$3:$F$5,2,0)</f>
        <v>142.79999999999998</v>
      </c>
      <c r="J328" s="5">
        <f>IF(AND(I328&gt;100,C328=60001),HLOOKUP(C328,MASTER_Data_3!$A$6:$G$16,MATCH(Datset_2!I328,MASTER_Data_3!$B$7:$B$16,1)+2,1),IF(AND(I328&gt;100,C328=60002),HLOOKUP(C328,MASTER_Data_3!$A$6:$G$16,MATCH(Datset_2!I328,MASTER_Data_3!$B$7:$B$16,1)+2,1),IF(AND(I328&gt;100,C328=60003),HLOOKUP(C328,MASTER_Data_3!$A$6:$G$16,MATCH(Datset_2!I328,MASTER_Data_3!$B$7:$B$16,1)+2,1),IF(AND(I328&gt;100,C328=60004),HLOOKUP(C328,MASTER_Data_3!$A$6:$G$16,MATCH(Datset_2!I328,MASTER_Data_3!$B$7:$B$16,1)+2,1),IF(AND(I328&gt;100,C328=60005),HLOOKUP(C328,MASTER_Data_3!$A$6:$G$16,MATCH(Datset_2!I328,MASTER_Data_3!$B$7:$B$16,1)+2,1),HLOOKUP(C328,MASTER_Data_3!$A$6:$G$16,2,1))))))</f>
        <v>0.252</v>
      </c>
      <c r="K328" s="4">
        <f t="shared" si="10"/>
        <v>35.985599999999998</v>
      </c>
      <c r="L328" s="112">
        <f>IF(AND(I328&gt;100,C328=60001),HLOOKUP(C328,MASTER_Data_4!$A$6:$L$16,MATCH(Datset_2!I328,MASTER_Data_4!$B$7:$B$16,1)+2,1),IF(AND(I328&gt;100,C328=60002),HLOOKUP(C328,MASTER_Data_4!$A$6:$L$16,MATCH(Datset_2!I328,MASTER_Data_4!$B$7:$B$16,1)+2,1),IF(AND(I328&gt;100,C328=60003),HLOOKUP(C328,MASTER_Data_4!$A$6:$L$16,MATCH(Datset_2!I328,MASTER_Data_4!$B$7:$B$16,1)+2,1),IF(AND(I328&gt;100,C328=60004),HLOOKUP(C328,MASTER_Data_4!$A$6:$L$16,MATCH(Datset_2!I328,MASTER_Data_4!$B$7:$B$16,1)+2,1),IF(AND(I328&gt;100,C328=60005),HLOOKUP(C328,MASTER_Data_4!$A$6:$L$16,MATCH(Datset_2!I328,MASTER_Data_4!$B$7:$B$16,1)+2,1),HLOOKUP(C328,MASTER_Data_4!$A$6:$L$16,2,1))))))</f>
        <v>0.3</v>
      </c>
      <c r="M328" s="4">
        <f t="shared" si="11"/>
        <v>42.839999999999996</v>
      </c>
      <c r="N328" s="112">
        <f>VLOOKUP(C328,MASTER_Data_7!$F$2:$H$7,3,0)</f>
        <v>2</v>
      </c>
      <c r="O328" s="112">
        <f>VLOOKUP(C328,MASTER_Data_7!$K$2:$M$12,3,0)</f>
        <v>2</v>
      </c>
      <c r="P328" s="3">
        <f>VLOOKUP(C328,MASTER_Data_8!$F$2:$H$7,3,0)</f>
        <v>882</v>
      </c>
      <c r="Q328" s="3">
        <f>Datset_2!I328*MASTER_Data_5!$B$9*P328</f>
        <v>6864.2531999999992</v>
      </c>
      <c r="R328" s="3">
        <f>VLOOKUP(C328,MASTER_Data_8!$K$2:$M$12,3,0)</f>
        <v>1735</v>
      </c>
      <c r="S328" s="3">
        <f>Datset_2!I328*MASTER_Data_5!$B$9*R328</f>
        <v>13502.810999999998</v>
      </c>
    </row>
    <row r="329" spans="1:19" x14ac:dyDescent="0.25">
      <c r="A329" s="62" t="s">
        <v>622</v>
      </c>
      <c r="B329" s="22">
        <v>39690</v>
      </c>
      <c r="C329" s="62">
        <v>60001</v>
      </c>
      <c r="D329" s="62">
        <v>9</v>
      </c>
      <c r="E329" s="62">
        <v>9</v>
      </c>
      <c r="F329" s="62">
        <v>12</v>
      </c>
      <c r="G329" s="62">
        <v>11</v>
      </c>
      <c r="H329" s="62">
        <v>1</v>
      </c>
      <c r="I329" s="112">
        <f>D329*HLOOKUP($D$3,MASTER_Data_1!$A$3:$F$5,2,0)+E329*HLOOKUP($E$3,MASTER_Data_1!$A$3:$F$5,2,0)+F329*HLOOKUP($F$3,MASTER_Data_1!$A$3:$F$5,2,0)+G329*HLOOKUP($G$3,MASTER_Data_1!$A$3:$F$5,2,0)+H329*HLOOKUP($H$3,MASTER_Data_1!$A$3:$F$5,2,0)</f>
        <v>120.39999999999999</v>
      </c>
      <c r="J329" s="5">
        <f>IF(AND(I329&gt;100,C329=60001),HLOOKUP(C329,MASTER_Data_3!$A$6:$G$16,MATCH(Datset_2!I329,MASTER_Data_3!$B$7:$B$16,1)+2,1),IF(AND(I329&gt;100,C329=60002),HLOOKUP(C329,MASTER_Data_3!$A$6:$G$16,MATCH(Datset_2!I329,MASTER_Data_3!$B$7:$B$16,1)+2,1),IF(AND(I329&gt;100,C329=60003),HLOOKUP(C329,MASTER_Data_3!$A$6:$G$16,MATCH(Datset_2!I329,MASTER_Data_3!$B$7:$B$16,1)+2,1),IF(AND(I329&gt;100,C329=60004),HLOOKUP(C329,MASTER_Data_3!$A$6:$G$16,MATCH(Datset_2!I329,MASTER_Data_3!$B$7:$B$16,1)+2,1),IF(AND(I329&gt;100,C329=60005),HLOOKUP(C329,MASTER_Data_3!$A$6:$G$16,MATCH(Datset_2!I329,MASTER_Data_3!$B$7:$B$16,1)+2,1),HLOOKUP(C329,MASTER_Data_3!$A$6:$G$16,2,1))))))</f>
        <v>0.25</v>
      </c>
      <c r="K329" s="4">
        <f t="shared" si="10"/>
        <v>30.099999999999998</v>
      </c>
      <c r="L329" s="112">
        <f>IF(AND(I329&gt;100,C329=60001),HLOOKUP(C329,MASTER_Data_4!$A$6:$L$16,MATCH(Datset_2!I329,MASTER_Data_4!$B$7:$B$16,1)+2,1),IF(AND(I329&gt;100,C329=60002),HLOOKUP(C329,MASTER_Data_4!$A$6:$L$16,MATCH(Datset_2!I329,MASTER_Data_4!$B$7:$B$16,1)+2,1),IF(AND(I329&gt;100,C329=60003),HLOOKUP(C329,MASTER_Data_4!$A$6:$L$16,MATCH(Datset_2!I329,MASTER_Data_4!$B$7:$B$16,1)+2,1),IF(AND(I329&gt;100,C329=60004),HLOOKUP(C329,MASTER_Data_4!$A$6:$L$16,MATCH(Datset_2!I329,MASTER_Data_4!$B$7:$B$16,1)+2,1),IF(AND(I329&gt;100,C329=60005),HLOOKUP(C329,MASTER_Data_4!$A$6:$L$16,MATCH(Datset_2!I329,MASTER_Data_4!$B$7:$B$16,1)+2,1),HLOOKUP(C329,MASTER_Data_4!$A$6:$L$16,2,1))))))</f>
        <v>0.34</v>
      </c>
      <c r="M329" s="4">
        <f t="shared" si="11"/>
        <v>40.936</v>
      </c>
      <c r="N329" s="112">
        <f>VLOOKUP(C329,MASTER_Data_7!$F$2:$H$7,3,0)</f>
        <v>1</v>
      </c>
      <c r="O329" s="112">
        <f>VLOOKUP(C329,MASTER_Data_7!$K$2:$M$12,3,0)</f>
        <v>2</v>
      </c>
      <c r="P329" s="3">
        <f>VLOOKUP(C329,MASTER_Data_8!$F$2:$H$7,3,0)</f>
        <v>25</v>
      </c>
      <c r="Q329" s="3">
        <f>Datset_2!I329*MASTER_Data_5!$B$9*P329</f>
        <v>164.04499999999999</v>
      </c>
      <c r="R329" s="3">
        <f>VLOOKUP(C329,MASTER_Data_8!$K$2:$M$12,3,0)</f>
        <v>1376</v>
      </c>
      <c r="S329" s="3">
        <f>Datset_2!I329*MASTER_Data_5!$B$9*R329</f>
        <v>9029.0367999999999</v>
      </c>
    </row>
    <row r="330" spans="1:19" x14ac:dyDescent="0.25">
      <c r="A330" s="62" t="s">
        <v>623</v>
      </c>
      <c r="B330" s="22">
        <v>39690</v>
      </c>
      <c r="C330" s="62">
        <v>60005</v>
      </c>
      <c r="D330" s="62">
        <v>9</v>
      </c>
      <c r="E330" s="62">
        <v>8</v>
      </c>
      <c r="F330" s="62">
        <v>12</v>
      </c>
      <c r="G330" s="62">
        <v>11</v>
      </c>
      <c r="H330" s="62">
        <v>2</v>
      </c>
      <c r="I330" s="112">
        <f>D330*HLOOKUP($D$3,MASTER_Data_1!$A$3:$F$5,2,0)+E330*HLOOKUP($E$3,MASTER_Data_1!$A$3:$F$5,2,0)+F330*HLOOKUP($F$3,MASTER_Data_1!$A$3:$F$5,2,0)+G330*HLOOKUP($G$3,MASTER_Data_1!$A$3:$F$5,2,0)+H330*HLOOKUP($H$3,MASTER_Data_1!$A$3:$F$5,2,0)</f>
        <v>121.4</v>
      </c>
      <c r="J330" s="5">
        <f>IF(AND(I330&gt;100,C330=60001),HLOOKUP(C330,MASTER_Data_3!$A$6:$G$16,MATCH(Datset_2!I330,MASTER_Data_3!$B$7:$B$16,1)+2,1),IF(AND(I330&gt;100,C330=60002),HLOOKUP(C330,MASTER_Data_3!$A$6:$G$16,MATCH(Datset_2!I330,MASTER_Data_3!$B$7:$B$16,1)+2,1),IF(AND(I330&gt;100,C330=60003),HLOOKUP(C330,MASTER_Data_3!$A$6:$G$16,MATCH(Datset_2!I330,MASTER_Data_3!$B$7:$B$16,1)+2,1),IF(AND(I330&gt;100,C330=60004),HLOOKUP(C330,MASTER_Data_3!$A$6:$G$16,MATCH(Datset_2!I330,MASTER_Data_3!$B$7:$B$16,1)+2,1),IF(AND(I330&gt;100,C330=60005),HLOOKUP(C330,MASTER_Data_3!$A$6:$G$16,MATCH(Datset_2!I330,MASTER_Data_3!$B$7:$B$16,1)+2,1),HLOOKUP(C330,MASTER_Data_3!$A$6:$G$16,2,1))))))</f>
        <v>0.24399999999999999</v>
      </c>
      <c r="K330" s="4">
        <f t="shared" si="10"/>
        <v>29.621600000000001</v>
      </c>
      <c r="L330" s="112">
        <f>IF(AND(I330&gt;100,C330=60001),HLOOKUP(C330,MASTER_Data_4!$A$6:$L$16,MATCH(Datset_2!I330,MASTER_Data_4!$B$7:$B$16,1)+2,1),IF(AND(I330&gt;100,C330=60002),HLOOKUP(C330,MASTER_Data_4!$A$6:$L$16,MATCH(Datset_2!I330,MASTER_Data_4!$B$7:$B$16,1)+2,1),IF(AND(I330&gt;100,C330=60003),HLOOKUP(C330,MASTER_Data_4!$A$6:$L$16,MATCH(Datset_2!I330,MASTER_Data_4!$B$7:$B$16,1)+2,1),IF(AND(I330&gt;100,C330=60004),HLOOKUP(C330,MASTER_Data_4!$A$6:$L$16,MATCH(Datset_2!I330,MASTER_Data_4!$B$7:$B$16,1)+2,1),IF(AND(I330&gt;100,C330=60005),HLOOKUP(C330,MASTER_Data_4!$A$6:$L$16,MATCH(Datset_2!I330,MASTER_Data_4!$B$7:$B$16,1)+2,1),HLOOKUP(C330,MASTER_Data_4!$A$6:$L$16,2,1))))))</f>
        <v>0.38900000000000001</v>
      </c>
      <c r="M330" s="4">
        <f t="shared" si="11"/>
        <v>47.224600000000002</v>
      </c>
      <c r="N330" s="112">
        <f>VLOOKUP(C330,MASTER_Data_7!$F$2:$H$7,3,0)</f>
        <v>2</v>
      </c>
      <c r="O330" s="112">
        <f>VLOOKUP(C330,MASTER_Data_7!$K$2:$M$12,3,0)</f>
        <v>1</v>
      </c>
      <c r="P330" s="3">
        <f>VLOOKUP(C330,MASTER_Data_8!$F$2:$H$7,3,0)</f>
        <v>779</v>
      </c>
      <c r="Q330" s="3">
        <f>Datset_2!I330*MASTER_Data_5!$B$9*P330</f>
        <v>5154.0977000000003</v>
      </c>
      <c r="R330" s="3">
        <f>VLOOKUP(C330,MASTER_Data_8!$K$2:$M$12,3,0)</f>
        <v>584</v>
      </c>
      <c r="S330" s="3">
        <f>Datset_2!I330*MASTER_Data_5!$B$9*R330</f>
        <v>3863.9191999999998</v>
      </c>
    </row>
    <row r="331" spans="1:19" x14ac:dyDescent="0.25">
      <c r="A331" s="62" t="s">
        <v>624</v>
      </c>
      <c r="B331" s="22">
        <v>39690</v>
      </c>
      <c r="C331" s="62">
        <v>60003</v>
      </c>
      <c r="D331" s="62">
        <v>9</v>
      </c>
      <c r="E331" s="62">
        <v>0</v>
      </c>
      <c r="F331" s="62">
        <v>12</v>
      </c>
      <c r="G331" s="62">
        <v>11</v>
      </c>
      <c r="H331" s="62">
        <v>3</v>
      </c>
      <c r="I331" s="112">
        <f>D331*HLOOKUP($D$3,MASTER_Data_1!$A$3:$F$5,2,0)+E331*HLOOKUP($E$3,MASTER_Data_1!$A$3:$F$5,2,0)+F331*HLOOKUP($F$3,MASTER_Data_1!$A$3:$F$5,2,0)+G331*HLOOKUP($G$3,MASTER_Data_1!$A$3:$F$5,2,0)+H331*HLOOKUP($H$3,MASTER_Data_1!$A$3:$F$5,2,0)</f>
        <v>109.80000000000001</v>
      </c>
      <c r="J331" s="5">
        <f>IF(AND(I331&gt;100,C331=60001),HLOOKUP(C331,MASTER_Data_3!$A$6:$G$16,MATCH(Datset_2!I331,MASTER_Data_3!$B$7:$B$16,1)+2,1),IF(AND(I331&gt;100,C331=60002),HLOOKUP(C331,MASTER_Data_3!$A$6:$G$16,MATCH(Datset_2!I331,MASTER_Data_3!$B$7:$B$16,1)+2,1),IF(AND(I331&gt;100,C331=60003),HLOOKUP(C331,MASTER_Data_3!$A$6:$G$16,MATCH(Datset_2!I331,MASTER_Data_3!$B$7:$B$16,1)+2,1),IF(AND(I331&gt;100,C331=60004),HLOOKUP(C331,MASTER_Data_3!$A$6:$G$16,MATCH(Datset_2!I331,MASTER_Data_3!$B$7:$B$16,1)+2,1),IF(AND(I331&gt;100,C331=60005),HLOOKUP(C331,MASTER_Data_3!$A$6:$G$16,MATCH(Datset_2!I331,MASTER_Data_3!$B$7:$B$16,1)+2,1),HLOOKUP(C331,MASTER_Data_3!$A$6:$G$16,2,1))))))</f>
        <v>0.25600000000000001</v>
      </c>
      <c r="K331" s="4">
        <f t="shared" si="10"/>
        <v>28.108800000000002</v>
      </c>
      <c r="L331" s="112">
        <f>IF(AND(I331&gt;100,C331=60001),HLOOKUP(C331,MASTER_Data_4!$A$6:$L$16,MATCH(Datset_2!I331,MASTER_Data_4!$B$7:$B$16,1)+2,1),IF(AND(I331&gt;100,C331=60002),HLOOKUP(C331,MASTER_Data_4!$A$6:$L$16,MATCH(Datset_2!I331,MASTER_Data_4!$B$7:$B$16,1)+2,1),IF(AND(I331&gt;100,C331=60003),HLOOKUP(C331,MASTER_Data_4!$A$6:$L$16,MATCH(Datset_2!I331,MASTER_Data_4!$B$7:$B$16,1)+2,1),IF(AND(I331&gt;100,C331=60004),HLOOKUP(C331,MASTER_Data_4!$A$6:$L$16,MATCH(Datset_2!I331,MASTER_Data_4!$B$7:$B$16,1)+2,1),IF(AND(I331&gt;100,C331=60005),HLOOKUP(C331,MASTER_Data_4!$A$6:$L$16,MATCH(Datset_2!I331,MASTER_Data_4!$B$7:$B$16,1)+2,1),HLOOKUP(C331,MASTER_Data_4!$A$6:$L$16,2,1))))))</f>
        <v>0.28999999999999998</v>
      </c>
      <c r="M331" s="4">
        <f t="shared" si="11"/>
        <v>31.842000000000002</v>
      </c>
      <c r="N331" s="112">
        <f>VLOOKUP(C331,MASTER_Data_7!$F$2:$H$7,3,0)</f>
        <v>2</v>
      </c>
      <c r="O331" s="112">
        <f>VLOOKUP(C331,MASTER_Data_7!$K$2:$M$12,3,0)</f>
        <v>1</v>
      </c>
      <c r="P331" s="3">
        <f>VLOOKUP(C331,MASTER_Data_8!$F$2:$H$7,3,0)</f>
        <v>846</v>
      </c>
      <c r="Q331" s="3">
        <f>Datset_2!I331*MASTER_Data_5!$B$9*P331</f>
        <v>5062.548600000001</v>
      </c>
      <c r="R331" s="3">
        <f>VLOOKUP(C331,MASTER_Data_8!$K$2:$M$12,3,0)</f>
        <v>775</v>
      </c>
      <c r="S331" s="3">
        <f>Datset_2!I331*MASTER_Data_5!$B$9*R331</f>
        <v>4637.6775000000007</v>
      </c>
    </row>
    <row r="332" spans="1:19" x14ac:dyDescent="0.25">
      <c r="A332" s="62" t="s">
        <v>529</v>
      </c>
      <c r="B332" s="22">
        <v>39692</v>
      </c>
      <c r="C332" s="62">
        <v>60005</v>
      </c>
      <c r="D332" s="62">
        <v>9</v>
      </c>
      <c r="E332" s="62">
        <v>9</v>
      </c>
      <c r="F332" s="62">
        <v>12</v>
      </c>
      <c r="G332" s="62">
        <v>11</v>
      </c>
      <c r="H332" s="62">
        <v>9</v>
      </c>
      <c r="I332" s="112">
        <f>D332*HLOOKUP($D$3,MASTER_Data_1!$A$3:$F$5,2,0)+E332*HLOOKUP($E$3,MASTER_Data_1!$A$3:$F$5,2,0)+F332*HLOOKUP($F$3,MASTER_Data_1!$A$3:$F$5,2,0)+G332*HLOOKUP($G$3,MASTER_Data_1!$A$3:$F$5,2,0)+H332*HLOOKUP($H$3,MASTER_Data_1!$A$3:$F$5,2,0)</f>
        <v>142.79999999999998</v>
      </c>
      <c r="J332" s="5">
        <f>IF(AND(I332&gt;100,C332=60001),HLOOKUP(C332,MASTER_Data_3!$A$6:$G$16,MATCH(Datset_2!I332,MASTER_Data_3!$B$7:$B$16,1)+2,1),IF(AND(I332&gt;100,C332=60002),HLOOKUP(C332,MASTER_Data_3!$A$6:$G$16,MATCH(Datset_2!I332,MASTER_Data_3!$B$7:$B$16,1)+2,1),IF(AND(I332&gt;100,C332=60003),HLOOKUP(C332,MASTER_Data_3!$A$6:$G$16,MATCH(Datset_2!I332,MASTER_Data_3!$B$7:$B$16,1)+2,1),IF(AND(I332&gt;100,C332=60004),HLOOKUP(C332,MASTER_Data_3!$A$6:$G$16,MATCH(Datset_2!I332,MASTER_Data_3!$B$7:$B$16,1)+2,1),IF(AND(I332&gt;100,C332=60005),HLOOKUP(C332,MASTER_Data_3!$A$6:$G$16,MATCH(Datset_2!I332,MASTER_Data_3!$B$7:$B$16,1)+2,1),HLOOKUP(C332,MASTER_Data_3!$A$6:$G$16,2,1))))))</f>
        <v>0.24399999999999999</v>
      </c>
      <c r="K332" s="4">
        <f t="shared" si="10"/>
        <v>34.843199999999996</v>
      </c>
      <c r="L332" s="112">
        <f>IF(AND(I332&gt;100,C332=60001),HLOOKUP(C332,MASTER_Data_4!$A$6:$L$16,MATCH(Datset_2!I332,MASTER_Data_4!$B$7:$B$16,1)+2,1),IF(AND(I332&gt;100,C332=60002),HLOOKUP(C332,MASTER_Data_4!$A$6:$L$16,MATCH(Datset_2!I332,MASTER_Data_4!$B$7:$B$16,1)+2,1),IF(AND(I332&gt;100,C332=60003),HLOOKUP(C332,MASTER_Data_4!$A$6:$L$16,MATCH(Datset_2!I332,MASTER_Data_4!$B$7:$B$16,1)+2,1),IF(AND(I332&gt;100,C332=60004),HLOOKUP(C332,MASTER_Data_4!$A$6:$L$16,MATCH(Datset_2!I332,MASTER_Data_4!$B$7:$B$16,1)+2,1),IF(AND(I332&gt;100,C332=60005),HLOOKUP(C332,MASTER_Data_4!$A$6:$L$16,MATCH(Datset_2!I332,MASTER_Data_4!$B$7:$B$16,1)+2,1),HLOOKUP(C332,MASTER_Data_4!$A$6:$L$16,2,1))))))</f>
        <v>0.38900000000000001</v>
      </c>
      <c r="M332" s="4">
        <f t="shared" si="11"/>
        <v>55.549199999999992</v>
      </c>
      <c r="N332" s="112">
        <f>VLOOKUP(C332,MASTER_Data_7!$F$2:$H$7,3,0)</f>
        <v>2</v>
      </c>
      <c r="O332" s="112">
        <f>VLOOKUP(C332,MASTER_Data_7!$K$2:$M$12,3,0)</f>
        <v>1</v>
      </c>
      <c r="P332" s="3">
        <f>VLOOKUP(C332,MASTER_Data_8!$F$2:$H$7,3,0)</f>
        <v>779</v>
      </c>
      <c r="Q332" s="3">
        <f>Datset_2!I332*MASTER_Data_5!$B$9*P332</f>
        <v>6062.6453999999985</v>
      </c>
      <c r="R332" s="3">
        <f>VLOOKUP(C332,MASTER_Data_8!$K$2:$M$12,3,0)</f>
        <v>584</v>
      </c>
      <c r="S332" s="3">
        <f>Datset_2!I332*MASTER_Data_5!$B$9*R332</f>
        <v>4545.0383999999995</v>
      </c>
    </row>
    <row r="333" spans="1:19" x14ac:dyDescent="0.25">
      <c r="A333" s="62" t="s">
        <v>553</v>
      </c>
      <c r="B333" s="22">
        <v>39693</v>
      </c>
      <c r="C333" s="62">
        <v>60005</v>
      </c>
      <c r="D333" s="62">
        <v>9</v>
      </c>
      <c r="E333" s="62">
        <v>9</v>
      </c>
      <c r="F333" s="62">
        <v>12</v>
      </c>
      <c r="G333" s="62">
        <v>13</v>
      </c>
      <c r="H333" s="62">
        <v>9</v>
      </c>
      <c r="I333" s="112">
        <f>D333*HLOOKUP($D$3,MASTER_Data_1!$A$3:$F$5,2,0)+E333*HLOOKUP($E$3,MASTER_Data_1!$A$3:$F$5,2,0)+F333*HLOOKUP($F$3,MASTER_Data_1!$A$3:$F$5,2,0)+G333*HLOOKUP($G$3,MASTER_Data_1!$A$3:$F$5,2,0)+H333*HLOOKUP($H$3,MASTER_Data_1!$A$3:$F$5,2,0)</f>
        <v>154.19999999999999</v>
      </c>
      <c r="J333" s="5">
        <f>IF(AND(I333&gt;100,C333=60001),HLOOKUP(C333,MASTER_Data_3!$A$6:$G$16,MATCH(Datset_2!I333,MASTER_Data_3!$B$7:$B$16,1)+2,1),IF(AND(I333&gt;100,C333=60002),HLOOKUP(C333,MASTER_Data_3!$A$6:$G$16,MATCH(Datset_2!I333,MASTER_Data_3!$B$7:$B$16,1)+2,1),IF(AND(I333&gt;100,C333=60003),HLOOKUP(C333,MASTER_Data_3!$A$6:$G$16,MATCH(Datset_2!I333,MASTER_Data_3!$B$7:$B$16,1)+2,1),IF(AND(I333&gt;100,C333=60004),HLOOKUP(C333,MASTER_Data_3!$A$6:$G$16,MATCH(Datset_2!I333,MASTER_Data_3!$B$7:$B$16,1)+2,1),IF(AND(I333&gt;100,C333=60005),HLOOKUP(C333,MASTER_Data_3!$A$6:$G$16,MATCH(Datset_2!I333,MASTER_Data_3!$B$7:$B$16,1)+2,1),HLOOKUP(C333,MASTER_Data_3!$A$6:$G$16,2,1))))))</f>
        <v>0.24399999999999999</v>
      </c>
      <c r="K333" s="4">
        <f t="shared" si="10"/>
        <v>37.624799999999993</v>
      </c>
      <c r="L333" s="112">
        <f>IF(AND(I333&gt;100,C333=60001),HLOOKUP(C333,MASTER_Data_4!$A$6:$L$16,MATCH(Datset_2!I333,MASTER_Data_4!$B$7:$B$16,1)+2,1),IF(AND(I333&gt;100,C333=60002),HLOOKUP(C333,MASTER_Data_4!$A$6:$L$16,MATCH(Datset_2!I333,MASTER_Data_4!$B$7:$B$16,1)+2,1),IF(AND(I333&gt;100,C333=60003),HLOOKUP(C333,MASTER_Data_4!$A$6:$L$16,MATCH(Datset_2!I333,MASTER_Data_4!$B$7:$B$16,1)+2,1),IF(AND(I333&gt;100,C333=60004),HLOOKUP(C333,MASTER_Data_4!$A$6:$L$16,MATCH(Datset_2!I333,MASTER_Data_4!$B$7:$B$16,1)+2,1),IF(AND(I333&gt;100,C333=60005),HLOOKUP(C333,MASTER_Data_4!$A$6:$L$16,MATCH(Datset_2!I333,MASTER_Data_4!$B$7:$B$16,1)+2,1),HLOOKUP(C333,MASTER_Data_4!$A$6:$L$16,2,1))))))</f>
        <v>0.38900000000000001</v>
      </c>
      <c r="M333" s="4">
        <f t="shared" si="11"/>
        <v>59.983799999999995</v>
      </c>
      <c r="N333" s="112">
        <f>VLOOKUP(C333,MASTER_Data_7!$F$2:$H$7,3,0)</f>
        <v>2</v>
      </c>
      <c r="O333" s="112">
        <f>VLOOKUP(C333,MASTER_Data_7!$K$2:$M$12,3,0)</f>
        <v>1</v>
      </c>
      <c r="P333" s="3">
        <f>VLOOKUP(C333,MASTER_Data_8!$F$2:$H$7,3,0)</f>
        <v>779</v>
      </c>
      <c r="Q333" s="3">
        <f>Datset_2!I333*MASTER_Data_5!$B$9*P333</f>
        <v>6546.6381000000001</v>
      </c>
      <c r="R333" s="3">
        <f>VLOOKUP(C333,MASTER_Data_8!$K$2:$M$12,3,0)</f>
        <v>584</v>
      </c>
      <c r="S333" s="3">
        <f>Datset_2!I333*MASTER_Data_5!$B$9*R333</f>
        <v>4907.8775999999998</v>
      </c>
    </row>
    <row r="334" spans="1:19" x14ac:dyDescent="0.25">
      <c r="A334" s="62" t="s">
        <v>554</v>
      </c>
      <c r="B334" s="22">
        <v>39693</v>
      </c>
      <c r="C334" s="62">
        <v>60003</v>
      </c>
      <c r="D334" s="62">
        <v>9</v>
      </c>
      <c r="E334" s="62">
        <v>8</v>
      </c>
      <c r="F334" s="62">
        <v>12</v>
      </c>
      <c r="G334" s="62">
        <v>11</v>
      </c>
      <c r="H334" s="62">
        <v>9</v>
      </c>
      <c r="I334" s="112">
        <f>D334*HLOOKUP($D$3,MASTER_Data_1!$A$3:$F$5,2,0)+E334*HLOOKUP($E$3,MASTER_Data_1!$A$3:$F$5,2,0)+F334*HLOOKUP($F$3,MASTER_Data_1!$A$3:$F$5,2,0)+G334*HLOOKUP($G$3,MASTER_Data_1!$A$3:$F$5,2,0)+H334*HLOOKUP($H$3,MASTER_Data_1!$A$3:$F$5,2,0)</f>
        <v>141</v>
      </c>
      <c r="J334" s="5">
        <f>IF(AND(I334&gt;100,C334=60001),HLOOKUP(C334,MASTER_Data_3!$A$6:$G$16,MATCH(Datset_2!I334,MASTER_Data_3!$B$7:$B$16,1)+2,1),IF(AND(I334&gt;100,C334=60002),HLOOKUP(C334,MASTER_Data_3!$A$6:$G$16,MATCH(Datset_2!I334,MASTER_Data_3!$B$7:$B$16,1)+2,1),IF(AND(I334&gt;100,C334=60003),HLOOKUP(C334,MASTER_Data_3!$A$6:$G$16,MATCH(Datset_2!I334,MASTER_Data_3!$B$7:$B$16,1)+2,1),IF(AND(I334&gt;100,C334=60004),HLOOKUP(C334,MASTER_Data_3!$A$6:$G$16,MATCH(Datset_2!I334,MASTER_Data_3!$B$7:$B$16,1)+2,1),IF(AND(I334&gt;100,C334=60005),HLOOKUP(C334,MASTER_Data_3!$A$6:$G$16,MATCH(Datset_2!I334,MASTER_Data_3!$B$7:$B$16,1)+2,1),HLOOKUP(C334,MASTER_Data_3!$A$6:$G$16,2,1))))))</f>
        <v>0.25600000000000001</v>
      </c>
      <c r="K334" s="4">
        <f t="shared" si="10"/>
        <v>36.096000000000004</v>
      </c>
      <c r="L334" s="112">
        <f>IF(AND(I334&gt;100,C334=60001),HLOOKUP(C334,MASTER_Data_4!$A$6:$L$16,MATCH(Datset_2!I334,MASTER_Data_4!$B$7:$B$16,1)+2,1),IF(AND(I334&gt;100,C334=60002),HLOOKUP(C334,MASTER_Data_4!$A$6:$L$16,MATCH(Datset_2!I334,MASTER_Data_4!$B$7:$B$16,1)+2,1),IF(AND(I334&gt;100,C334=60003),HLOOKUP(C334,MASTER_Data_4!$A$6:$L$16,MATCH(Datset_2!I334,MASTER_Data_4!$B$7:$B$16,1)+2,1),IF(AND(I334&gt;100,C334=60004),HLOOKUP(C334,MASTER_Data_4!$A$6:$L$16,MATCH(Datset_2!I334,MASTER_Data_4!$B$7:$B$16,1)+2,1),IF(AND(I334&gt;100,C334=60005),HLOOKUP(C334,MASTER_Data_4!$A$6:$L$16,MATCH(Datset_2!I334,MASTER_Data_4!$B$7:$B$16,1)+2,1),HLOOKUP(C334,MASTER_Data_4!$A$6:$L$16,2,1))))))</f>
        <v>0.28999999999999998</v>
      </c>
      <c r="M334" s="4">
        <f t="shared" si="11"/>
        <v>40.89</v>
      </c>
      <c r="N334" s="112">
        <f>VLOOKUP(C334,MASTER_Data_7!$F$2:$H$7,3,0)</f>
        <v>2</v>
      </c>
      <c r="O334" s="112">
        <f>VLOOKUP(C334,MASTER_Data_7!$K$2:$M$12,3,0)</f>
        <v>1</v>
      </c>
      <c r="P334" s="3">
        <f>VLOOKUP(C334,MASTER_Data_8!$F$2:$H$7,3,0)</f>
        <v>846</v>
      </c>
      <c r="Q334" s="3">
        <f>Datset_2!I334*MASTER_Data_5!$B$9*P334</f>
        <v>6501.0869999999995</v>
      </c>
      <c r="R334" s="3">
        <f>VLOOKUP(C334,MASTER_Data_8!$K$2:$M$12,3,0)</f>
        <v>775</v>
      </c>
      <c r="S334" s="3">
        <f>Datset_2!I334*MASTER_Data_5!$B$9*R334</f>
        <v>5955.4875000000002</v>
      </c>
    </row>
    <row r="335" spans="1:19" x14ac:dyDescent="0.25">
      <c r="A335" s="62" t="s">
        <v>594</v>
      </c>
      <c r="B335" s="22">
        <v>39694</v>
      </c>
      <c r="C335" s="62">
        <v>60003</v>
      </c>
      <c r="D335" s="62">
        <v>9</v>
      </c>
      <c r="E335" s="62">
        <v>8</v>
      </c>
      <c r="F335" s="62">
        <v>12</v>
      </c>
      <c r="G335" s="62">
        <v>11</v>
      </c>
      <c r="H335" s="62">
        <v>5</v>
      </c>
      <c r="I335" s="112">
        <f>D335*HLOOKUP($D$3,MASTER_Data_1!$A$3:$F$5,2,0)+E335*HLOOKUP($E$3,MASTER_Data_1!$A$3:$F$5,2,0)+F335*HLOOKUP($F$3,MASTER_Data_1!$A$3:$F$5,2,0)+G335*HLOOKUP($G$3,MASTER_Data_1!$A$3:$F$5,2,0)+H335*HLOOKUP($H$3,MASTER_Data_1!$A$3:$F$5,2,0)</f>
        <v>129.80000000000001</v>
      </c>
      <c r="J335" s="5">
        <f>IF(AND(I335&gt;100,C335=60001),HLOOKUP(C335,MASTER_Data_3!$A$6:$G$16,MATCH(Datset_2!I335,MASTER_Data_3!$B$7:$B$16,1)+2,1),IF(AND(I335&gt;100,C335=60002),HLOOKUP(C335,MASTER_Data_3!$A$6:$G$16,MATCH(Datset_2!I335,MASTER_Data_3!$B$7:$B$16,1)+2,1),IF(AND(I335&gt;100,C335=60003),HLOOKUP(C335,MASTER_Data_3!$A$6:$G$16,MATCH(Datset_2!I335,MASTER_Data_3!$B$7:$B$16,1)+2,1),IF(AND(I335&gt;100,C335=60004),HLOOKUP(C335,MASTER_Data_3!$A$6:$G$16,MATCH(Datset_2!I335,MASTER_Data_3!$B$7:$B$16,1)+2,1),IF(AND(I335&gt;100,C335=60005),HLOOKUP(C335,MASTER_Data_3!$A$6:$G$16,MATCH(Datset_2!I335,MASTER_Data_3!$B$7:$B$16,1)+2,1),HLOOKUP(C335,MASTER_Data_3!$A$6:$G$16,2,1))))))</f>
        <v>0.25600000000000001</v>
      </c>
      <c r="K335" s="4">
        <f t="shared" si="10"/>
        <v>33.228800000000007</v>
      </c>
      <c r="L335" s="112">
        <f>IF(AND(I335&gt;100,C335=60001),HLOOKUP(C335,MASTER_Data_4!$A$6:$L$16,MATCH(Datset_2!I335,MASTER_Data_4!$B$7:$B$16,1)+2,1),IF(AND(I335&gt;100,C335=60002),HLOOKUP(C335,MASTER_Data_4!$A$6:$L$16,MATCH(Datset_2!I335,MASTER_Data_4!$B$7:$B$16,1)+2,1),IF(AND(I335&gt;100,C335=60003),HLOOKUP(C335,MASTER_Data_4!$A$6:$L$16,MATCH(Datset_2!I335,MASTER_Data_4!$B$7:$B$16,1)+2,1),IF(AND(I335&gt;100,C335=60004),HLOOKUP(C335,MASTER_Data_4!$A$6:$L$16,MATCH(Datset_2!I335,MASTER_Data_4!$B$7:$B$16,1)+2,1),IF(AND(I335&gt;100,C335=60005),HLOOKUP(C335,MASTER_Data_4!$A$6:$L$16,MATCH(Datset_2!I335,MASTER_Data_4!$B$7:$B$16,1)+2,1),HLOOKUP(C335,MASTER_Data_4!$A$6:$L$16,2,1))))))</f>
        <v>0.28999999999999998</v>
      </c>
      <c r="M335" s="4">
        <f t="shared" si="11"/>
        <v>37.642000000000003</v>
      </c>
      <c r="N335" s="112">
        <f>VLOOKUP(C335,MASTER_Data_7!$F$2:$H$7,3,0)</f>
        <v>2</v>
      </c>
      <c r="O335" s="112">
        <f>VLOOKUP(C335,MASTER_Data_7!$K$2:$M$12,3,0)</f>
        <v>1</v>
      </c>
      <c r="P335" s="3">
        <f>VLOOKUP(C335,MASTER_Data_8!$F$2:$H$7,3,0)</f>
        <v>846</v>
      </c>
      <c r="Q335" s="3">
        <f>Datset_2!I335*MASTER_Data_5!$B$9*P335</f>
        <v>5984.6886000000004</v>
      </c>
      <c r="R335" s="3">
        <f>VLOOKUP(C335,MASTER_Data_8!$K$2:$M$12,3,0)</f>
        <v>775</v>
      </c>
      <c r="S335" s="3">
        <f>Datset_2!I335*MASTER_Data_5!$B$9*R335</f>
        <v>5482.4275000000007</v>
      </c>
    </row>
    <row r="336" spans="1:19" x14ac:dyDescent="0.25">
      <c r="A336" s="62" t="s">
        <v>595</v>
      </c>
      <c r="B336" s="22">
        <v>39694</v>
      </c>
      <c r="C336" s="62">
        <v>60004</v>
      </c>
      <c r="D336" s="62">
        <v>9</v>
      </c>
      <c r="E336" s="62">
        <v>8</v>
      </c>
      <c r="F336" s="62">
        <v>12</v>
      </c>
      <c r="G336" s="62">
        <v>14</v>
      </c>
      <c r="H336" s="62">
        <v>0</v>
      </c>
      <c r="I336" s="112">
        <f>D336*HLOOKUP($D$3,MASTER_Data_1!$A$3:$F$5,2,0)+E336*HLOOKUP($E$3,MASTER_Data_1!$A$3:$F$5,2,0)+F336*HLOOKUP($F$3,MASTER_Data_1!$A$3:$F$5,2,0)+G336*HLOOKUP($G$3,MASTER_Data_1!$A$3:$F$5,2,0)+H336*HLOOKUP($H$3,MASTER_Data_1!$A$3:$F$5,2,0)</f>
        <v>132.9</v>
      </c>
      <c r="J336" s="5">
        <f>IF(AND(I336&gt;100,C336=60001),HLOOKUP(C336,MASTER_Data_3!$A$6:$G$16,MATCH(Datset_2!I336,MASTER_Data_3!$B$7:$B$16,1)+2,1),IF(AND(I336&gt;100,C336=60002),HLOOKUP(C336,MASTER_Data_3!$A$6:$G$16,MATCH(Datset_2!I336,MASTER_Data_3!$B$7:$B$16,1)+2,1),IF(AND(I336&gt;100,C336=60003),HLOOKUP(C336,MASTER_Data_3!$A$6:$G$16,MATCH(Datset_2!I336,MASTER_Data_3!$B$7:$B$16,1)+2,1),IF(AND(I336&gt;100,C336=60004),HLOOKUP(C336,MASTER_Data_3!$A$6:$G$16,MATCH(Datset_2!I336,MASTER_Data_3!$B$7:$B$16,1)+2,1),IF(AND(I336&gt;100,C336=60005),HLOOKUP(C336,MASTER_Data_3!$A$6:$G$16,MATCH(Datset_2!I336,MASTER_Data_3!$B$7:$B$16,1)+2,1),HLOOKUP(C336,MASTER_Data_3!$A$6:$G$16,2,1))))))</f>
        <v>0.252</v>
      </c>
      <c r="K336" s="4">
        <f t="shared" si="10"/>
        <v>33.4908</v>
      </c>
      <c r="L336" s="112">
        <f>IF(AND(I336&gt;100,C336=60001),HLOOKUP(C336,MASTER_Data_4!$A$6:$L$16,MATCH(Datset_2!I336,MASTER_Data_4!$B$7:$B$16,1)+2,1),IF(AND(I336&gt;100,C336=60002),HLOOKUP(C336,MASTER_Data_4!$A$6:$L$16,MATCH(Datset_2!I336,MASTER_Data_4!$B$7:$B$16,1)+2,1),IF(AND(I336&gt;100,C336=60003),HLOOKUP(C336,MASTER_Data_4!$A$6:$L$16,MATCH(Datset_2!I336,MASTER_Data_4!$B$7:$B$16,1)+2,1),IF(AND(I336&gt;100,C336=60004),HLOOKUP(C336,MASTER_Data_4!$A$6:$L$16,MATCH(Datset_2!I336,MASTER_Data_4!$B$7:$B$16,1)+2,1),IF(AND(I336&gt;100,C336=60005),HLOOKUP(C336,MASTER_Data_4!$A$6:$L$16,MATCH(Datset_2!I336,MASTER_Data_4!$B$7:$B$16,1)+2,1),HLOOKUP(C336,MASTER_Data_4!$A$6:$L$16,2,1))))))</f>
        <v>0.3</v>
      </c>
      <c r="M336" s="4">
        <f t="shared" si="11"/>
        <v>39.869999999999997</v>
      </c>
      <c r="N336" s="112">
        <f>VLOOKUP(C336,MASTER_Data_7!$F$2:$H$7,3,0)</f>
        <v>2</v>
      </c>
      <c r="O336" s="112">
        <f>VLOOKUP(C336,MASTER_Data_7!$K$2:$M$12,3,0)</f>
        <v>2</v>
      </c>
      <c r="P336" s="3">
        <f>VLOOKUP(C336,MASTER_Data_8!$F$2:$H$7,3,0)</f>
        <v>882</v>
      </c>
      <c r="Q336" s="3">
        <f>Datset_2!I336*MASTER_Data_5!$B$9*P336</f>
        <v>6388.3701000000001</v>
      </c>
      <c r="R336" s="3">
        <f>VLOOKUP(C336,MASTER_Data_8!$K$2:$M$12,3,0)</f>
        <v>1735</v>
      </c>
      <c r="S336" s="3">
        <f>Datset_2!I336*MASTER_Data_5!$B$9*R336</f>
        <v>12566.69175</v>
      </c>
    </row>
    <row r="337" spans="1:19" x14ac:dyDescent="0.25">
      <c r="A337" s="62" t="s">
        <v>634</v>
      </c>
      <c r="B337" s="22">
        <v>39695</v>
      </c>
      <c r="C337" s="62">
        <v>60001</v>
      </c>
      <c r="D337" s="62">
        <v>9</v>
      </c>
      <c r="E337" s="62">
        <v>8</v>
      </c>
      <c r="F337" s="62">
        <v>12</v>
      </c>
      <c r="G337" s="62">
        <v>15</v>
      </c>
      <c r="H337" s="62">
        <v>9</v>
      </c>
      <c r="I337" s="112">
        <f>D337*HLOOKUP($D$3,MASTER_Data_1!$A$3:$F$5,2,0)+E337*HLOOKUP($E$3,MASTER_Data_1!$A$3:$F$5,2,0)+F337*HLOOKUP($F$3,MASTER_Data_1!$A$3:$F$5,2,0)+G337*HLOOKUP($G$3,MASTER_Data_1!$A$3:$F$5,2,0)+H337*HLOOKUP($H$3,MASTER_Data_1!$A$3:$F$5,2,0)</f>
        <v>163.79999999999998</v>
      </c>
      <c r="J337" s="5">
        <f>IF(AND(I337&gt;100,C337=60001),HLOOKUP(C337,MASTER_Data_3!$A$6:$G$16,MATCH(Datset_2!I337,MASTER_Data_3!$B$7:$B$16,1)+2,1),IF(AND(I337&gt;100,C337=60002),HLOOKUP(C337,MASTER_Data_3!$A$6:$G$16,MATCH(Datset_2!I337,MASTER_Data_3!$B$7:$B$16,1)+2,1),IF(AND(I337&gt;100,C337=60003),HLOOKUP(C337,MASTER_Data_3!$A$6:$G$16,MATCH(Datset_2!I337,MASTER_Data_3!$B$7:$B$16,1)+2,1),IF(AND(I337&gt;100,C337=60004),HLOOKUP(C337,MASTER_Data_3!$A$6:$G$16,MATCH(Datset_2!I337,MASTER_Data_3!$B$7:$B$16,1)+2,1),IF(AND(I337&gt;100,C337=60005),HLOOKUP(C337,MASTER_Data_3!$A$6:$G$16,MATCH(Datset_2!I337,MASTER_Data_3!$B$7:$B$16,1)+2,1),HLOOKUP(C337,MASTER_Data_3!$A$6:$G$16,2,1))))))</f>
        <v>0.25</v>
      </c>
      <c r="K337" s="4">
        <f t="shared" si="10"/>
        <v>40.949999999999996</v>
      </c>
      <c r="L337" s="112">
        <f>IF(AND(I337&gt;100,C337=60001),HLOOKUP(C337,MASTER_Data_4!$A$6:$L$16,MATCH(Datset_2!I337,MASTER_Data_4!$B$7:$B$16,1)+2,1),IF(AND(I337&gt;100,C337=60002),HLOOKUP(C337,MASTER_Data_4!$A$6:$L$16,MATCH(Datset_2!I337,MASTER_Data_4!$B$7:$B$16,1)+2,1),IF(AND(I337&gt;100,C337=60003),HLOOKUP(C337,MASTER_Data_4!$A$6:$L$16,MATCH(Datset_2!I337,MASTER_Data_4!$B$7:$B$16,1)+2,1),IF(AND(I337&gt;100,C337=60004),HLOOKUP(C337,MASTER_Data_4!$A$6:$L$16,MATCH(Datset_2!I337,MASTER_Data_4!$B$7:$B$16,1)+2,1),IF(AND(I337&gt;100,C337=60005),HLOOKUP(C337,MASTER_Data_4!$A$6:$L$16,MATCH(Datset_2!I337,MASTER_Data_4!$B$7:$B$16,1)+2,1),HLOOKUP(C337,MASTER_Data_4!$A$6:$L$16,2,1))))))</f>
        <v>0.34</v>
      </c>
      <c r="M337" s="4">
        <f t="shared" si="11"/>
        <v>55.692</v>
      </c>
      <c r="N337" s="112">
        <f>VLOOKUP(C337,MASTER_Data_7!$F$2:$H$7,3,0)</f>
        <v>1</v>
      </c>
      <c r="O337" s="112">
        <f>VLOOKUP(C337,MASTER_Data_7!$K$2:$M$12,3,0)</f>
        <v>2</v>
      </c>
      <c r="P337" s="3">
        <f>VLOOKUP(C337,MASTER_Data_8!$F$2:$H$7,3,0)</f>
        <v>25</v>
      </c>
      <c r="Q337" s="3">
        <f>Datset_2!I337*MASTER_Data_5!$B$9*P337</f>
        <v>223.17749999999998</v>
      </c>
      <c r="R337" s="3">
        <f>VLOOKUP(C337,MASTER_Data_8!$K$2:$M$12,3,0)</f>
        <v>1376</v>
      </c>
      <c r="S337" s="3">
        <f>Datset_2!I337*MASTER_Data_5!$B$9*R337</f>
        <v>12283.6896</v>
      </c>
    </row>
    <row r="338" spans="1:19" x14ac:dyDescent="0.25">
      <c r="A338" s="62" t="s">
        <v>635</v>
      </c>
      <c r="B338" s="22">
        <v>39695</v>
      </c>
      <c r="C338" s="62">
        <v>60005</v>
      </c>
      <c r="D338" s="62">
        <v>9</v>
      </c>
      <c r="E338" s="62">
        <v>12</v>
      </c>
      <c r="F338" s="62">
        <v>12</v>
      </c>
      <c r="G338" s="62">
        <v>6</v>
      </c>
      <c r="H338" s="62">
        <v>0</v>
      </c>
      <c r="I338" s="112">
        <f>D338*HLOOKUP($D$3,MASTER_Data_1!$A$3:$F$5,2,0)+E338*HLOOKUP($E$3,MASTER_Data_1!$A$3:$F$5,2,0)+F338*HLOOKUP($F$3,MASTER_Data_1!$A$3:$F$5,2,0)+G338*HLOOKUP($G$3,MASTER_Data_1!$A$3:$F$5,2,0)+H338*HLOOKUP($H$3,MASTER_Data_1!$A$3:$F$5,2,0)</f>
        <v>94.5</v>
      </c>
      <c r="J338" s="5">
        <f>IF(AND(I338&gt;100,C338=60001),HLOOKUP(C338,MASTER_Data_3!$A$6:$G$16,MATCH(Datset_2!I338,MASTER_Data_3!$B$7:$B$16,1)+2,1),IF(AND(I338&gt;100,C338=60002),HLOOKUP(C338,MASTER_Data_3!$A$6:$G$16,MATCH(Datset_2!I338,MASTER_Data_3!$B$7:$B$16,1)+2,1),IF(AND(I338&gt;100,C338=60003),HLOOKUP(C338,MASTER_Data_3!$A$6:$G$16,MATCH(Datset_2!I338,MASTER_Data_3!$B$7:$B$16,1)+2,1),IF(AND(I338&gt;100,C338=60004),HLOOKUP(C338,MASTER_Data_3!$A$6:$G$16,MATCH(Datset_2!I338,MASTER_Data_3!$B$7:$B$16,1)+2,1),IF(AND(I338&gt;100,C338=60005),HLOOKUP(C338,MASTER_Data_3!$A$6:$G$16,MATCH(Datset_2!I338,MASTER_Data_3!$B$7:$B$16,1)+2,1),HLOOKUP(C338,MASTER_Data_3!$A$6:$G$16,2,1))))))</f>
        <v>17.61</v>
      </c>
      <c r="K338" s="4">
        <f t="shared" si="10"/>
        <v>17.61</v>
      </c>
      <c r="L338" s="112">
        <f>IF(AND(I338&gt;100,C338=60001),HLOOKUP(C338,MASTER_Data_4!$A$6:$L$16,MATCH(Datset_2!I338,MASTER_Data_4!$B$7:$B$16,1)+2,1),IF(AND(I338&gt;100,C338=60002),HLOOKUP(C338,MASTER_Data_4!$A$6:$L$16,MATCH(Datset_2!I338,MASTER_Data_4!$B$7:$B$16,1)+2,1),IF(AND(I338&gt;100,C338=60003),HLOOKUP(C338,MASTER_Data_4!$A$6:$L$16,MATCH(Datset_2!I338,MASTER_Data_4!$B$7:$B$16,1)+2,1),IF(AND(I338&gt;100,C338=60004),HLOOKUP(C338,MASTER_Data_4!$A$6:$L$16,MATCH(Datset_2!I338,MASTER_Data_4!$B$7:$B$16,1)+2,1),IF(AND(I338&gt;100,C338=60005),HLOOKUP(C338,MASTER_Data_4!$A$6:$L$16,MATCH(Datset_2!I338,MASTER_Data_4!$B$7:$B$16,1)+2,1),HLOOKUP(C338,MASTER_Data_4!$A$6:$L$16,2,1))))))</f>
        <v>21.96</v>
      </c>
      <c r="M338" s="4">
        <f t="shared" si="11"/>
        <v>21.96</v>
      </c>
      <c r="N338" s="112">
        <f>VLOOKUP(C338,MASTER_Data_7!$F$2:$H$7,3,0)</f>
        <v>2</v>
      </c>
      <c r="O338" s="112">
        <f>VLOOKUP(C338,MASTER_Data_7!$K$2:$M$12,3,0)</f>
        <v>1</v>
      </c>
      <c r="P338" s="3">
        <f>VLOOKUP(C338,MASTER_Data_8!$F$2:$H$7,3,0)</f>
        <v>779</v>
      </c>
      <c r="Q338" s="3">
        <f>Datset_2!I338*MASTER_Data_5!$B$9*P338</f>
        <v>4012.04475</v>
      </c>
      <c r="R338" s="3">
        <f>VLOOKUP(C338,MASTER_Data_8!$K$2:$M$12,3,0)</f>
        <v>584</v>
      </c>
      <c r="S338" s="3">
        <f>Datset_2!I338*MASTER_Data_5!$B$9*R338</f>
        <v>3007.7460000000001</v>
      </c>
    </row>
    <row r="339" spans="1:19" x14ac:dyDescent="0.25">
      <c r="A339" s="62" t="s">
        <v>673</v>
      </c>
      <c r="B339" s="22">
        <v>39696</v>
      </c>
      <c r="C339" s="62">
        <v>60005</v>
      </c>
      <c r="D339" s="62">
        <v>9</v>
      </c>
      <c r="E339" s="62">
        <v>8</v>
      </c>
      <c r="F339" s="62">
        <v>12</v>
      </c>
      <c r="G339" s="62">
        <v>11</v>
      </c>
      <c r="H339" s="62">
        <v>0</v>
      </c>
      <c r="I339" s="112">
        <f>D339*HLOOKUP($D$3,MASTER_Data_1!$A$3:$F$5,2,0)+E339*HLOOKUP($E$3,MASTER_Data_1!$A$3:$F$5,2,0)+F339*HLOOKUP($F$3,MASTER_Data_1!$A$3:$F$5,2,0)+G339*HLOOKUP($G$3,MASTER_Data_1!$A$3:$F$5,2,0)+H339*HLOOKUP($H$3,MASTER_Data_1!$A$3:$F$5,2,0)</f>
        <v>115.80000000000001</v>
      </c>
      <c r="J339" s="5">
        <f>IF(AND(I339&gt;100,C339=60001),HLOOKUP(C339,MASTER_Data_3!$A$6:$G$16,MATCH(Datset_2!I339,MASTER_Data_3!$B$7:$B$16,1)+2,1),IF(AND(I339&gt;100,C339=60002),HLOOKUP(C339,MASTER_Data_3!$A$6:$G$16,MATCH(Datset_2!I339,MASTER_Data_3!$B$7:$B$16,1)+2,1),IF(AND(I339&gt;100,C339=60003),HLOOKUP(C339,MASTER_Data_3!$A$6:$G$16,MATCH(Datset_2!I339,MASTER_Data_3!$B$7:$B$16,1)+2,1),IF(AND(I339&gt;100,C339=60004),HLOOKUP(C339,MASTER_Data_3!$A$6:$G$16,MATCH(Datset_2!I339,MASTER_Data_3!$B$7:$B$16,1)+2,1),IF(AND(I339&gt;100,C339=60005),HLOOKUP(C339,MASTER_Data_3!$A$6:$G$16,MATCH(Datset_2!I339,MASTER_Data_3!$B$7:$B$16,1)+2,1),HLOOKUP(C339,MASTER_Data_3!$A$6:$G$16,2,1))))))</f>
        <v>0.24399999999999999</v>
      </c>
      <c r="K339" s="4">
        <f t="shared" si="10"/>
        <v>28.255200000000002</v>
      </c>
      <c r="L339" s="112">
        <f>IF(AND(I339&gt;100,C339=60001),HLOOKUP(C339,MASTER_Data_4!$A$6:$L$16,MATCH(Datset_2!I339,MASTER_Data_4!$B$7:$B$16,1)+2,1),IF(AND(I339&gt;100,C339=60002),HLOOKUP(C339,MASTER_Data_4!$A$6:$L$16,MATCH(Datset_2!I339,MASTER_Data_4!$B$7:$B$16,1)+2,1),IF(AND(I339&gt;100,C339=60003),HLOOKUP(C339,MASTER_Data_4!$A$6:$L$16,MATCH(Datset_2!I339,MASTER_Data_4!$B$7:$B$16,1)+2,1),IF(AND(I339&gt;100,C339=60004),HLOOKUP(C339,MASTER_Data_4!$A$6:$L$16,MATCH(Datset_2!I339,MASTER_Data_4!$B$7:$B$16,1)+2,1),IF(AND(I339&gt;100,C339=60005),HLOOKUP(C339,MASTER_Data_4!$A$6:$L$16,MATCH(Datset_2!I339,MASTER_Data_4!$B$7:$B$16,1)+2,1),HLOOKUP(C339,MASTER_Data_4!$A$6:$L$16,2,1))))))</f>
        <v>0.38900000000000001</v>
      </c>
      <c r="M339" s="4">
        <f t="shared" si="11"/>
        <v>45.046200000000006</v>
      </c>
      <c r="N339" s="112">
        <f>VLOOKUP(C339,MASTER_Data_7!$F$2:$H$7,3,0)</f>
        <v>2</v>
      </c>
      <c r="O339" s="112">
        <f>VLOOKUP(C339,MASTER_Data_7!$K$2:$M$12,3,0)</f>
        <v>1</v>
      </c>
      <c r="P339" s="3">
        <f>VLOOKUP(C339,MASTER_Data_8!$F$2:$H$7,3,0)</f>
        <v>779</v>
      </c>
      <c r="Q339" s="3">
        <f>Datset_2!I339*MASTER_Data_5!$B$9*P339</f>
        <v>4916.3469000000005</v>
      </c>
      <c r="R339" s="3">
        <f>VLOOKUP(C339,MASTER_Data_8!$K$2:$M$12,3,0)</f>
        <v>584</v>
      </c>
      <c r="S339" s="3">
        <f>Datset_2!I339*MASTER_Data_5!$B$9*R339</f>
        <v>3685.6824000000001</v>
      </c>
    </row>
    <row r="340" spans="1:19" x14ac:dyDescent="0.25">
      <c r="A340" s="62" t="s">
        <v>674</v>
      </c>
      <c r="B340" s="22">
        <v>39696</v>
      </c>
      <c r="C340" s="62">
        <v>60003</v>
      </c>
      <c r="D340" s="62">
        <v>9</v>
      </c>
      <c r="E340" s="62">
        <v>8</v>
      </c>
      <c r="F340" s="62">
        <v>12</v>
      </c>
      <c r="G340" s="62">
        <v>5</v>
      </c>
      <c r="H340" s="62">
        <v>9</v>
      </c>
      <c r="I340" s="112">
        <f>D340*HLOOKUP($D$3,MASTER_Data_1!$A$3:$F$5,2,0)+E340*HLOOKUP($E$3,MASTER_Data_1!$A$3:$F$5,2,0)+F340*HLOOKUP($F$3,MASTER_Data_1!$A$3:$F$5,2,0)+G340*HLOOKUP($G$3,MASTER_Data_1!$A$3:$F$5,2,0)+H340*HLOOKUP($H$3,MASTER_Data_1!$A$3:$F$5,2,0)</f>
        <v>106.8</v>
      </c>
      <c r="J340" s="5">
        <f>IF(AND(I340&gt;100,C340=60001),HLOOKUP(C340,MASTER_Data_3!$A$6:$G$16,MATCH(Datset_2!I340,MASTER_Data_3!$B$7:$B$16,1)+2,1),IF(AND(I340&gt;100,C340=60002),HLOOKUP(C340,MASTER_Data_3!$A$6:$G$16,MATCH(Datset_2!I340,MASTER_Data_3!$B$7:$B$16,1)+2,1),IF(AND(I340&gt;100,C340=60003),HLOOKUP(C340,MASTER_Data_3!$A$6:$G$16,MATCH(Datset_2!I340,MASTER_Data_3!$B$7:$B$16,1)+2,1),IF(AND(I340&gt;100,C340=60004),HLOOKUP(C340,MASTER_Data_3!$A$6:$G$16,MATCH(Datset_2!I340,MASTER_Data_3!$B$7:$B$16,1)+2,1),IF(AND(I340&gt;100,C340=60005),HLOOKUP(C340,MASTER_Data_3!$A$6:$G$16,MATCH(Datset_2!I340,MASTER_Data_3!$B$7:$B$16,1)+2,1),HLOOKUP(C340,MASTER_Data_3!$A$6:$G$16,2,1))))))</f>
        <v>0.25600000000000001</v>
      </c>
      <c r="K340" s="4">
        <f t="shared" si="10"/>
        <v>27.340800000000002</v>
      </c>
      <c r="L340" s="112">
        <f>IF(AND(I340&gt;100,C340=60001),HLOOKUP(C340,MASTER_Data_4!$A$6:$L$16,MATCH(Datset_2!I340,MASTER_Data_4!$B$7:$B$16,1)+2,1),IF(AND(I340&gt;100,C340=60002),HLOOKUP(C340,MASTER_Data_4!$A$6:$L$16,MATCH(Datset_2!I340,MASTER_Data_4!$B$7:$B$16,1)+2,1),IF(AND(I340&gt;100,C340=60003),HLOOKUP(C340,MASTER_Data_4!$A$6:$L$16,MATCH(Datset_2!I340,MASTER_Data_4!$B$7:$B$16,1)+2,1),IF(AND(I340&gt;100,C340=60004),HLOOKUP(C340,MASTER_Data_4!$A$6:$L$16,MATCH(Datset_2!I340,MASTER_Data_4!$B$7:$B$16,1)+2,1),IF(AND(I340&gt;100,C340=60005),HLOOKUP(C340,MASTER_Data_4!$A$6:$L$16,MATCH(Datset_2!I340,MASTER_Data_4!$B$7:$B$16,1)+2,1),HLOOKUP(C340,MASTER_Data_4!$A$6:$L$16,2,1))))))</f>
        <v>0.28999999999999998</v>
      </c>
      <c r="M340" s="4">
        <f t="shared" si="11"/>
        <v>30.971999999999998</v>
      </c>
      <c r="N340" s="112">
        <f>VLOOKUP(C340,MASTER_Data_7!$F$2:$H$7,3,0)</f>
        <v>2</v>
      </c>
      <c r="O340" s="112">
        <f>VLOOKUP(C340,MASTER_Data_7!$K$2:$M$12,3,0)</f>
        <v>1</v>
      </c>
      <c r="P340" s="3">
        <f>VLOOKUP(C340,MASTER_Data_8!$F$2:$H$7,3,0)</f>
        <v>846</v>
      </c>
      <c r="Q340" s="3">
        <f>Datset_2!I340*MASTER_Data_5!$B$9*P340</f>
        <v>4924.2276000000002</v>
      </c>
      <c r="R340" s="3">
        <f>VLOOKUP(C340,MASTER_Data_8!$K$2:$M$12,3,0)</f>
        <v>775</v>
      </c>
      <c r="S340" s="3">
        <f>Datset_2!I340*MASTER_Data_5!$B$9*R340</f>
        <v>4510.9650000000001</v>
      </c>
    </row>
    <row r="341" spans="1:19" x14ac:dyDescent="0.25">
      <c r="A341" s="62" t="s">
        <v>711</v>
      </c>
      <c r="B341" s="22">
        <v>39697</v>
      </c>
      <c r="C341" s="62">
        <v>60004</v>
      </c>
      <c r="D341" s="62">
        <v>9</v>
      </c>
      <c r="E341" s="62">
        <v>8</v>
      </c>
      <c r="F341" s="62">
        <v>12</v>
      </c>
      <c r="G341" s="62">
        <v>11</v>
      </c>
      <c r="H341" s="62">
        <v>9</v>
      </c>
      <c r="I341" s="112">
        <f>D341*HLOOKUP($D$3,MASTER_Data_1!$A$3:$F$5,2,0)+E341*HLOOKUP($E$3,MASTER_Data_1!$A$3:$F$5,2,0)+F341*HLOOKUP($F$3,MASTER_Data_1!$A$3:$F$5,2,0)+G341*HLOOKUP($G$3,MASTER_Data_1!$A$3:$F$5,2,0)+H341*HLOOKUP($H$3,MASTER_Data_1!$A$3:$F$5,2,0)</f>
        <v>141</v>
      </c>
      <c r="J341" s="5">
        <f>IF(AND(I341&gt;100,C341=60001),HLOOKUP(C341,MASTER_Data_3!$A$6:$G$16,MATCH(Datset_2!I341,MASTER_Data_3!$B$7:$B$16,1)+2,1),IF(AND(I341&gt;100,C341=60002),HLOOKUP(C341,MASTER_Data_3!$A$6:$G$16,MATCH(Datset_2!I341,MASTER_Data_3!$B$7:$B$16,1)+2,1),IF(AND(I341&gt;100,C341=60003),HLOOKUP(C341,MASTER_Data_3!$A$6:$G$16,MATCH(Datset_2!I341,MASTER_Data_3!$B$7:$B$16,1)+2,1),IF(AND(I341&gt;100,C341=60004),HLOOKUP(C341,MASTER_Data_3!$A$6:$G$16,MATCH(Datset_2!I341,MASTER_Data_3!$B$7:$B$16,1)+2,1),IF(AND(I341&gt;100,C341=60005),HLOOKUP(C341,MASTER_Data_3!$A$6:$G$16,MATCH(Datset_2!I341,MASTER_Data_3!$B$7:$B$16,1)+2,1),HLOOKUP(C341,MASTER_Data_3!$A$6:$G$16,2,1))))))</f>
        <v>0.252</v>
      </c>
      <c r="K341" s="4">
        <f t="shared" si="10"/>
        <v>35.532000000000004</v>
      </c>
      <c r="L341" s="112">
        <f>IF(AND(I341&gt;100,C341=60001),HLOOKUP(C341,MASTER_Data_4!$A$6:$L$16,MATCH(Datset_2!I341,MASTER_Data_4!$B$7:$B$16,1)+2,1),IF(AND(I341&gt;100,C341=60002),HLOOKUP(C341,MASTER_Data_4!$A$6:$L$16,MATCH(Datset_2!I341,MASTER_Data_4!$B$7:$B$16,1)+2,1),IF(AND(I341&gt;100,C341=60003),HLOOKUP(C341,MASTER_Data_4!$A$6:$L$16,MATCH(Datset_2!I341,MASTER_Data_4!$B$7:$B$16,1)+2,1),IF(AND(I341&gt;100,C341=60004),HLOOKUP(C341,MASTER_Data_4!$A$6:$L$16,MATCH(Datset_2!I341,MASTER_Data_4!$B$7:$B$16,1)+2,1),IF(AND(I341&gt;100,C341=60005),HLOOKUP(C341,MASTER_Data_4!$A$6:$L$16,MATCH(Datset_2!I341,MASTER_Data_4!$B$7:$B$16,1)+2,1),HLOOKUP(C341,MASTER_Data_4!$A$6:$L$16,2,1))))))</f>
        <v>0.3</v>
      </c>
      <c r="M341" s="4">
        <f t="shared" si="11"/>
        <v>42.3</v>
      </c>
      <c r="N341" s="112">
        <f>VLOOKUP(C341,MASTER_Data_7!$F$2:$H$7,3,0)</f>
        <v>2</v>
      </c>
      <c r="O341" s="112">
        <f>VLOOKUP(C341,MASTER_Data_7!$K$2:$M$12,3,0)</f>
        <v>2</v>
      </c>
      <c r="P341" s="3">
        <f>VLOOKUP(C341,MASTER_Data_8!$F$2:$H$7,3,0)</f>
        <v>882</v>
      </c>
      <c r="Q341" s="3">
        <f>Datset_2!I341*MASTER_Data_5!$B$9*P341</f>
        <v>6777.7290000000003</v>
      </c>
      <c r="R341" s="3">
        <f>VLOOKUP(C341,MASTER_Data_8!$K$2:$M$12,3,0)</f>
        <v>1735</v>
      </c>
      <c r="S341" s="3">
        <f>Datset_2!I341*MASTER_Data_5!$B$9*R341</f>
        <v>13332.6075</v>
      </c>
    </row>
    <row r="342" spans="1:19" x14ac:dyDescent="0.25">
      <c r="A342" s="62" t="s">
        <v>712</v>
      </c>
      <c r="B342" s="22">
        <v>39697</v>
      </c>
      <c r="C342" s="62">
        <v>60005</v>
      </c>
      <c r="D342" s="62">
        <v>0</v>
      </c>
      <c r="E342" s="62">
        <v>8</v>
      </c>
      <c r="F342" s="62">
        <v>12</v>
      </c>
      <c r="G342" s="62">
        <v>9</v>
      </c>
      <c r="H342" s="62">
        <v>9</v>
      </c>
      <c r="I342" s="112">
        <f>D342*HLOOKUP($D$3,MASTER_Data_1!$A$3:$F$5,2,0)+E342*HLOOKUP($E$3,MASTER_Data_1!$A$3:$F$5,2,0)+F342*HLOOKUP($F$3,MASTER_Data_1!$A$3:$F$5,2,0)+G342*HLOOKUP($G$3,MASTER_Data_1!$A$3:$F$5,2,0)+H342*HLOOKUP($H$3,MASTER_Data_1!$A$3:$F$5,2,0)</f>
        <v>108.9</v>
      </c>
      <c r="J342" s="5">
        <f>IF(AND(I342&gt;100,C342=60001),HLOOKUP(C342,MASTER_Data_3!$A$6:$G$16,MATCH(Datset_2!I342,MASTER_Data_3!$B$7:$B$16,1)+2,1),IF(AND(I342&gt;100,C342=60002),HLOOKUP(C342,MASTER_Data_3!$A$6:$G$16,MATCH(Datset_2!I342,MASTER_Data_3!$B$7:$B$16,1)+2,1),IF(AND(I342&gt;100,C342=60003),HLOOKUP(C342,MASTER_Data_3!$A$6:$G$16,MATCH(Datset_2!I342,MASTER_Data_3!$B$7:$B$16,1)+2,1),IF(AND(I342&gt;100,C342=60004),HLOOKUP(C342,MASTER_Data_3!$A$6:$G$16,MATCH(Datset_2!I342,MASTER_Data_3!$B$7:$B$16,1)+2,1),IF(AND(I342&gt;100,C342=60005),HLOOKUP(C342,MASTER_Data_3!$A$6:$G$16,MATCH(Datset_2!I342,MASTER_Data_3!$B$7:$B$16,1)+2,1),HLOOKUP(C342,MASTER_Data_3!$A$6:$G$16,2,1))))))</f>
        <v>0.24399999999999999</v>
      </c>
      <c r="K342" s="4">
        <f t="shared" si="10"/>
        <v>26.5716</v>
      </c>
      <c r="L342" s="112">
        <f>IF(AND(I342&gt;100,C342=60001),HLOOKUP(C342,MASTER_Data_4!$A$6:$L$16,MATCH(Datset_2!I342,MASTER_Data_4!$B$7:$B$16,1)+2,1),IF(AND(I342&gt;100,C342=60002),HLOOKUP(C342,MASTER_Data_4!$A$6:$L$16,MATCH(Datset_2!I342,MASTER_Data_4!$B$7:$B$16,1)+2,1),IF(AND(I342&gt;100,C342=60003),HLOOKUP(C342,MASTER_Data_4!$A$6:$L$16,MATCH(Datset_2!I342,MASTER_Data_4!$B$7:$B$16,1)+2,1),IF(AND(I342&gt;100,C342=60004),HLOOKUP(C342,MASTER_Data_4!$A$6:$L$16,MATCH(Datset_2!I342,MASTER_Data_4!$B$7:$B$16,1)+2,1),IF(AND(I342&gt;100,C342=60005),HLOOKUP(C342,MASTER_Data_4!$A$6:$L$16,MATCH(Datset_2!I342,MASTER_Data_4!$B$7:$B$16,1)+2,1),HLOOKUP(C342,MASTER_Data_4!$A$6:$L$16,2,1))))))</f>
        <v>0.38900000000000001</v>
      </c>
      <c r="M342" s="4">
        <f t="shared" si="11"/>
        <v>42.362100000000005</v>
      </c>
      <c r="N342" s="112">
        <f>VLOOKUP(C342,MASTER_Data_7!$F$2:$H$7,3,0)</f>
        <v>2</v>
      </c>
      <c r="O342" s="112">
        <f>VLOOKUP(C342,MASTER_Data_7!$K$2:$M$12,3,0)</f>
        <v>1</v>
      </c>
      <c r="P342" s="3">
        <f>VLOOKUP(C342,MASTER_Data_8!$F$2:$H$7,3,0)</f>
        <v>779</v>
      </c>
      <c r="Q342" s="3">
        <f>Datset_2!I342*MASTER_Data_5!$B$9*P342</f>
        <v>4623.4039499999999</v>
      </c>
      <c r="R342" s="3">
        <f>VLOOKUP(C342,MASTER_Data_8!$K$2:$M$12,3,0)</f>
        <v>584</v>
      </c>
      <c r="S342" s="3">
        <f>Datset_2!I342*MASTER_Data_5!$B$9*R342</f>
        <v>3466.0692000000004</v>
      </c>
    </row>
    <row r="343" spans="1:19" x14ac:dyDescent="0.25">
      <c r="A343" s="62" t="s">
        <v>754</v>
      </c>
      <c r="B343" s="22">
        <v>39698</v>
      </c>
      <c r="C343" s="62">
        <v>60001</v>
      </c>
      <c r="D343" s="62">
        <v>9</v>
      </c>
      <c r="E343" s="62">
        <v>8</v>
      </c>
      <c r="F343" s="62">
        <v>12</v>
      </c>
      <c r="G343" s="62">
        <v>9</v>
      </c>
      <c r="H343" s="62">
        <v>0</v>
      </c>
      <c r="I343" s="112">
        <f>D343*HLOOKUP($D$3,MASTER_Data_1!$A$3:$F$5,2,0)+E343*HLOOKUP($E$3,MASTER_Data_1!$A$3:$F$5,2,0)+F343*HLOOKUP($F$3,MASTER_Data_1!$A$3:$F$5,2,0)+G343*HLOOKUP($G$3,MASTER_Data_1!$A$3:$F$5,2,0)+H343*HLOOKUP($H$3,MASTER_Data_1!$A$3:$F$5,2,0)</f>
        <v>104.4</v>
      </c>
      <c r="J343" s="5">
        <f>IF(AND(I343&gt;100,C343=60001),HLOOKUP(C343,MASTER_Data_3!$A$6:$G$16,MATCH(Datset_2!I343,MASTER_Data_3!$B$7:$B$16,1)+2,1),IF(AND(I343&gt;100,C343=60002),HLOOKUP(C343,MASTER_Data_3!$A$6:$G$16,MATCH(Datset_2!I343,MASTER_Data_3!$B$7:$B$16,1)+2,1),IF(AND(I343&gt;100,C343=60003),HLOOKUP(C343,MASTER_Data_3!$A$6:$G$16,MATCH(Datset_2!I343,MASTER_Data_3!$B$7:$B$16,1)+2,1),IF(AND(I343&gt;100,C343=60004),HLOOKUP(C343,MASTER_Data_3!$A$6:$G$16,MATCH(Datset_2!I343,MASTER_Data_3!$B$7:$B$16,1)+2,1),IF(AND(I343&gt;100,C343=60005),HLOOKUP(C343,MASTER_Data_3!$A$6:$G$16,MATCH(Datset_2!I343,MASTER_Data_3!$B$7:$B$16,1)+2,1),HLOOKUP(C343,MASTER_Data_3!$A$6:$G$16,2,1))))))</f>
        <v>0.25</v>
      </c>
      <c r="K343" s="4">
        <f t="shared" si="10"/>
        <v>26.1</v>
      </c>
      <c r="L343" s="112">
        <f>IF(AND(I343&gt;100,C343=60001),HLOOKUP(C343,MASTER_Data_4!$A$6:$L$16,MATCH(Datset_2!I343,MASTER_Data_4!$B$7:$B$16,1)+2,1),IF(AND(I343&gt;100,C343=60002),HLOOKUP(C343,MASTER_Data_4!$A$6:$L$16,MATCH(Datset_2!I343,MASTER_Data_4!$B$7:$B$16,1)+2,1),IF(AND(I343&gt;100,C343=60003),HLOOKUP(C343,MASTER_Data_4!$A$6:$L$16,MATCH(Datset_2!I343,MASTER_Data_4!$B$7:$B$16,1)+2,1),IF(AND(I343&gt;100,C343=60004),HLOOKUP(C343,MASTER_Data_4!$A$6:$L$16,MATCH(Datset_2!I343,MASTER_Data_4!$B$7:$B$16,1)+2,1),IF(AND(I343&gt;100,C343=60005),HLOOKUP(C343,MASTER_Data_4!$A$6:$L$16,MATCH(Datset_2!I343,MASTER_Data_4!$B$7:$B$16,1)+2,1),HLOOKUP(C343,MASTER_Data_4!$A$6:$L$16,2,1))))))</f>
        <v>0.34</v>
      </c>
      <c r="M343" s="4">
        <f t="shared" si="11"/>
        <v>35.496000000000002</v>
      </c>
      <c r="N343" s="112">
        <f>VLOOKUP(C343,MASTER_Data_7!$F$2:$H$7,3,0)</f>
        <v>1</v>
      </c>
      <c r="O343" s="112">
        <f>VLOOKUP(C343,MASTER_Data_7!$K$2:$M$12,3,0)</f>
        <v>2</v>
      </c>
      <c r="P343" s="3">
        <f>VLOOKUP(C343,MASTER_Data_8!$F$2:$H$7,3,0)</f>
        <v>25</v>
      </c>
      <c r="Q343" s="3">
        <f>Datset_2!I343*MASTER_Data_5!$B$9*P343</f>
        <v>142.245</v>
      </c>
      <c r="R343" s="3">
        <f>VLOOKUP(C343,MASTER_Data_8!$K$2:$M$12,3,0)</f>
        <v>1376</v>
      </c>
      <c r="S343" s="3">
        <f>Datset_2!I343*MASTER_Data_5!$B$9*R343</f>
        <v>7829.1647999999996</v>
      </c>
    </row>
    <row r="344" spans="1:19" x14ac:dyDescent="0.25">
      <c r="A344" s="62" t="s">
        <v>755</v>
      </c>
      <c r="B344" s="22">
        <v>39698</v>
      </c>
      <c r="C344" s="62">
        <v>60002</v>
      </c>
      <c r="D344" s="62">
        <v>9</v>
      </c>
      <c r="E344" s="62">
        <v>8</v>
      </c>
      <c r="F344" s="62">
        <v>12</v>
      </c>
      <c r="G344" s="62">
        <v>12</v>
      </c>
      <c r="H344" s="62">
        <v>0</v>
      </c>
      <c r="I344" s="112">
        <f>D344*HLOOKUP($D$3,MASTER_Data_1!$A$3:$F$5,2,0)+E344*HLOOKUP($E$3,MASTER_Data_1!$A$3:$F$5,2,0)+F344*HLOOKUP($F$3,MASTER_Data_1!$A$3:$F$5,2,0)+G344*HLOOKUP($G$3,MASTER_Data_1!$A$3:$F$5,2,0)+H344*HLOOKUP($H$3,MASTER_Data_1!$A$3:$F$5,2,0)</f>
        <v>121.5</v>
      </c>
      <c r="J344" s="5">
        <f>IF(AND(I344&gt;100,C344=60001),HLOOKUP(C344,MASTER_Data_3!$A$6:$G$16,MATCH(Datset_2!I344,MASTER_Data_3!$B$7:$B$16,1)+2,1),IF(AND(I344&gt;100,C344=60002),HLOOKUP(C344,MASTER_Data_3!$A$6:$G$16,MATCH(Datset_2!I344,MASTER_Data_3!$B$7:$B$16,1)+2,1),IF(AND(I344&gt;100,C344=60003),HLOOKUP(C344,MASTER_Data_3!$A$6:$G$16,MATCH(Datset_2!I344,MASTER_Data_3!$B$7:$B$16,1)+2,1),IF(AND(I344&gt;100,C344=60004),HLOOKUP(C344,MASTER_Data_3!$A$6:$G$16,MATCH(Datset_2!I344,MASTER_Data_3!$B$7:$B$16,1)+2,1),IF(AND(I344&gt;100,C344=60005),HLOOKUP(C344,MASTER_Data_3!$A$6:$G$16,MATCH(Datset_2!I344,MASTER_Data_3!$B$7:$B$16,1)+2,1),HLOOKUP(C344,MASTER_Data_3!$A$6:$G$16,2,1))))))</f>
        <v>0.254</v>
      </c>
      <c r="K344" s="4">
        <f t="shared" si="10"/>
        <v>30.861000000000001</v>
      </c>
      <c r="L344" s="112">
        <f>IF(AND(I344&gt;100,C344=60001),HLOOKUP(C344,MASTER_Data_4!$A$6:$L$16,MATCH(Datset_2!I344,MASTER_Data_4!$B$7:$B$16,1)+2,1),IF(AND(I344&gt;100,C344=60002),HLOOKUP(C344,MASTER_Data_4!$A$6:$L$16,MATCH(Datset_2!I344,MASTER_Data_4!$B$7:$B$16,1)+2,1),IF(AND(I344&gt;100,C344=60003),HLOOKUP(C344,MASTER_Data_4!$A$6:$L$16,MATCH(Datset_2!I344,MASTER_Data_4!$B$7:$B$16,1)+2,1),IF(AND(I344&gt;100,C344=60004),HLOOKUP(C344,MASTER_Data_4!$A$6:$L$16,MATCH(Datset_2!I344,MASTER_Data_4!$B$7:$B$16,1)+2,1),IF(AND(I344&gt;100,C344=60005),HLOOKUP(C344,MASTER_Data_4!$A$6:$L$16,MATCH(Datset_2!I344,MASTER_Data_4!$B$7:$B$16,1)+2,1),HLOOKUP(C344,MASTER_Data_4!$A$6:$L$16,2,1))))))</f>
        <v>0.307</v>
      </c>
      <c r="M344" s="4">
        <f t="shared" si="11"/>
        <v>37.3005</v>
      </c>
      <c r="N344" s="112">
        <f>VLOOKUP(C344,MASTER_Data_7!$F$2:$H$7,3,0)</f>
        <v>1</v>
      </c>
      <c r="O344" s="112">
        <f>VLOOKUP(C344,MASTER_Data_7!$K$2:$M$12,3,0)</f>
        <v>2</v>
      </c>
      <c r="P344" s="3">
        <f>VLOOKUP(C344,MASTER_Data_8!$F$2:$H$7,3,0)</f>
        <v>355</v>
      </c>
      <c r="Q344" s="3">
        <f>Datset_2!I344*MASTER_Data_5!$B$9*P344</f>
        <v>2350.7212500000001</v>
      </c>
      <c r="R344" s="3">
        <f>VLOOKUP(C344,MASTER_Data_8!$K$2:$M$12,3,0)</f>
        <v>1275</v>
      </c>
      <c r="S344" s="3">
        <f>Datset_2!I344*MASTER_Data_5!$B$9*R344</f>
        <v>8442.7312499999989</v>
      </c>
    </row>
    <row r="345" spans="1:19" x14ac:dyDescent="0.25">
      <c r="A345" s="62" t="s">
        <v>597</v>
      </c>
      <c r="B345" s="22">
        <v>39699</v>
      </c>
      <c r="C345" s="62">
        <v>60004</v>
      </c>
      <c r="D345" s="62">
        <v>0</v>
      </c>
      <c r="E345" s="62">
        <v>8</v>
      </c>
      <c r="F345" s="62">
        <v>12</v>
      </c>
      <c r="G345" s="62">
        <v>15</v>
      </c>
      <c r="H345" s="62">
        <v>0</v>
      </c>
      <c r="I345" s="112">
        <f>D345*HLOOKUP($D$3,MASTER_Data_1!$A$3:$F$5,2,0)+E345*HLOOKUP($E$3,MASTER_Data_1!$A$3:$F$5,2,0)+F345*HLOOKUP($F$3,MASTER_Data_1!$A$3:$F$5,2,0)+G345*HLOOKUP($G$3,MASTER_Data_1!$A$3:$F$5,2,0)+H345*HLOOKUP($H$3,MASTER_Data_1!$A$3:$F$5,2,0)</f>
        <v>117.9</v>
      </c>
      <c r="J345" s="5">
        <f>IF(AND(I345&gt;100,C345=60001),HLOOKUP(C345,MASTER_Data_3!$A$6:$G$16,MATCH(Datset_2!I345,MASTER_Data_3!$B$7:$B$16,1)+2,1),IF(AND(I345&gt;100,C345=60002),HLOOKUP(C345,MASTER_Data_3!$A$6:$G$16,MATCH(Datset_2!I345,MASTER_Data_3!$B$7:$B$16,1)+2,1),IF(AND(I345&gt;100,C345=60003),HLOOKUP(C345,MASTER_Data_3!$A$6:$G$16,MATCH(Datset_2!I345,MASTER_Data_3!$B$7:$B$16,1)+2,1),IF(AND(I345&gt;100,C345=60004),HLOOKUP(C345,MASTER_Data_3!$A$6:$G$16,MATCH(Datset_2!I345,MASTER_Data_3!$B$7:$B$16,1)+2,1),IF(AND(I345&gt;100,C345=60005),HLOOKUP(C345,MASTER_Data_3!$A$6:$G$16,MATCH(Datset_2!I345,MASTER_Data_3!$B$7:$B$16,1)+2,1),HLOOKUP(C345,MASTER_Data_3!$A$6:$G$16,2,1))))))</f>
        <v>0.252</v>
      </c>
      <c r="K345" s="4">
        <f t="shared" si="10"/>
        <v>29.710800000000003</v>
      </c>
      <c r="L345" s="112">
        <f>IF(AND(I345&gt;100,C345=60001),HLOOKUP(C345,MASTER_Data_4!$A$6:$L$16,MATCH(Datset_2!I345,MASTER_Data_4!$B$7:$B$16,1)+2,1),IF(AND(I345&gt;100,C345=60002),HLOOKUP(C345,MASTER_Data_4!$A$6:$L$16,MATCH(Datset_2!I345,MASTER_Data_4!$B$7:$B$16,1)+2,1),IF(AND(I345&gt;100,C345=60003),HLOOKUP(C345,MASTER_Data_4!$A$6:$L$16,MATCH(Datset_2!I345,MASTER_Data_4!$B$7:$B$16,1)+2,1),IF(AND(I345&gt;100,C345=60004),HLOOKUP(C345,MASTER_Data_4!$A$6:$L$16,MATCH(Datset_2!I345,MASTER_Data_4!$B$7:$B$16,1)+2,1),IF(AND(I345&gt;100,C345=60005),HLOOKUP(C345,MASTER_Data_4!$A$6:$L$16,MATCH(Datset_2!I345,MASTER_Data_4!$B$7:$B$16,1)+2,1),HLOOKUP(C345,MASTER_Data_4!$A$6:$L$16,2,1))))))</f>
        <v>0.3</v>
      </c>
      <c r="M345" s="4">
        <f t="shared" si="11"/>
        <v>35.369999999999997</v>
      </c>
      <c r="N345" s="112">
        <f>VLOOKUP(C345,MASTER_Data_7!$F$2:$H$7,3,0)</f>
        <v>2</v>
      </c>
      <c r="O345" s="112">
        <f>VLOOKUP(C345,MASTER_Data_7!$K$2:$M$12,3,0)</f>
        <v>2</v>
      </c>
      <c r="P345" s="3">
        <f>VLOOKUP(C345,MASTER_Data_8!$F$2:$H$7,3,0)</f>
        <v>882</v>
      </c>
      <c r="Q345" s="3">
        <f>Datset_2!I345*MASTER_Data_5!$B$9*P345</f>
        <v>5667.3351000000002</v>
      </c>
      <c r="R345" s="3">
        <f>VLOOKUP(C345,MASTER_Data_8!$K$2:$M$12,3,0)</f>
        <v>1735</v>
      </c>
      <c r="S345" s="3">
        <f>Datset_2!I345*MASTER_Data_5!$B$9*R345</f>
        <v>11148.329250000001</v>
      </c>
    </row>
    <row r="346" spans="1:19" x14ac:dyDescent="0.25">
      <c r="A346" s="62" t="s">
        <v>598</v>
      </c>
      <c r="B346" s="22">
        <v>39699</v>
      </c>
      <c r="C346" s="62">
        <v>60005</v>
      </c>
      <c r="D346" s="62">
        <v>0</v>
      </c>
      <c r="E346" s="62">
        <v>8</v>
      </c>
      <c r="F346" s="62">
        <v>12</v>
      </c>
      <c r="G346" s="62">
        <v>12</v>
      </c>
      <c r="H346" s="62">
        <v>9</v>
      </c>
      <c r="I346" s="112">
        <f>D346*HLOOKUP($D$3,MASTER_Data_1!$A$3:$F$5,2,0)+E346*HLOOKUP($E$3,MASTER_Data_1!$A$3:$F$5,2,0)+F346*HLOOKUP($F$3,MASTER_Data_1!$A$3:$F$5,2,0)+G346*HLOOKUP($G$3,MASTER_Data_1!$A$3:$F$5,2,0)+H346*HLOOKUP($H$3,MASTER_Data_1!$A$3:$F$5,2,0)</f>
        <v>126.00000000000001</v>
      </c>
      <c r="J346" s="5">
        <f>IF(AND(I346&gt;100,C346=60001),HLOOKUP(C346,MASTER_Data_3!$A$6:$G$16,MATCH(Datset_2!I346,MASTER_Data_3!$B$7:$B$16,1)+2,1),IF(AND(I346&gt;100,C346=60002),HLOOKUP(C346,MASTER_Data_3!$A$6:$G$16,MATCH(Datset_2!I346,MASTER_Data_3!$B$7:$B$16,1)+2,1),IF(AND(I346&gt;100,C346=60003),HLOOKUP(C346,MASTER_Data_3!$A$6:$G$16,MATCH(Datset_2!I346,MASTER_Data_3!$B$7:$B$16,1)+2,1),IF(AND(I346&gt;100,C346=60004),HLOOKUP(C346,MASTER_Data_3!$A$6:$G$16,MATCH(Datset_2!I346,MASTER_Data_3!$B$7:$B$16,1)+2,1),IF(AND(I346&gt;100,C346=60005),HLOOKUP(C346,MASTER_Data_3!$A$6:$G$16,MATCH(Datset_2!I346,MASTER_Data_3!$B$7:$B$16,1)+2,1),HLOOKUP(C346,MASTER_Data_3!$A$6:$G$16,2,1))))))</f>
        <v>0.24399999999999999</v>
      </c>
      <c r="K346" s="4">
        <f t="shared" si="10"/>
        <v>30.744000000000003</v>
      </c>
      <c r="L346" s="112">
        <f>IF(AND(I346&gt;100,C346=60001),HLOOKUP(C346,MASTER_Data_4!$A$6:$L$16,MATCH(Datset_2!I346,MASTER_Data_4!$B$7:$B$16,1)+2,1),IF(AND(I346&gt;100,C346=60002),HLOOKUP(C346,MASTER_Data_4!$A$6:$L$16,MATCH(Datset_2!I346,MASTER_Data_4!$B$7:$B$16,1)+2,1),IF(AND(I346&gt;100,C346=60003),HLOOKUP(C346,MASTER_Data_4!$A$6:$L$16,MATCH(Datset_2!I346,MASTER_Data_4!$B$7:$B$16,1)+2,1),IF(AND(I346&gt;100,C346=60004),HLOOKUP(C346,MASTER_Data_4!$A$6:$L$16,MATCH(Datset_2!I346,MASTER_Data_4!$B$7:$B$16,1)+2,1),IF(AND(I346&gt;100,C346=60005),HLOOKUP(C346,MASTER_Data_4!$A$6:$L$16,MATCH(Datset_2!I346,MASTER_Data_4!$B$7:$B$16,1)+2,1),HLOOKUP(C346,MASTER_Data_4!$A$6:$L$16,2,1))))))</f>
        <v>0.38900000000000001</v>
      </c>
      <c r="M346" s="4">
        <f t="shared" si="11"/>
        <v>49.01400000000001</v>
      </c>
      <c r="N346" s="112">
        <f>VLOOKUP(C346,MASTER_Data_7!$F$2:$H$7,3,0)</f>
        <v>2</v>
      </c>
      <c r="O346" s="112">
        <f>VLOOKUP(C346,MASTER_Data_7!$K$2:$M$12,3,0)</f>
        <v>1</v>
      </c>
      <c r="P346" s="3">
        <f>VLOOKUP(C346,MASTER_Data_8!$F$2:$H$7,3,0)</f>
        <v>779</v>
      </c>
      <c r="Q346" s="3">
        <f>Datset_2!I346*MASTER_Data_5!$B$9*P346</f>
        <v>5349.3930000000009</v>
      </c>
      <c r="R346" s="3">
        <f>VLOOKUP(C346,MASTER_Data_8!$K$2:$M$12,3,0)</f>
        <v>584</v>
      </c>
      <c r="S346" s="3">
        <f>Datset_2!I346*MASTER_Data_5!$B$9*R346</f>
        <v>4010.3280000000004</v>
      </c>
    </row>
    <row r="347" spans="1:19" x14ac:dyDescent="0.25">
      <c r="A347" s="62" t="s">
        <v>643</v>
      </c>
      <c r="B347" s="22">
        <v>39704</v>
      </c>
      <c r="C347" s="62">
        <v>60003</v>
      </c>
      <c r="D347" s="62">
        <v>0</v>
      </c>
      <c r="E347" s="62">
        <v>8</v>
      </c>
      <c r="F347" s="62">
        <v>12</v>
      </c>
      <c r="G347" s="62">
        <v>12</v>
      </c>
      <c r="H347" s="62">
        <v>9</v>
      </c>
      <c r="I347" s="112">
        <f>D347*HLOOKUP($D$3,MASTER_Data_1!$A$3:$F$5,2,0)+E347*HLOOKUP($E$3,MASTER_Data_1!$A$3:$F$5,2,0)+F347*HLOOKUP($F$3,MASTER_Data_1!$A$3:$F$5,2,0)+G347*HLOOKUP($G$3,MASTER_Data_1!$A$3:$F$5,2,0)+H347*HLOOKUP($H$3,MASTER_Data_1!$A$3:$F$5,2,0)</f>
        <v>126.00000000000001</v>
      </c>
      <c r="J347" s="5">
        <f>IF(AND(I347&gt;100,C347=60001),HLOOKUP(C347,MASTER_Data_3!$A$6:$G$16,MATCH(Datset_2!I347,MASTER_Data_3!$B$7:$B$16,1)+2,1),IF(AND(I347&gt;100,C347=60002),HLOOKUP(C347,MASTER_Data_3!$A$6:$G$16,MATCH(Datset_2!I347,MASTER_Data_3!$B$7:$B$16,1)+2,1),IF(AND(I347&gt;100,C347=60003),HLOOKUP(C347,MASTER_Data_3!$A$6:$G$16,MATCH(Datset_2!I347,MASTER_Data_3!$B$7:$B$16,1)+2,1),IF(AND(I347&gt;100,C347=60004),HLOOKUP(C347,MASTER_Data_3!$A$6:$G$16,MATCH(Datset_2!I347,MASTER_Data_3!$B$7:$B$16,1)+2,1),IF(AND(I347&gt;100,C347=60005),HLOOKUP(C347,MASTER_Data_3!$A$6:$G$16,MATCH(Datset_2!I347,MASTER_Data_3!$B$7:$B$16,1)+2,1),HLOOKUP(C347,MASTER_Data_3!$A$6:$G$16,2,1))))))</f>
        <v>0.25600000000000001</v>
      </c>
      <c r="K347" s="4">
        <f t="shared" si="10"/>
        <v>32.256000000000007</v>
      </c>
      <c r="L347" s="112">
        <f>IF(AND(I347&gt;100,C347=60001),HLOOKUP(C347,MASTER_Data_4!$A$6:$L$16,MATCH(Datset_2!I347,MASTER_Data_4!$B$7:$B$16,1)+2,1),IF(AND(I347&gt;100,C347=60002),HLOOKUP(C347,MASTER_Data_4!$A$6:$L$16,MATCH(Datset_2!I347,MASTER_Data_4!$B$7:$B$16,1)+2,1),IF(AND(I347&gt;100,C347=60003),HLOOKUP(C347,MASTER_Data_4!$A$6:$L$16,MATCH(Datset_2!I347,MASTER_Data_4!$B$7:$B$16,1)+2,1),IF(AND(I347&gt;100,C347=60004),HLOOKUP(C347,MASTER_Data_4!$A$6:$L$16,MATCH(Datset_2!I347,MASTER_Data_4!$B$7:$B$16,1)+2,1),IF(AND(I347&gt;100,C347=60005),HLOOKUP(C347,MASTER_Data_4!$A$6:$L$16,MATCH(Datset_2!I347,MASTER_Data_4!$B$7:$B$16,1)+2,1),HLOOKUP(C347,MASTER_Data_4!$A$6:$L$16,2,1))))))</f>
        <v>0.28999999999999998</v>
      </c>
      <c r="M347" s="4">
        <f t="shared" si="11"/>
        <v>36.54</v>
      </c>
      <c r="N347" s="112">
        <f>VLOOKUP(C347,MASTER_Data_7!$F$2:$H$7,3,0)</f>
        <v>2</v>
      </c>
      <c r="O347" s="112">
        <f>VLOOKUP(C347,MASTER_Data_7!$K$2:$M$12,3,0)</f>
        <v>1</v>
      </c>
      <c r="P347" s="3">
        <f>VLOOKUP(C347,MASTER_Data_8!$F$2:$H$7,3,0)</f>
        <v>846</v>
      </c>
      <c r="Q347" s="3">
        <f>Datset_2!I347*MASTER_Data_5!$B$9*P347</f>
        <v>5809.4820000000009</v>
      </c>
      <c r="R347" s="3">
        <f>VLOOKUP(C347,MASTER_Data_8!$K$2:$M$12,3,0)</f>
        <v>775</v>
      </c>
      <c r="S347" s="3">
        <f>Datset_2!I347*MASTER_Data_5!$B$9*R347</f>
        <v>5321.9250000000011</v>
      </c>
    </row>
    <row r="348" spans="1:19" x14ac:dyDescent="0.25">
      <c r="A348" s="62" t="s">
        <v>644</v>
      </c>
      <c r="B348" s="22">
        <v>39704</v>
      </c>
      <c r="C348" s="62">
        <v>60001</v>
      </c>
      <c r="D348" s="62">
        <v>9</v>
      </c>
      <c r="E348" s="62">
        <v>8</v>
      </c>
      <c r="F348" s="62">
        <v>12</v>
      </c>
      <c r="G348" s="62">
        <v>12</v>
      </c>
      <c r="H348" s="62">
        <v>9</v>
      </c>
      <c r="I348" s="112">
        <f>D348*HLOOKUP($D$3,MASTER_Data_1!$A$3:$F$5,2,0)+E348*HLOOKUP($E$3,MASTER_Data_1!$A$3:$F$5,2,0)+F348*HLOOKUP($F$3,MASTER_Data_1!$A$3:$F$5,2,0)+G348*HLOOKUP($G$3,MASTER_Data_1!$A$3:$F$5,2,0)+H348*HLOOKUP($H$3,MASTER_Data_1!$A$3:$F$5,2,0)</f>
        <v>146.69999999999999</v>
      </c>
      <c r="J348" s="5">
        <f>IF(AND(I348&gt;100,C348=60001),HLOOKUP(C348,MASTER_Data_3!$A$6:$G$16,MATCH(Datset_2!I348,MASTER_Data_3!$B$7:$B$16,1)+2,1),IF(AND(I348&gt;100,C348=60002),HLOOKUP(C348,MASTER_Data_3!$A$6:$G$16,MATCH(Datset_2!I348,MASTER_Data_3!$B$7:$B$16,1)+2,1),IF(AND(I348&gt;100,C348=60003),HLOOKUP(C348,MASTER_Data_3!$A$6:$G$16,MATCH(Datset_2!I348,MASTER_Data_3!$B$7:$B$16,1)+2,1),IF(AND(I348&gt;100,C348=60004),HLOOKUP(C348,MASTER_Data_3!$A$6:$G$16,MATCH(Datset_2!I348,MASTER_Data_3!$B$7:$B$16,1)+2,1),IF(AND(I348&gt;100,C348=60005),HLOOKUP(C348,MASTER_Data_3!$A$6:$G$16,MATCH(Datset_2!I348,MASTER_Data_3!$B$7:$B$16,1)+2,1),HLOOKUP(C348,MASTER_Data_3!$A$6:$G$16,2,1))))))</f>
        <v>0.25</v>
      </c>
      <c r="K348" s="4">
        <f t="shared" si="10"/>
        <v>36.674999999999997</v>
      </c>
      <c r="L348" s="112">
        <f>IF(AND(I348&gt;100,C348=60001),HLOOKUP(C348,MASTER_Data_4!$A$6:$L$16,MATCH(Datset_2!I348,MASTER_Data_4!$B$7:$B$16,1)+2,1),IF(AND(I348&gt;100,C348=60002),HLOOKUP(C348,MASTER_Data_4!$A$6:$L$16,MATCH(Datset_2!I348,MASTER_Data_4!$B$7:$B$16,1)+2,1),IF(AND(I348&gt;100,C348=60003),HLOOKUP(C348,MASTER_Data_4!$A$6:$L$16,MATCH(Datset_2!I348,MASTER_Data_4!$B$7:$B$16,1)+2,1),IF(AND(I348&gt;100,C348=60004),HLOOKUP(C348,MASTER_Data_4!$A$6:$L$16,MATCH(Datset_2!I348,MASTER_Data_4!$B$7:$B$16,1)+2,1),IF(AND(I348&gt;100,C348=60005),HLOOKUP(C348,MASTER_Data_4!$A$6:$L$16,MATCH(Datset_2!I348,MASTER_Data_4!$B$7:$B$16,1)+2,1),HLOOKUP(C348,MASTER_Data_4!$A$6:$L$16,2,1))))))</f>
        <v>0.34</v>
      </c>
      <c r="M348" s="4">
        <f t="shared" si="11"/>
        <v>49.878</v>
      </c>
      <c r="N348" s="112">
        <f>VLOOKUP(C348,MASTER_Data_7!$F$2:$H$7,3,0)</f>
        <v>1</v>
      </c>
      <c r="O348" s="112">
        <f>VLOOKUP(C348,MASTER_Data_7!$K$2:$M$12,3,0)</f>
        <v>2</v>
      </c>
      <c r="P348" s="3">
        <f>VLOOKUP(C348,MASTER_Data_8!$F$2:$H$7,3,0)</f>
        <v>25</v>
      </c>
      <c r="Q348" s="3">
        <f>Datset_2!I348*MASTER_Data_5!$B$9*P348</f>
        <v>199.87875</v>
      </c>
      <c r="R348" s="3">
        <f>VLOOKUP(C348,MASTER_Data_8!$K$2:$M$12,3,0)</f>
        <v>1376</v>
      </c>
      <c r="S348" s="3">
        <f>Datset_2!I348*MASTER_Data_5!$B$9*R348</f>
        <v>11001.3264</v>
      </c>
    </row>
    <row r="349" spans="1:19" x14ac:dyDescent="0.25">
      <c r="A349" s="62" t="s">
        <v>645</v>
      </c>
      <c r="B349" s="22">
        <v>39704</v>
      </c>
      <c r="C349" s="62">
        <v>60003</v>
      </c>
      <c r="D349" s="62">
        <v>0</v>
      </c>
      <c r="E349" s="62">
        <v>8</v>
      </c>
      <c r="F349" s="62">
        <v>12</v>
      </c>
      <c r="G349" s="62">
        <v>12</v>
      </c>
      <c r="H349" s="62">
        <v>9</v>
      </c>
      <c r="I349" s="112">
        <f>D349*HLOOKUP($D$3,MASTER_Data_1!$A$3:$F$5,2,0)+E349*HLOOKUP($E$3,MASTER_Data_1!$A$3:$F$5,2,0)+F349*HLOOKUP($F$3,MASTER_Data_1!$A$3:$F$5,2,0)+G349*HLOOKUP($G$3,MASTER_Data_1!$A$3:$F$5,2,0)+H349*HLOOKUP($H$3,MASTER_Data_1!$A$3:$F$5,2,0)</f>
        <v>126.00000000000001</v>
      </c>
      <c r="J349" s="5">
        <f>IF(AND(I349&gt;100,C349=60001),HLOOKUP(C349,MASTER_Data_3!$A$6:$G$16,MATCH(Datset_2!I349,MASTER_Data_3!$B$7:$B$16,1)+2,1),IF(AND(I349&gt;100,C349=60002),HLOOKUP(C349,MASTER_Data_3!$A$6:$G$16,MATCH(Datset_2!I349,MASTER_Data_3!$B$7:$B$16,1)+2,1),IF(AND(I349&gt;100,C349=60003),HLOOKUP(C349,MASTER_Data_3!$A$6:$G$16,MATCH(Datset_2!I349,MASTER_Data_3!$B$7:$B$16,1)+2,1),IF(AND(I349&gt;100,C349=60004),HLOOKUP(C349,MASTER_Data_3!$A$6:$G$16,MATCH(Datset_2!I349,MASTER_Data_3!$B$7:$B$16,1)+2,1),IF(AND(I349&gt;100,C349=60005),HLOOKUP(C349,MASTER_Data_3!$A$6:$G$16,MATCH(Datset_2!I349,MASTER_Data_3!$B$7:$B$16,1)+2,1),HLOOKUP(C349,MASTER_Data_3!$A$6:$G$16,2,1))))))</f>
        <v>0.25600000000000001</v>
      </c>
      <c r="K349" s="4">
        <f t="shared" si="10"/>
        <v>32.256000000000007</v>
      </c>
      <c r="L349" s="112">
        <f>IF(AND(I349&gt;100,C349=60001),HLOOKUP(C349,MASTER_Data_4!$A$6:$L$16,MATCH(Datset_2!I349,MASTER_Data_4!$B$7:$B$16,1)+2,1),IF(AND(I349&gt;100,C349=60002),HLOOKUP(C349,MASTER_Data_4!$A$6:$L$16,MATCH(Datset_2!I349,MASTER_Data_4!$B$7:$B$16,1)+2,1),IF(AND(I349&gt;100,C349=60003),HLOOKUP(C349,MASTER_Data_4!$A$6:$L$16,MATCH(Datset_2!I349,MASTER_Data_4!$B$7:$B$16,1)+2,1),IF(AND(I349&gt;100,C349=60004),HLOOKUP(C349,MASTER_Data_4!$A$6:$L$16,MATCH(Datset_2!I349,MASTER_Data_4!$B$7:$B$16,1)+2,1),IF(AND(I349&gt;100,C349=60005),HLOOKUP(C349,MASTER_Data_4!$A$6:$L$16,MATCH(Datset_2!I349,MASTER_Data_4!$B$7:$B$16,1)+2,1),HLOOKUP(C349,MASTER_Data_4!$A$6:$L$16,2,1))))))</f>
        <v>0.28999999999999998</v>
      </c>
      <c r="M349" s="4">
        <f t="shared" si="11"/>
        <v>36.54</v>
      </c>
      <c r="N349" s="112">
        <f>VLOOKUP(C349,MASTER_Data_7!$F$2:$H$7,3,0)</f>
        <v>2</v>
      </c>
      <c r="O349" s="112">
        <f>VLOOKUP(C349,MASTER_Data_7!$K$2:$M$12,3,0)</f>
        <v>1</v>
      </c>
      <c r="P349" s="3">
        <f>VLOOKUP(C349,MASTER_Data_8!$F$2:$H$7,3,0)</f>
        <v>846</v>
      </c>
      <c r="Q349" s="3">
        <f>Datset_2!I349*MASTER_Data_5!$B$9*P349</f>
        <v>5809.4820000000009</v>
      </c>
      <c r="R349" s="3">
        <f>VLOOKUP(C349,MASTER_Data_8!$K$2:$M$12,3,0)</f>
        <v>775</v>
      </c>
      <c r="S349" s="3">
        <f>Datset_2!I349*MASTER_Data_5!$B$9*R349</f>
        <v>5321.9250000000011</v>
      </c>
    </row>
    <row r="350" spans="1:19" x14ac:dyDescent="0.25">
      <c r="A350" s="62" t="s">
        <v>646</v>
      </c>
      <c r="B350" s="22">
        <v>39706</v>
      </c>
      <c r="C350" s="62">
        <v>60005</v>
      </c>
      <c r="D350" s="62">
        <v>0</v>
      </c>
      <c r="E350" s="62">
        <v>8</v>
      </c>
      <c r="F350" s="62">
        <v>12</v>
      </c>
      <c r="G350" s="62">
        <v>11</v>
      </c>
      <c r="H350" s="62">
        <v>9</v>
      </c>
      <c r="I350" s="112">
        <f>D350*HLOOKUP($D$3,MASTER_Data_1!$A$3:$F$5,2,0)+E350*HLOOKUP($E$3,MASTER_Data_1!$A$3:$F$5,2,0)+F350*HLOOKUP($F$3,MASTER_Data_1!$A$3:$F$5,2,0)+G350*HLOOKUP($G$3,MASTER_Data_1!$A$3:$F$5,2,0)+H350*HLOOKUP($H$3,MASTER_Data_1!$A$3:$F$5,2,0)</f>
        <v>120.3</v>
      </c>
      <c r="J350" s="5">
        <f>IF(AND(I350&gt;100,C350=60001),HLOOKUP(C350,MASTER_Data_3!$A$6:$G$16,MATCH(Datset_2!I350,MASTER_Data_3!$B$7:$B$16,1)+2,1),IF(AND(I350&gt;100,C350=60002),HLOOKUP(C350,MASTER_Data_3!$A$6:$G$16,MATCH(Datset_2!I350,MASTER_Data_3!$B$7:$B$16,1)+2,1),IF(AND(I350&gt;100,C350=60003),HLOOKUP(C350,MASTER_Data_3!$A$6:$G$16,MATCH(Datset_2!I350,MASTER_Data_3!$B$7:$B$16,1)+2,1),IF(AND(I350&gt;100,C350=60004),HLOOKUP(C350,MASTER_Data_3!$A$6:$G$16,MATCH(Datset_2!I350,MASTER_Data_3!$B$7:$B$16,1)+2,1),IF(AND(I350&gt;100,C350=60005),HLOOKUP(C350,MASTER_Data_3!$A$6:$G$16,MATCH(Datset_2!I350,MASTER_Data_3!$B$7:$B$16,1)+2,1),HLOOKUP(C350,MASTER_Data_3!$A$6:$G$16,2,1))))))</f>
        <v>0.24399999999999999</v>
      </c>
      <c r="K350" s="4">
        <f t="shared" si="10"/>
        <v>29.353199999999998</v>
      </c>
      <c r="L350" s="112">
        <f>IF(AND(I350&gt;100,C350=60001),HLOOKUP(C350,MASTER_Data_4!$A$6:$L$16,MATCH(Datset_2!I350,MASTER_Data_4!$B$7:$B$16,1)+2,1),IF(AND(I350&gt;100,C350=60002),HLOOKUP(C350,MASTER_Data_4!$A$6:$L$16,MATCH(Datset_2!I350,MASTER_Data_4!$B$7:$B$16,1)+2,1),IF(AND(I350&gt;100,C350=60003),HLOOKUP(C350,MASTER_Data_4!$A$6:$L$16,MATCH(Datset_2!I350,MASTER_Data_4!$B$7:$B$16,1)+2,1),IF(AND(I350&gt;100,C350=60004),HLOOKUP(C350,MASTER_Data_4!$A$6:$L$16,MATCH(Datset_2!I350,MASTER_Data_4!$B$7:$B$16,1)+2,1),IF(AND(I350&gt;100,C350=60005),HLOOKUP(C350,MASTER_Data_4!$A$6:$L$16,MATCH(Datset_2!I350,MASTER_Data_4!$B$7:$B$16,1)+2,1),HLOOKUP(C350,MASTER_Data_4!$A$6:$L$16,2,1))))))</f>
        <v>0.38900000000000001</v>
      </c>
      <c r="M350" s="4">
        <f t="shared" si="11"/>
        <v>46.796700000000001</v>
      </c>
      <c r="N350" s="112">
        <f>VLOOKUP(C350,MASTER_Data_7!$F$2:$H$7,3,0)</f>
        <v>2</v>
      </c>
      <c r="O350" s="112">
        <f>VLOOKUP(C350,MASTER_Data_7!$K$2:$M$12,3,0)</f>
        <v>1</v>
      </c>
      <c r="P350" s="3">
        <f>VLOOKUP(C350,MASTER_Data_8!$F$2:$H$7,3,0)</f>
        <v>779</v>
      </c>
      <c r="Q350" s="3">
        <f>Datset_2!I350*MASTER_Data_5!$B$9*P350</f>
        <v>5107.3966499999997</v>
      </c>
      <c r="R350" s="3">
        <f>VLOOKUP(C350,MASTER_Data_8!$K$2:$M$12,3,0)</f>
        <v>584</v>
      </c>
      <c r="S350" s="3">
        <f>Datset_2!I350*MASTER_Data_5!$B$9*R350</f>
        <v>3828.9084000000003</v>
      </c>
    </row>
    <row r="351" spans="1:19" x14ac:dyDescent="0.25">
      <c r="A351" s="62" t="s">
        <v>647</v>
      </c>
      <c r="B351" s="22">
        <v>39706</v>
      </c>
      <c r="C351" s="62">
        <v>60001</v>
      </c>
      <c r="D351" s="62">
        <v>0</v>
      </c>
      <c r="E351" s="62">
        <v>8</v>
      </c>
      <c r="F351" s="62">
        <v>12</v>
      </c>
      <c r="G351" s="62">
        <v>11</v>
      </c>
      <c r="H351" s="62">
        <v>9</v>
      </c>
      <c r="I351" s="112">
        <f>D351*HLOOKUP($D$3,MASTER_Data_1!$A$3:$F$5,2,0)+E351*HLOOKUP($E$3,MASTER_Data_1!$A$3:$F$5,2,0)+F351*HLOOKUP($F$3,MASTER_Data_1!$A$3:$F$5,2,0)+G351*HLOOKUP($G$3,MASTER_Data_1!$A$3:$F$5,2,0)+H351*HLOOKUP($H$3,MASTER_Data_1!$A$3:$F$5,2,0)</f>
        <v>120.3</v>
      </c>
      <c r="J351" s="5">
        <f>IF(AND(I351&gt;100,C351=60001),HLOOKUP(C351,MASTER_Data_3!$A$6:$G$16,MATCH(Datset_2!I351,MASTER_Data_3!$B$7:$B$16,1)+2,1),IF(AND(I351&gt;100,C351=60002),HLOOKUP(C351,MASTER_Data_3!$A$6:$G$16,MATCH(Datset_2!I351,MASTER_Data_3!$B$7:$B$16,1)+2,1),IF(AND(I351&gt;100,C351=60003),HLOOKUP(C351,MASTER_Data_3!$A$6:$G$16,MATCH(Datset_2!I351,MASTER_Data_3!$B$7:$B$16,1)+2,1),IF(AND(I351&gt;100,C351=60004),HLOOKUP(C351,MASTER_Data_3!$A$6:$G$16,MATCH(Datset_2!I351,MASTER_Data_3!$B$7:$B$16,1)+2,1),IF(AND(I351&gt;100,C351=60005),HLOOKUP(C351,MASTER_Data_3!$A$6:$G$16,MATCH(Datset_2!I351,MASTER_Data_3!$B$7:$B$16,1)+2,1),HLOOKUP(C351,MASTER_Data_3!$A$6:$G$16,2,1))))))</f>
        <v>0.25</v>
      </c>
      <c r="K351" s="4">
        <f t="shared" si="10"/>
        <v>30.074999999999999</v>
      </c>
      <c r="L351" s="112">
        <f>IF(AND(I351&gt;100,C351=60001),HLOOKUP(C351,MASTER_Data_4!$A$6:$L$16,MATCH(Datset_2!I351,MASTER_Data_4!$B$7:$B$16,1)+2,1),IF(AND(I351&gt;100,C351=60002),HLOOKUP(C351,MASTER_Data_4!$A$6:$L$16,MATCH(Datset_2!I351,MASTER_Data_4!$B$7:$B$16,1)+2,1),IF(AND(I351&gt;100,C351=60003),HLOOKUP(C351,MASTER_Data_4!$A$6:$L$16,MATCH(Datset_2!I351,MASTER_Data_4!$B$7:$B$16,1)+2,1),IF(AND(I351&gt;100,C351=60004),HLOOKUP(C351,MASTER_Data_4!$A$6:$L$16,MATCH(Datset_2!I351,MASTER_Data_4!$B$7:$B$16,1)+2,1),IF(AND(I351&gt;100,C351=60005),HLOOKUP(C351,MASTER_Data_4!$A$6:$L$16,MATCH(Datset_2!I351,MASTER_Data_4!$B$7:$B$16,1)+2,1),HLOOKUP(C351,MASTER_Data_4!$A$6:$L$16,2,1))))))</f>
        <v>0.34</v>
      </c>
      <c r="M351" s="4">
        <f t="shared" si="11"/>
        <v>40.902000000000001</v>
      </c>
      <c r="N351" s="112">
        <f>VLOOKUP(C351,MASTER_Data_7!$F$2:$H$7,3,0)</f>
        <v>1</v>
      </c>
      <c r="O351" s="112">
        <f>VLOOKUP(C351,MASTER_Data_7!$K$2:$M$12,3,0)</f>
        <v>2</v>
      </c>
      <c r="P351" s="3">
        <f>VLOOKUP(C351,MASTER_Data_8!$F$2:$H$7,3,0)</f>
        <v>25</v>
      </c>
      <c r="Q351" s="3">
        <f>Datset_2!I351*MASTER_Data_5!$B$9*P351</f>
        <v>163.90875</v>
      </c>
      <c r="R351" s="3">
        <f>VLOOKUP(C351,MASTER_Data_8!$K$2:$M$12,3,0)</f>
        <v>1376</v>
      </c>
      <c r="S351" s="3">
        <f>Datset_2!I351*MASTER_Data_5!$B$9*R351</f>
        <v>9021.5375999999997</v>
      </c>
    </row>
    <row r="352" spans="1:19" x14ac:dyDescent="0.25">
      <c r="A352" s="62" t="s">
        <v>648</v>
      </c>
      <c r="B352" s="22">
        <v>39707</v>
      </c>
      <c r="C352" s="62">
        <v>60004</v>
      </c>
      <c r="D352" s="62">
        <v>9</v>
      </c>
      <c r="E352" s="62">
        <v>8</v>
      </c>
      <c r="F352" s="62">
        <v>12</v>
      </c>
      <c r="G352" s="62">
        <v>11</v>
      </c>
      <c r="H352" s="62">
        <v>9</v>
      </c>
      <c r="I352" s="112">
        <f>D352*HLOOKUP($D$3,MASTER_Data_1!$A$3:$F$5,2,0)+E352*HLOOKUP($E$3,MASTER_Data_1!$A$3:$F$5,2,0)+F352*HLOOKUP($F$3,MASTER_Data_1!$A$3:$F$5,2,0)+G352*HLOOKUP($G$3,MASTER_Data_1!$A$3:$F$5,2,0)+H352*HLOOKUP($H$3,MASTER_Data_1!$A$3:$F$5,2,0)</f>
        <v>141</v>
      </c>
      <c r="J352" s="5">
        <f>IF(AND(I352&gt;100,C352=60001),HLOOKUP(C352,MASTER_Data_3!$A$6:$G$16,MATCH(Datset_2!I352,MASTER_Data_3!$B$7:$B$16,1)+2,1),IF(AND(I352&gt;100,C352=60002),HLOOKUP(C352,MASTER_Data_3!$A$6:$G$16,MATCH(Datset_2!I352,MASTER_Data_3!$B$7:$B$16,1)+2,1),IF(AND(I352&gt;100,C352=60003),HLOOKUP(C352,MASTER_Data_3!$A$6:$G$16,MATCH(Datset_2!I352,MASTER_Data_3!$B$7:$B$16,1)+2,1),IF(AND(I352&gt;100,C352=60004),HLOOKUP(C352,MASTER_Data_3!$A$6:$G$16,MATCH(Datset_2!I352,MASTER_Data_3!$B$7:$B$16,1)+2,1),IF(AND(I352&gt;100,C352=60005),HLOOKUP(C352,MASTER_Data_3!$A$6:$G$16,MATCH(Datset_2!I352,MASTER_Data_3!$B$7:$B$16,1)+2,1),HLOOKUP(C352,MASTER_Data_3!$A$6:$G$16,2,1))))))</f>
        <v>0.252</v>
      </c>
      <c r="K352" s="4">
        <f t="shared" si="10"/>
        <v>35.532000000000004</v>
      </c>
      <c r="L352" s="112">
        <f>IF(AND(I352&gt;100,C352=60001),HLOOKUP(C352,MASTER_Data_4!$A$6:$L$16,MATCH(Datset_2!I352,MASTER_Data_4!$B$7:$B$16,1)+2,1),IF(AND(I352&gt;100,C352=60002),HLOOKUP(C352,MASTER_Data_4!$A$6:$L$16,MATCH(Datset_2!I352,MASTER_Data_4!$B$7:$B$16,1)+2,1),IF(AND(I352&gt;100,C352=60003),HLOOKUP(C352,MASTER_Data_4!$A$6:$L$16,MATCH(Datset_2!I352,MASTER_Data_4!$B$7:$B$16,1)+2,1),IF(AND(I352&gt;100,C352=60004),HLOOKUP(C352,MASTER_Data_4!$A$6:$L$16,MATCH(Datset_2!I352,MASTER_Data_4!$B$7:$B$16,1)+2,1),IF(AND(I352&gt;100,C352=60005),HLOOKUP(C352,MASTER_Data_4!$A$6:$L$16,MATCH(Datset_2!I352,MASTER_Data_4!$B$7:$B$16,1)+2,1),HLOOKUP(C352,MASTER_Data_4!$A$6:$L$16,2,1))))))</f>
        <v>0.3</v>
      </c>
      <c r="M352" s="4">
        <f t="shared" si="11"/>
        <v>42.3</v>
      </c>
      <c r="N352" s="112">
        <f>VLOOKUP(C352,MASTER_Data_7!$F$2:$H$7,3,0)</f>
        <v>2</v>
      </c>
      <c r="O352" s="112">
        <f>VLOOKUP(C352,MASTER_Data_7!$K$2:$M$12,3,0)</f>
        <v>2</v>
      </c>
      <c r="P352" s="3">
        <f>VLOOKUP(C352,MASTER_Data_8!$F$2:$H$7,3,0)</f>
        <v>882</v>
      </c>
      <c r="Q352" s="3">
        <f>Datset_2!I352*MASTER_Data_5!$B$9*P352</f>
        <v>6777.7290000000003</v>
      </c>
      <c r="R352" s="3">
        <f>VLOOKUP(C352,MASTER_Data_8!$K$2:$M$12,3,0)</f>
        <v>1735</v>
      </c>
      <c r="S352" s="3">
        <f>Datset_2!I352*MASTER_Data_5!$B$9*R352</f>
        <v>13332.6075</v>
      </c>
    </row>
    <row r="353" spans="1:19" x14ac:dyDescent="0.25">
      <c r="A353" s="62" t="s">
        <v>649</v>
      </c>
      <c r="B353" s="22">
        <v>39708</v>
      </c>
      <c r="C353" s="62">
        <v>60005</v>
      </c>
      <c r="D353" s="62">
        <v>9</v>
      </c>
      <c r="E353" s="62">
        <v>8</v>
      </c>
      <c r="F353" s="62">
        <v>12</v>
      </c>
      <c r="G353" s="62">
        <v>11</v>
      </c>
      <c r="H353" s="62">
        <v>18</v>
      </c>
      <c r="I353" s="112">
        <f>D353*HLOOKUP($D$3,MASTER_Data_1!$A$3:$F$5,2,0)+E353*HLOOKUP($E$3,MASTER_Data_1!$A$3:$F$5,2,0)+F353*HLOOKUP($F$3,MASTER_Data_1!$A$3:$F$5,2,0)+G353*HLOOKUP($G$3,MASTER_Data_1!$A$3:$F$5,2,0)+H353*HLOOKUP($H$3,MASTER_Data_1!$A$3:$F$5,2,0)</f>
        <v>166.20000000000002</v>
      </c>
      <c r="J353" s="5">
        <f>IF(AND(I353&gt;100,C353=60001),HLOOKUP(C353,MASTER_Data_3!$A$6:$G$16,MATCH(Datset_2!I353,MASTER_Data_3!$B$7:$B$16,1)+2,1),IF(AND(I353&gt;100,C353=60002),HLOOKUP(C353,MASTER_Data_3!$A$6:$G$16,MATCH(Datset_2!I353,MASTER_Data_3!$B$7:$B$16,1)+2,1),IF(AND(I353&gt;100,C353=60003),HLOOKUP(C353,MASTER_Data_3!$A$6:$G$16,MATCH(Datset_2!I353,MASTER_Data_3!$B$7:$B$16,1)+2,1),IF(AND(I353&gt;100,C353=60004),HLOOKUP(C353,MASTER_Data_3!$A$6:$G$16,MATCH(Datset_2!I353,MASTER_Data_3!$B$7:$B$16,1)+2,1),IF(AND(I353&gt;100,C353=60005),HLOOKUP(C353,MASTER_Data_3!$A$6:$G$16,MATCH(Datset_2!I353,MASTER_Data_3!$B$7:$B$16,1)+2,1),HLOOKUP(C353,MASTER_Data_3!$A$6:$G$16,2,1))))))</f>
        <v>0.24399999999999999</v>
      </c>
      <c r="K353" s="4">
        <f t="shared" si="10"/>
        <v>40.552800000000005</v>
      </c>
      <c r="L353" s="112">
        <f>IF(AND(I353&gt;100,C353=60001),HLOOKUP(C353,MASTER_Data_4!$A$6:$L$16,MATCH(Datset_2!I353,MASTER_Data_4!$B$7:$B$16,1)+2,1),IF(AND(I353&gt;100,C353=60002),HLOOKUP(C353,MASTER_Data_4!$A$6:$L$16,MATCH(Datset_2!I353,MASTER_Data_4!$B$7:$B$16,1)+2,1),IF(AND(I353&gt;100,C353=60003),HLOOKUP(C353,MASTER_Data_4!$A$6:$L$16,MATCH(Datset_2!I353,MASTER_Data_4!$B$7:$B$16,1)+2,1),IF(AND(I353&gt;100,C353=60004),HLOOKUP(C353,MASTER_Data_4!$A$6:$L$16,MATCH(Datset_2!I353,MASTER_Data_4!$B$7:$B$16,1)+2,1),IF(AND(I353&gt;100,C353=60005),HLOOKUP(C353,MASTER_Data_4!$A$6:$L$16,MATCH(Datset_2!I353,MASTER_Data_4!$B$7:$B$16,1)+2,1),HLOOKUP(C353,MASTER_Data_4!$A$6:$L$16,2,1))))))</f>
        <v>0.38900000000000001</v>
      </c>
      <c r="M353" s="4">
        <f t="shared" si="11"/>
        <v>64.651800000000009</v>
      </c>
      <c r="N353" s="112">
        <f>VLOOKUP(C353,MASTER_Data_7!$F$2:$H$7,3,0)</f>
        <v>2</v>
      </c>
      <c r="O353" s="112">
        <f>VLOOKUP(C353,MASTER_Data_7!$K$2:$M$12,3,0)</f>
        <v>1</v>
      </c>
      <c r="P353" s="3">
        <f>VLOOKUP(C353,MASTER_Data_8!$F$2:$H$7,3,0)</f>
        <v>779</v>
      </c>
      <c r="Q353" s="3">
        <f>Datset_2!I353*MASTER_Data_5!$B$9*P353</f>
        <v>7056.1041000000005</v>
      </c>
      <c r="R353" s="3">
        <f>VLOOKUP(C353,MASTER_Data_8!$K$2:$M$12,3,0)</f>
        <v>584</v>
      </c>
      <c r="S353" s="3">
        <f>Datset_2!I353*MASTER_Data_5!$B$9*R353</f>
        <v>5289.8136000000004</v>
      </c>
    </row>
    <row r="354" spans="1:19" x14ac:dyDescent="0.25">
      <c r="A354" s="62" t="s">
        <v>650</v>
      </c>
      <c r="B354" s="22">
        <v>39709</v>
      </c>
      <c r="C354" s="62">
        <v>60002</v>
      </c>
      <c r="D354" s="62">
        <v>9</v>
      </c>
      <c r="E354" s="62">
        <v>8</v>
      </c>
      <c r="F354" s="62">
        <v>12</v>
      </c>
      <c r="G354" s="62">
        <v>11</v>
      </c>
      <c r="H354" s="62">
        <v>11</v>
      </c>
      <c r="I354" s="112">
        <f>D354*HLOOKUP($D$3,MASTER_Data_1!$A$3:$F$5,2,0)+E354*HLOOKUP($E$3,MASTER_Data_1!$A$3:$F$5,2,0)+F354*HLOOKUP($F$3,MASTER_Data_1!$A$3:$F$5,2,0)+G354*HLOOKUP($G$3,MASTER_Data_1!$A$3:$F$5,2,0)+H354*HLOOKUP($H$3,MASTER_Data_1!$A$3:$F$5,2,0)</f>
        <v>146.60000000000002</v>
      </c>
      <c r="J354" s="5">
        <f>IF(AND(I354&gt;100,C354=60001),HLOOKUP(C354,MASTER_Data_3!$A$6:$G$16,MATCH(Datset_2!I354,MASTER_Data_3!$B$7:$B$16,1)+2,1),IF(AND(I354&gt;100,C354=60002),HLOOKUP(C354,MASTER_Data_3!$A$6:$G$16,MATCH(Datset_2!I354,MASTER_Data_3!$B$7:$B$16,1)+2,1),IF(AND(I354&gt;100,C354=60003),HLOOKUP(C354,MASTER_Data_3!$A$6:$G$16,MATCH(Datset_2!I354,MASTER_Data_3!$B$7:$B$16,1)+2,1),IF(AND(I354&gt;100,C354=60004),HLOOKUP(C354,MASTER_Data_3!$A$6:$G$16,MATCH(Datset_2!I354,MASTER_Data_3!$B$7:$B$16,1)+2,1),IF(AND(I354&gt;100,C354=60005),HLOOKUP(C354,MASTER_Data_3!$A$6:$G$16,MATCH(Datset_2!I354,MASTER_Data_3!$B$7:$B$16,1)+2,1),HLOOKUP(C354,MASTER_Data_3!$A$6:$G$16,2,1))))))</f>
        <v>0.254</v>
      </c>
      <c r="K354" s="4">
        <f t="shared" si="10"/>
        <v>37.236400000000003</v>
      </c>
      <c r="L354" s="112">
        <f>IF(AND(I354&gt;100,C354=60001),HLOOKUP(C354,MASTER_Data_4!$A$6:$L$16,MATCH(Datset_2!I354,MASTER_Data_4!$B$7:$B$16,1)+2,1),IF(AND(I354&gt;100,C354=60002),HLOOKUP(C354,MASTER_Data_4!$A$6:$L$16,MATCH(Datset_2!I354,MASTER_Data_4!$B$7:$B$16,1)+2,1),IF(AND(I354&gt;100,C354=60003),HLOOKUP(C354,MASTER_Data_4!$A$6:$L$16,MATCH(Datset_2!I354,MASTER_Data_4!$B$7:$B$16,1)+2,1),IF(AND(I354&gt;100,C354=60004),HLOOKUP(C354,MASTER_Data_4!$A$6:$L$16,MATCH(Datset_2!I354,MASTER_Data_4!$B$7:$B$16,1)+2,1),IF(AND(I354&gt;100,C354=60005),HLOOKUP(C354,MASTER_Data_4!$A$6:$L$16,MATCH(Datset_2!I354,MASTER_Data_4!$B$7:$B$16,1)+2,1),HLOOKUP(C354,MASTER_Data_4!$A$6:$L$16,2,1))))))</f>
        <v>0.307</v>
      </c>
      <c r="M354" s="4">
        <f t="shared" si="11"/>
        <v>45.006200000000007</v>
      </c>
      <c r="N354" s="112">
        <f>VLOOKUP(C354,MASTER_Data_7!$F$2:$H$7,3,0)</f>
        <v>1</v>
      </c>
      <c r="O354" s="112">
        <f>VLOOKUP(C354,MASTER_Data_7!$K$2:$M$12,3,0)</f>
        <v>2</v>
      </c>
      <c r="P354" s="3">
        <f>VLOOKUP(C354,MASTER_Data_8!$F$2:$H$7,3,0)</f>
        <v>355</v>
      </c>
      <c r="Q354" s="3">
        <f>Datset_2!I354*MASTER_Data_5!$B$9*P354</f>
        <v>2836.3435000000004</v>
      </c>
      <c r="R354" s="3">
        <f>VLOOKUP(C354,MASTER_Data_8!$K$2:$M$12,3,0)</f>
        <v>1275</v>
      </c>
      <c r="S354" s="3">
        <f>Datset_2!I354*MASTER_Data_5!$B$9*R354</f>
        <v>10186.8675</v>
      </c>
    </row>
    <row r="355" spans="1:19" x14ac:dyDescent="0.25">
      <c r="A355" s="62" t="s">
        <v>651</v>
      </c>
      <c r="B355" s="22">
        <v>39709</v>
      </c>
      <c r="C355" s="62">
        <v>60001</v>
      </c>
      <c r="D355" s="62">
        <v>12</v>
      </c>
      <c r="E355" s="62">
        <v>8</v>
      </c>
      <c r="F355" s="62">
        <v>12</v>
      </c>
      <c r="G355" s="62">
        <v>11</v>
      </c>
      <c r="H355" s="62">
        <v>18</v>
      </c>
      <c r="I355" s="112">
        <f>D355*HLOOKUP($D$3,MASTER_Data_1!$A$3:$F$5,2,0)+E355*HLOOKUP($E$3,MASTER_Data_1!$A$3:$F$5,2,0)+F355*HLOOKUP($F$3,MASTER_Data_1!$A$3:$F$5,2,0)+G355*HLOOKUP($G$3,MASTER_Data_1!$A$3:$F$5,2,0)+H355*HLOOKUP($H$3,MASTER_Data_1!$A$3:$F$5,2,0)</f>
        <v>173.1</v>
      </c>
      <c r="J355" s="5">
        <f>IF(AND(I355&gt;100,C355=60001),HLOOKUP(C355,MASTER_Data_3!$A$6:$G$16,MATCH(Datset_2!I355,MASTER_Data_3!$B$7:$B$16,1)+2,1),IF(AND(I355&gt;100,C355=60002),HLOOKUP(C355,MASTER_Data_3!$A$6:$G$16,MATCH(Datset_2!I355,MASTER_Data_3!$B$7:$B$16,1)+2,1),IF(AND(I355&gt;100,C355=60003),HLOOKUP(C355,MASTER_Data_3!$A$6:$G$16,MATCH(Datset_2!I355,MASTER_Data_3!$B$7:$B$16,1)+2,1),IF(AND(I355&gt;100,C355=60004),HLOOKUP(C355,MASTER_Data_3!$A$6:$G$16,MATCH(Datset_2!I355,MASTER_Data_3!$B$7:$B$16,1)+2,1),IF(AND(I355&gt;100,C355=60005),HLOOKUP(C355,MASTER_Data_3!$A$6:$G$16,MATCH(Datset_2!I355,MASTER_Data_3!$B$7:$B$16,1)+2,1),HLOOKUP(C355,MASTER_Data_3!$A$6:$G$16,2,1))))))</f>
        <v>0.25</v>
      </c>
      <c r="K355" s="4">
        <f t="shared" si="10"/>
        <v>43.274999999999999</v>
      </c>
      <c r="L355" s="112">
        <f>IF(AND(I355&gt;100,C355=60001),HLOOKUP(C355,MASTER_Data_4!$A$6:$L$16,MATCH(Datset_2!I355,MASTER_Data_4!$B$7:$B$16,1)+2,1),IF(AND(I355&gt;100,C355=60002),HLOOKUP(C355,MASTER_Data_4!$A$6:$L$16,MATCH(Datset_2!I355,MASTER_Data_4!$B$7:$B$16,1)+2,1),IF(AND(I355&gt;100,C355=60003),HLOOKUP(C355,MASTER_Data_4!$A$6:$L$16,MATCH(Datset_2!I355,MASTER_Data_4!$B$7:$B$16,1)+2,1),IF(AND(I355&gt;100,C355=60004),HLOOKUP(C355,MASTER_Data_4!$A$6:$L$16,MATCH(Datset_2!I355,MASTER_Data_4!$B$7:$B$16,1)+2,1),IF(AND(I355&gt;100,C355=60005),HLOOKUP(C355,MASTER_Data_4!$A$6:$L$16,MATCH(Datset_2!I355,MASTER_Data_4!$B$7:$B$16,1)+2,1),HLOOKUP(C355,MASTER_Data_4!$A$6:$L$16,2,1))))))</f>
        <v>0.34</v>
      </c>
      <c r="M355" s="4">
        <f t="shared" si="11"/>
        <v>58.853999999999999</v>
      </c>
      <c r="N355" s="112">
        <f>VLOOKUP(C355,MASTER_Data_7!$F$2:$H$7,3,0)</f>
        <v>1</v>
      </c>
      <c r="O355" s="112">
        <f>VLOOKUP(C355,MASTER_Data_7!$K$2:$M$12,3,0)</f>
        <v>2</v>
      </c>
      <c r="P355" s="3">
        <f>VLOOKUP(C355,MASTER_Data_8!$F$2:$H$7,3,0)</f>
        <v>25</v>
      </c>
      <c r="Q355" s="3">
        <f>Datset_2!I355*MASTER_Data_5!$B$9*P355</f>
        <v>235.84875</v>
      </c>
      <c r="R355" s="3">
        <f>VLOOKUP(C355,MASTER_Data_8!$K$2:$M$12,3,0)</f>
        <v>1376</v>
      </c>
      <c r="S355" s="3">
        <f>Datset_2!I355*MASTER_Data_5!$B$9*R355</f>
        <v>12981.115199999998</v>
      </c>
    </row>
    <row r="356" spans="1:19" x14ac:dyDescent="0.25">
      <c r="A356" s="62" t="s">
        <v>652</v>
      </c>
      <c r="B356" s="22">
        <v>39711</v>
      </c>
      <c r="C356" s="62">
        <v>60005</v>
      </c>
      <c r="D356" s="62">
        <v>9</v>
      </c>
      <c r="E356" s="62">
        <v>11</v>
      </c>
      <c r="F356" s="62">
        <v>12</v>
      </c>
      <c r="G356" s="62">
        <v>11</v>
      </c>
      <c r="H356" s="62">
        <v>11</v>
      </c>
      <c r="I356" s="112">
        <f>D356*HLOOKUP($D$3,MASTER_Data_1!$A$3:$F$5,2,0)+E356*HLOOKUP($E$3,MASTER_Data_1!$A$3:$F$5,2,0)+F356*HLOOKUP($F$3,MASTER_Data_1!$A$3:$F$5,2,0)+G356*HLOOKUP($G$3,MASTER_Data_1!$A$3:$F$5,2,0)+H356*HLOOKUP($H$3,MASTER_Data_1!$A$3:$F$5,2,0)</f>
        <v>152</v>
      </c>
      <c r="J356" s="5">
        <f>IF(AND(I356&gt;100,C356=60001),HLOOKUP(C356,MASTER_Data_3!$A$6:$G$16,MATCH(Datset_2!I356,MASTER_Data_3!$B$7:$B$16,1)+2,1),IF(AND(I356&gt;100,C356=60002),HLOOKUP(C356,MASTER_Data_3!$A$6:$G$16,MATCH(Datset_2!I356,MASTER_Data_3!$B$7:$B$16,1)+2,1),IF(AND(I356&gt;100,C356=60003),HLOOKUP(C356,MASTER_Data_3!$A$6:$G$16,MATCH(Datset_2!I356,MASTER_Data_3!$B$7:$B$16,1)+2,1),IF(AND(I356&gt;100,C356=60004),HLOOKUP(C356,MASTER_Data_3!$A$6:$G$16,MATCH(Datset_2!I356,MASTER_Data_3!$B$7:$B$16,1)+2,1),IF(AND(I356&gt;100,C356=60005),HLOOKUP(C356,MASTER_Data_3!$A$6:$G$16,MATCH(Datset_2!I356,MASTER_Data_3!$B$7:$B$16,1)+2,1),HLOOKUP(C356,MASTER_Data_3!$A$6:$G$16,2,1))))))</f>
        <v>0.24399999999999999</v>
      </c>
      <c r="K356" s="4">
        <f t="shared" si="10"/>
        <v>37.088000000000001</v>
      </c>
      <c r="L356" s="112">
        <f>IF(AND(I356&gt;100,C356=60001),HLOOKUP(C356,MASTER_Data_4!$A$6:$L$16,MATCH(Datset_2!I356,MASTER_Data_4!$B$7:$B$16,1)+2,1),IF(AND(I356&gt;100,C356=60002),HLOOKUP(C356,MASTER_Data_4!$A$6:$L$16,MATCH(Datset_2!I356,MASTER_Data_4!$B$7:$B$16,1)+2,1),IF(AND(I356&gt;100,C356=60003),HLOOKUP(C356,MASTER_Data_4!$A$6:$L$16,MATCH(Datset_2!I356,MASTER_Data_4!$B$7:$B$16,1)+2,1),IF(AND(I356&gt;100,C356=60004),HLOOKUP(C356,MASTER_Data_4!$A$6:$L$16,MATCH(Datset_2!I356,MASTER_Data_4!$B$7:$B$16,1)+2,1),IF(AND(I356&gt;100,C356=60005),HLOOKUP(C356,MASTER_Data_4!$A$6:$L$16,MATCH(Datset_2!I356,MASTER_Data_4!$B$7:$B$16,1)+2,1),HLOOKUP(C356,MASTER_Data_4!$A$6:$L$16,2,1))))))</f>
        <v>0.38900000000000001</v>
      </c>
      <c r="M356" s="4">
        <f t="shared" si="11"/>
        <v>59.128</v>
      </c>
      <c r="N356" s="112">
        <f>VLOOKUP(C356,MASTER_Data_7!$F$2:$H$7,3,0)</f>
        <v>2</v>
      </c>
      <c r="O356" s="112">
        <f>VLOOKUP(C356,MASTER_Data_7!$K$2:$M$12,3,0)</f>
        <v>1</v>
      </c>
      <c r="P356" s="3">
        <f>VLOOKUP(C356,MASTER_Data_8!$F$2:$H$7,3,0)</f>
        <v>779</v>
      </c>
      <c r="Q356" s="3">
        <f>Datset_2!I356*MASTER_Data_5!$B$9*P356</f>
        <v>6453.2360000000008</v>
      </c>
      <c r="R356" s="3">
        <f>VLOOKUP(C356,MASTER_Data_8!$K$2:$M$12,3,0)</f>
        <v>584</v>
      </c>
      <c r="S356" s="3">
        <f>Datset_2!I356*MASTER_Data_5!$B$9*R356</f>
        <v>4837.8560000000007</v>
      </c>
    </row>
    <row r="357" spans="1:19" x14ac:dyDescent="0.25">
      <c r="A357" s="62" t="s">
        <v>653</v>
      </c>
      <c r="B357" s="22">
        <v>39712</v>
      </c>
      <c r="C357" s="72">
        <v>60003</v>
      </c>
      <c r="D357" s="62">
        <v>9</v>
      </c>
      <c r="E357" s="62">
        <v>8</v>
      </c>
      <c r="F357" s="62">
        <v>12</v>
      </c>
      <c r="G357" s="62">
        <v>11</v>
      </c>
      <c r="H357" s="62">
        <v>14</v>
      </c>
      <c r="I357" s="112">
        <f>D357*HLOOKUP($D$3,MASTER_Data_1!$A$3:$F$5,2,0)+E357*HLOOKUP($E$3,MASTER_Data_1!$A$3:$F$5,2,0)+F357*HLOOKUP($F$3,MASTER_Data_1!$A$3:$F$5,2,0)+G357*HLOOKUP($G$3,MASTER_Data_1!$A$3:$F$5,2,0)+H357*HLOOKUP($H$3,MASTER_Data_1!$A$3:$F$5,2,0)</f>
        <v>155</v>
      </c>
      <c r="J357" s="5">
        <f>IF(AND(I357&gt;100,C357=60001),HLOOKUP(C357,MASTER_Data_3!$A$6:$G$16,MATCH(Datset_2!I357,MASTER_Data_3!$B$7:$B$16,1)+2,1),IF(AND(I357&gt;100,C357=60002),HLOOKUP(C357,MASTER_Data_3!$A$6:$G$16,MATCH(Datset_2!I357,MASTER_Data_3!$B$7:$B$16,1)+2,1),IF(AND(I357&gt;100,C357=60003),HLOOKUP(C357,MASTER_Data_3!$A$6:$G$16,MATCH(Datset_2!I357,MASTER_Data_3!$B$7:$B$16,1)+2,1),IF(AND(I357&gt;100,C357=60004),HLOOKUP(C357,MASTER_Data_3!$A$6:$G$16,MATCH(Datset_2!I357,MASTER_Data_3!$B$7:$B$16,1)+2,1),IF(AND(I357&gt;100,C357=60005),HLOOKUP(C357,MASTER_Data_3!$A$6:$G$16,MATCH(Datset_2!I357,MASTER_Data_3!$B$7:$B$16,1)+2,1),HLOOKUP(C357,MASTER_Data_3!$A$6:$G$16,2,1))))))</f>
        <v>0.25600000000000001</v>
      </c>
      <c r="K357" s="4">
        <f t="shared" si="10"/>
        <v>39.68</v>
      </c>
      <c r="L357" s="112">
        <f>IF(AND(I357&gt;100,C357=60001),HLOOKUP(C357,MASTER_Data_4!$A$6:$L$16,MATCH(Datset_2!I357,MASTER_Data_4!$B$7:$B$16,1)+2,1),IF(AND(I357&gt;100,C357=60002),HLOOKUP(C357,MASTER_Data_4!$A$6:$L$16,MATCH(Datset_2!I357,MASTER_Data_4!$B$7:$B$16,1)+2,1),IF(AND(I357&gt;100,C357=60003),HLOOKUP(C357,MASTER_Data_4!$A$6:$L$16,MATCH(Datset_2!I357,MASTER_Data_4!$B$7:$B$16,1)+2,1),IF(AND(I357&gt;100,C357=60004),HLOOKUP(C357,MASTER_Data_4!$A$6:$L$16,MATCH(Datset_2!I357,MASTER_Data_4!$B$7:$B$16,1)+2,1),IF(AND(I357&gt;100,C357=60005),HLOOKUP(C357,MASTER_Data_4!$A$6:$L$16,MATCH(Datset_2!I357,MASTER_Data_4!$B$7:$B$16,1)+2,1),HLOOKUP(C357,MASTER_Data_4!$A$6:$L$16,2,1))))))</f>
        <v>0.28999999999999998</v>
      </c>
      <c r="M357" s="4">
        <f t="shared" si="11"/>
        <v>44.949999999999996</v>
      </c>
      <c r="N357" s="112">
        <f>VLOOKUP(C357,MASTER_Data_7!$F$2:$H$7,3,0)</f>
        <v>2</v>
      </c>
      <c r="O357" s="112">
        <f>VLOOKUP(C357,MASTER_Data_7!$K$2:$M$12,3,0)</f>
        <v>1</v>
      </c>
      <c r="P357" s="3">
        <f>VLOOKUP(C357,MASTER_Data_8!$F$2:$H$7,3,0)</f>
        <v>846</v>
      </c>
      <c r="Q357" s="3">
        <f>Datset_2!I357*MASTER_Data_5!$B$9*P357</f>
        <v>7146.585</v>
      </c>
      <c r="R357" s="3">
        <f>VLOOKUP(C357,MASTER_Data_8!$K$2:$M$12,3,0)</f>
        <v>775</v>
      </c>
      <c r="S357" s="3">
        <f>Datset_2!I357*MASTER_Data_5!$B$9*R357</f>
        <v>6546.8125</v>
      </c>
    </row>
    <row r="358" spans="1:19" x14ac:dyDescent="0.25">
      <c r="A358" s="62" t="s">
        <v>654</v>
      </c>
      <c r="B358" s="22">
        <v>39713</v>
      </c>
      <c r="C358" s="62">
        <v>60005</v>
      </c>
      <c r="D358" s="62">
        <v>9</v>
      </c>
      <c r="E358" s="62">
        <v>11</v>
      </c>
      <c r="F358" s="62">
        <v>12</v>
      </c>
      <c r="G358" s="62">
        <v>11</v>
      </c>
      <c r="H358" s="62">
        <v>11</v>
      </c>
      <c r="I358" s="112">
        <f>D358*HLOOKUP($D$3,MASTER_Data_1!$A$3:$F$5,2,0)+E358*HLOOKUP($E$3,MASTER_Data_1!$A$3:$F$5,2,0)+F358*HLOOKUP($F$3,MASTER_Data_1!$A$3:$F$5,2,0)+G358*HLOOKUP($G$3,MASTER_Data_1!$A$3:$F$5,2,0)+H358*HLOOKUP($H$3,MASTER_Data_1!$A$3:$F$5,2,0)</f>
        <v>152</v>
      </c>
      <c r="J358" s="5">
        <f>IF(AND(I358&gt;100,C358=60001),HLOOKUP(C358,MASTER_Data_3!$A$6:$G$16,MATCH(Datset_2!I358,MASTER_Data_3!$B$7:$B$16,1)+2,1),IF(AND(I358&gt;100,C358=60002),HLOOKUP(C358,MASTER_Data_3!$A$6:$G$16,MATCH(Datset_2!I358,MASTER_Data_3!$B$7:$B$16,1)+2,1),IF(AND(I358&gt;100,C358=60003),HLOOKUP(C358,MASTER_Data_3!$A$6:$G$16,MATCH(Datset_2!I358,MASTER_Data_3!$B$7:$B$16,1)+2,1),IF(AND(I358&gt;100,C358=60004),HLOOKUP(C358,MASTER_Data_3!$A$6:$G$16,MATCH(Datset_2!I358,MASTER_Data_3!$B$7:$B$16,1)+2,1),IF(AND(I358&gt;100,C358=60005),HLOOKUP(C358,MASTER_Data_3!$A$6:$G$16,MATCH(Datset_2!I358,MASTER_Data_3!$B$7:$B$16,1)+2,1),HLOOKUP(C358,MASTER_Data_3!$A$6:$G$16,2,1))))))</f>
        <v>0.24399999999999999</v>
      </c>
      <c r="K358" s="4">
        <f t="shared" si="10"/>
        <v>37.088000000000001</v>
      </c>
      <c r="L358" s="112">
        <f>IF(AND(I358&gt;100,C358=60001),HLOOKUP(C358,MASTER_Data_4!$A$6:$L$16,MATCH(Datset_2!I358,MASTER_Data_4!$B$7:$B$16,1)+2,1),IF(AND(I358&gt;100,C358=60002),HLOOKUP(C358,MASTER_Data_4!$A$6:$L$16,MATCH(Datset_2!I358,MASTER_Data_4!$B$7:$B$16,1)+2,1),IF(AND(I358&gt;100,C358=60003),HLOOKUP(C358,MASTER_Data_4!$A$6:$L$16,MATCH(Datset_2!I358,MASTER_Data_4!$B$7:$B$16,1)+2,1),IF(AND(I358&gt;100,C358=60004),HLOOKUP(C358,MASTER_Data_4!$A$6:$L$16,MATCH(Datset_2!I358,MASTER_Data_4!$B$7:$B$16,1)+2,1),IF(AND(I358&gt;100,C358=60005),HLOOKUP(C358,MASTER_Data_4!$A$6:$L$16,MATCH(Datset_2!I358,MASTER_Data_4!$B$7:$B$16,1)+2,1),HLOOKUP(C358,MASTER_Data_4!$A$6:$L$16,2,1))))))</f>
        <v>0.38900000000000001</v>
      </c>
      <c r="M358" s="4">
        <f t="shared" si="11"/>
        <v>59.128</v>
      </c>
      <c r="N358" s="112">
        <f>VLOOKUP(C358,MASTER_Data_7!$F$2:$H$7,3,0)</f>
        <v>2</v>
      </c>
      <c r="O358" s="112">
        <f>VLOOKUP(C358,MASTER_Data_7!$K$2:$M$12,3,0)</f>
        <v>1</v>
      </c>
      <c r="P358" s="3">
        <f>VLOOKUP(C358,MASTER_Data_8!$F$2:$H$7,3,0)</f>
        <v>779</v>
      </c>
      <c r="Q358" s="3">
        <f>Datset_2!I358*MASTER_Data_5!$B$9*P358</f>
        <v>6453.2360000000008</v>
      </c>
      <c r="R358" s="3">
        <f>VLOOKUP(C358,MASTER_Data_8!$K$2:$M$12,3,0)</f>
        <v>584</v>
      </c>
      <c r="S358" s="3">
        <f>Datset_2!I358*MASTER_Data_5!$B$9*R358</f>
        <v>4837.8560000000007</v>
      </c>
    </row>
    <row r="359" spans="1:19" x14ac:dyDescent="0.25">
      <c r="A359" s="62" t="s">
        <v>655</v>
      </c>
      <c r="B359" s="22">
        <v>39714</v>
      </c>
      <c r="C359" s="62">
        <v>60003</v>
      </c>
      <c r="D359" s="62">
        <v>12</v>
      </c>
      <c r="E359" s="62">
        <v>0</v>
      </c>
      <c r="F359" s="62">
        <v>12</v>
      </c>
      <c r="G359" s="62">
        <v>11</v>
      </c>
      <c r="H359" s="62">
        <v>9</v>
      </c>
      <c r="I359" s="112">
        <f>D359*HLOOKUP($D$3,MASTER_Data_1!$A$3:$F$5,2,0)+E359*HLOOKUP($E$3,MASTER_Data_1!$A$3:$F$5,2,0)+F359*HLOOKUP($F$3,MASTER_Data_1!$A$3:$F$5,2,0)+G359*HLOOKUP($G$3,MASTER_Data_1!$A$3:$F$5,2,0)+H359*HLOOKUP($H$3,MASTER_Data_1!$A$3:$F$5,2,0)</f>
        <v>133.5</v>
      </c>
      <c r="J359" s="5">
        <f>IF(AND(I359&gt;100,C359=60001),HLOOKUP(C359,MASTER_Data_3!$A$6:$G$16,MATCH(Datset_2!I359,MASTER_Data_3!$B$7:$B$16,1)+2,1),IF(AND(I359&gt;100,C359=60002),HLOOKUP(C359,MASTER_Data_3!$A$6:$G$16,MATCH(Datset_2!I359,MASTER_Data_3!$B$7:$B$16,1)+2,1),IF(AND(I359&gt;100,C359=60003),HLOOKUP(C359,MASTER_Data_3!$A$6:$G$16,MATCH(Datset_2!I359,MASTER_Data_3!$B$7:$B$16,1)+2,1),IF(AND(I359&gt;100,C359=60004),HLOOKUP(C359,MASTER_Data_3!$A$6:$G$16,MATCH(Datset_2!I359,MASTER_Data_3!$B$7:$B$16,1)+2,1),IF(AND(I359&gt;100,C359=60005),HLOOKUP(C359,MASTER_Data_3!$A$6:$G$16,MATCH(Datset_2!I359,MASTER_Data_3!$B$7:$B$16,1)+2,1),HLOOKUP(C359,MASTER_Data_3!$A$6:$G$16,2,1))))))</f>
        <v>0.25600000000000001</v>
      </c>
      <c r="K359" s="4">
        <f t="shared" si="10"/>
        <v>34.176000000000002</v>
      </c>
      <c r="L359" s="112">
        <f>IF(AND(I359&gt;100,C359=60001),HLOOKUP(C359,MASTER_Data_4!$A$6:$L$16,MATCH(Datset_2!I359,MASTER_Data_4!$B$7:$B$16,1)+2,1),IF(AND(I359&gt;100,C359=60002),HLOOKUP(C359,MASTER_Data_4!$A$6:$L$16,MATCH(Datset_2!I359,MASTER_Data_4!$B$7:$B$16,1)+2,1),IF(AND(I359&gt;100,C359=60003),HLOOKUP(C359,MASTER_Data_4!$A$6:$L$16,MATCH(Datset_2!I359,MASTER_Data_4!$B$7:$B$16,1)+2,1),IF(AND(I359&gt;100,C359=60004),HLOOKUP(C359,MASTER_Data_4!$A$6:$L$16,MATCH(Datset_2!I359,MASTER_Data_4!$B$7:$B$16,1)+2,1),IF(AND(I359&gt;100,C359=60005),HLOOKUP(C359,MASTER_Data_4!$A$6:$L$16,MATCH(Datset_2!I359,MASTER_Data_4!$B$7:$B$16,1)+2,1),HLOOKUP(C359,MASTER_Data_4!$A$6:$L$16,2,1))))))</f>
        <v>0.28999999999999998</v>
      </c>
      <c r="M359" s="4">
        <f t="shared" si="11"/>
        <v>38.714999999999996</v>
      </c>
      <c r="N359" s="112">
        <f>VLOOKUP(C359,MASTER_Data_7!$F$2:$H$7,3,0)</f>
        <v>2</v>
      </c>
      <c r="O359" s="112">
        <f>VLOOKUP(C359,MASTER_Data_7!$K$2:$M$12,3,0)</f>
        <v>1</v>
      </c>
      <c r="P359" s="3">
        <f>VLOOKUP(C359,MASTER_Data_8!$F$2:$H$7,3,0)</f>
        <v>846</v>
      </c>
      <c r="Q359" s="3">
        <f>Datset_2!I359*MASTER_Data_5!$B$9*P359</f>
        <v>6155.2845000000007</v>
      </c>
      <c r="R359" s="3">
        <f>VLOOKUP(C359,MASTER_Data_8!$K$2:$M$12,3,0)</f>
        <v>775</v>
      </c>
      <c r="S359" s="3">
        <f>Datset_2!I359*MASTER_Data_5!$B$9*R359</f>
        <v>5638.7062500000002</v>
      </c>
    </row>
    <row r="360" spans="1:19" x14ac:dyDescent="0.25">
      <c r="A360" s="62" t="s">
        <v>658</v>
      </c>
      <c r="B360" s="22">
        <v>39714</v>
      </c>
      <c r="C360" s="62">
        <v>60005</v>
      </c>
      <c r="D360" s="62">
        <v>9</v>
      </c>
      <c r="E360" s="62">
        <v>12</v>
      </c>
      <c r="F360" s="62">
        <v>12</v>
      </c>
      <c r="G360" s="62">
        <v>11</v>
      </c>
      <c r="H360" s="62">
        <v>9</v>
      </c>
      <c r="I360" s="112">
        <f>D360*HLOOKUP($D$3,MASTER_Data_1!$A$3:$F$5,2,0)+E360*HLOOKUP($E$3,MASTER_Data_1!$A$3:$F$5,2,0)+F360*HLOOKUP($F$3,MASTER_Data_1!$A$3:$F$5,2,0)+G360*HLOOKUP($G$3,MASTER_Data_1!$A$3:$F$5,2,0)+H360*HLOOKUP($H$3,MASTER_Data_1!$A$3:$F$5,2,0)</f>
        <v>148.19999999999999</v>
      </c>
      <c r="J360" s="5">
        <f>IF(AND(I360&gt;100,C360=60001),HLOOKUP(C360,MASTER_Data_3!$A$6:$G$16,MATCH(Datset_2!I360,MASTER_Data_3!$B$7:$B$16,1)+2,1),IF(AND(I360&gt;100,C360=60002),HLOOKUP(C360,MASTER_Data_3!$A$6:$G$16,MATCH(Datset_2!I360,MASTER_Data_3!$B$7:$B$16,1)+2,1),IF(AND(I360&gt;100,C360=60003),HLOOKUP(C360,MASTER_Data_3!$A$6:$G$16,MATCH(Datset_2!I360,MASTER_Data_3!$B$7:$B$16,1)+2,1),IF(AND(I360&gt;100,C360=60004),HLOOKUP(C360,MASTER_Data_3!$A$6:$G$16,MATCH(Datset_2!I360,MASTER_Data_3!$B$7:$B$16,1)+2,1),IF(AND(I360&gt;100,C360=60005),HLOOKUP(C360,MASTER_Data_3!$A$6:$G$16,MATCH(Datset_2!I360,MASTER_Data_3!$B$7:$B$16,1)+2,1),HLOOKUP(C360,MASTER_Data_3!$A$6:$G$16,2,1))))))</f>
        <v>0.24399999999999999</v>
      </c>
      <c r="K360" s="4">
        <f t="shared" si="10"/>
        <v>36.160799999999995</v>
      </c>
      <c r="L360" s="112">
        <f>IF(AND(I360&gt;100,C360=60001),HLOOKUP(C360,MASTER_Data_4!$A$6:$L$16,MATCH(Datset_2!I360,MASTER_Data_4!$B$7:$B$16,1)+2,1),IF(AND(I360&gt;100,C360=60002),HLOOKUP(C360,MASTER_Data_4!$A$6:$L$16,MATCH(Datset_2!I360,MASTER_Data_4!$B$7:$B$16,1)+2,1),IF(AND(I360&gt;100,C360=60003),HLOOKUP(C360,MASTER_Data_4!$A$6:$L$16,MATCH(Datset_2!I360,MASTER_Data_4!$B$7:$B$16,1)+2,1),IF(AND(I360&gt;100,C360=60004),HLOOKUP(C360,MASTER_Data_4!$A$6:$L$16,MATCH(Datset_2!I360,MASTER_Data_4!$B$7:$B$16,1)+2,1),IF(AND(I360&gt;100,C360=60005),HLOOKUP(C360,MASTER_Data_4!$A$6:$L$16,MATCH(Datset_2!I360,MASTER_Data_4!$B$7:$B$16,1)+2,1),HLOOKUP(C360,MASTER_Data_4!$A$6:$L$16,2,1))))))</f>
        <v>0.38900000000000001</v>
      </c>
      <c r="M360" s="4">
        <f t="shared" si="11"/>
        <v>57.649799999999999</v>
      </c>
      <c r="N360" s="112">
        <f>VLOOKUP(C360,MASTER_Data_7!$F$2:$H$7,3,0)</f>
        <v>2</v>
      </c>
      <c r="O360" s="112">
        <f>VLOOKUP(C360,MASTER_Data_7!$K$2:$M$12,3,0)</f>
        <v>1</v>
      </c>
      <c r="P360" s="3">
        <f>VLOOKUP(C360,MASTER_Data_8!$F$2:$H$7,3,0)</f>
        <v>779</v>
      </c>
      <c r="Q360" s="3">
        <f>Datset_2!I360*MASTER_Data_5!$B$9*P360</f>
        <v>6291.9050999999999</v>
      </c>
      <c r="R360" s="3">
        <f>VLOOKUP(C360,MASTER_Data_8!$K$2:$M$12,3,0)</f>
        <v>584</v>
      </c>
      <c r="S360" s="3">
        <f>Datset_2!I360*MASTER_Data_5!$B$9*R360</f>
        <v>4716.9096</v>
      </c>
    </row>
    <row r="361" spans="1:19" x14ac:dyDescent="0.25">
      <c r="A361" s="62" t="s">
        <v>656</v>
      </c>
      <c r="B361" s="22">
        <v>39715</v>
      </c>
      <c r="C361" s="62">
        <v>60002</v>
      </c>
      <c r="D361" s="62">
        <v>9</v>
      </c>
      <c r="E361" s="62">
        <v>8</v>
      </c>
      <c r="F361" s="62">
        <v>12</v>
      </c>
      <c r="G361" s="62">
        <v>11</v>
      </c>
      <c r="H361" s="62">
        <v>9</v>
      </c>
      <c r="I361" s="112">
        <f>D361*HLOOKUP($D$3,MASTER_Data_1!$A$3:$F$5,2,0)+E361*HLOOKUP($E$3,MASTER_Data_1!$A$3:$F$5,2,0)+F361*HLOOKUP($F$3,MASTER_Data_1!$A$3:$F$5,2,0)+G361*HLOOKUP($G$3,MASTER_Data_1!$A$3:$F$5,2,0)+H361*HLOOKUP($H$3,MASTER_Data_1!$A$3:$F$5,2,0)</f>
        <v>141</v>
      </c>
      <c r="J361" s="5">
        <f>IF(AND(I361&gt;100,C361=60001),HLOOKUP(C361,MASTER_Data_3!$A$6:$G$16,MATCH(Datset_2!I361,MASTER_Data_3!$B$7:$B$16,1)+2,1),IF(AND(I361&gt;100,C361=60002),HLOOKUP(C361,MASTER_Data_3!$A$6:$G$16,MATCH(Datset_2!I361,MASTER_Data_3!$B$7:$B$16,1)+2,1),IF(AND(I361&gt;100,C361=60003),HLOOKUP(C361,MASTER_Data_3!$A$6:$G$16,MATCH(Datset_2!I361,MASTER_Data_3!$B$7:$B$16,1)+2,1),IF(AND(I361&gt;100,C361=60004),HLOOKUP(C361,MASTER_Data_3!$A$6:$G$16,MATCH(Datset_2!I361,MASTER_Data_3!$B$7:$B$16,1)+2,1),IF(AND(I361&gt;100,C361=60005),HLOOKUP(C361,MASTER_Data_3!$A$6:$G$16,MATCH(Datset_2!I361,MASTER_Data_3!$B$7:$B$16,1)+2,1),HLOOKUP(C361,MASTER_Data_3!$A$6:$G$16,2,1))))))</f>
        <v>0.254</v>
      </c>
      <c r="K361" s="4">
        <f t="shared" si="10"/>
        <v>35.814</v>
      </c>
      <c r="L361" s="112">
        <f>IF(AND(I361&gt;100,C361=60001),HLOOKUP(C361,MASTER_Data_4!$A$6:$L$16,MATCH(Datset_2!I361,MASTER_Data_4!$B$7:$B$16,1)+2,1),IF(AND(I361&gt;100,C361=60002),HLOOKUP(C361,MASTER_Data_4!$A$6:$L$16,MATCH(Datset_2!I361,MASTER_Data_4!$B$7:$B$16,1)+2,1),IF(AND(I361&gt;100,C361=60003),HLOOKUP(C361,MASTER_Data_4!$A$6:$L$16,MATCH(Datset_2!I361,MASTER_Data_4!$B$7:$B$16,1)+2,1),IF(AND(I361&gt;100,C361=60004),HLOOKUP(C361,MASTER_Data_4!$A$6:$L$16,MATCH(Datset_2!I361,MASTER_Data_4!$B$7:$B$16,1)+2,1),IF(AND(I361&gt;100,C361=60005),HLOOKUP(C361,MASTER_Data_4!$A$6:$L$16,MATCH(Datset_2!I361,MASTER_Data_4!$B$7:$B$16,1)+2,1),HLOOKUP(C361,MASTER_Data_4!$A$6:$L$16,2,1))))))</f>
        <v>0.307</v>
      </c>
      <c r="M361" s="4">
        <f t="shared" si="11"/>
        <v>43.286999999999999</v>
      </c>
      <c r="N361" s="112">
        <f>VLOOKUP(C361,MASTER_Data_7!$F$2:$H$7,3,0)</f>
        <v>1</v>
      </c>
      <c r="O361" s="112">
        <f>VLOOKUP(C361,MASTER_Data_7!$K$2:$M$12,3,0)</f>
        <v>2</v>
      </c>
      <c r="P361" s="3">
        <f>VLOOKUP(C361,MASTER_Data_8!$F$2:$H$7,3,0)</f>
        <v>355</v>
      </c>
      <c r="Q361" s="3">
        <f>Datset_2!I361*MASTER_Data_5!$B$9*P361</f>
        <v>2727.9974999999999</v>
      </c>
      <c r="R361" s="3">
        <f>VLOOKUP(C361,MASTER_Data_8!$K$2:$M$12,3,0)</f>
        <v>1275</v>
      </c>
      <c r="S361" s="3">
        <f>Datset_2!I361*MASTER_Data_5!$B$9*R361</f>
        <v>9797.7374999999993</v>
      </c>
    </row>
    <row r="362" spans="1:19" x14ac:dyDescent="0.25">
      <c r="A362" s="62" t="s">
        <v>657</v>
      </c>
      <c r="B362" s="22">
        <v>39715</v>
      </c>
      <c r="C362" s="62">
        <v>60001</v>
      </c>
      <c r="D362" s="62">
        <v>9</v>
      </c>
      <c r="E362" s="62">
        <v>8</v>
      </c>
      <c r="F362" s="62">
        <v>12</v>
      </c>
      <c r="G362" s="62">
        <v>11</v>
      </c>
      <c r="H362" s="62">
        <v>9</v>
      </c>
      <c r="I362" s="112">
        <f>D362*HLOOKUP($D$3,MASTER_Data_1!$A$3:$F$5,2,0)+E362*HLOOKUP($E$3,MASTER_Data_1!$A$3:$F$5,2,0)+F362*HLOOKUP($F$3,MASTER_Data_1!$A$3:$F$5,2,0)+G362*HLOOKUP($G$3,MASTER_Data_1!$A$3:$F$5,2,0)+H362*HLOOKUP($H$3,MASTER_Data_1!$A$3:$F$5,2,0)</f>
        <v>141</v>
      </c>
      <c r="J362" s="5">
        <f>IF(AND(I362&gt;100,C362=60001),HLOOKUP(C362,MASTER_Data_3!$A$6:$G$16,MATCH(Datset_2!I362,MASTER_Data_3!$B$7:$B$16,1)+2,1),IF(AND(I362&gt;100,C362=60002),HLOOKUP(C362,MASTER_Data_3!$A$6:$G$16,MATCH(Datset_2!I362,MASTER_Data_3!$B$7:$B$16,1)+2,1),IF(AND(I362&gt;100,C362=60003),HLOOKUP(C362,MASTER_Data_3!$A$6:$G$16,MATCH(Datset_2!I362,MASTER_Data_3!$B$7:$B$16,1)+2,1),IF(AND(I362&gt;100,C362=60004),HLOOKUP(C362,MASTER_Data_3!$A$6:$G$16,MATCH(Datset_2!I362,MASTER_Data_3!$B$7:$B$16,1)+2,1),IF(AND(I362&gt;100,C362=60005),HLOOKUP(C362,MASTER_Data_3!$A$6:$G$16,MATCH(Datset_2!I362,MASTER_Data_3!$B$7:$B$16,1)+2,1),HLOOKUP(C362,MASTER_Data_3!$A$6:$G$16,2,1))))))</f>
        <v>0.25</v>
      </c>
      <c r="K362" s="4">
        <f t="shared" si="10"/>
        <v>35.25</v>
      </c>
      <c r="L362" s="112">
        <f>IF(AND(I362&gt;100,C362=60001),HLOOKUP(C362,MASTER_Data_4!$A$6:$L$16,MATCH(Datset_2!I362,MASTER_Data_4!$B$7:$B$16,1)+2,1),IF(AND(I362&gt;100,C362=60002),HLOOKUP(C362,MASTER_Data_4!$A$6:$L$16,MATCH(Datset_2!I362,MASTER_Data_4!$B$7:$B$16,1)+2,1),IF(AND(I362&gt;100,C362=60003),HLOOKUP(C362,MASTER_Data_4!$A$6:$L$16,MATCH(Datset_2!I362,MASTER_Data_4!$B$7:$B$16,1)+2,1),IF(AND(I362&gt;100,C362=60004),HLOOKUP(C362,MASTER_Data_4!$A$6:$L$16,MATCH(Datset_2!I362,MASTER_Data_4!$B$7:$B$16,1)+2,1),IF(AND(I362&gt;100,C362=60005),HLOOKUP(C362,MASTER_Data_4!$A$6:$L$16,MATCH(Datset_2!I362,MASTER_Data_4!$B$7:$B$16,1)+2,1),HLOOKUP(C362,MASTER_Data_4!$A$6:$L$16,2,1))))))</f>
        <v>0.34</v>
      </c>
      <c r="M362" s="4">
        <f t="shared" si="11"/>
        <v>47.940000000000005</v>
      </c>
      <c r="N362" s="112">
        <f>VLOOKUP(C362,MASTER_Data_7!$F$2:$H$7,3,0)</f>
        <v>1</v>
      </c>
      <c r="O362" s="112">
        <f>VLOOKUP(C362,MASTER_Data_7!$K$2:$M$12,3,0)</f>
        <v>2</v>
      </c>
      <c r="P362" s="3">
        <f>VLOOKUP(C362,MASTER_Data_8!$F$2:$H$7,3,0)</f>
        <v>25</v>
      </c>
      <c r="Q362" s="3">
        <f>Datset_2!I362*MASTER_Data_5!$B$9*P362</f>
        <v>192.11250000000001</v>
      </c>
      <c r="R362" s="3">
        <f>VLOOKUP(C362,MASTER_Data_8!$K$2:$M$12,3,0)</f>
        <v>1376</v>
      </c>
      <c r="S362" s="3">
        <f>Datset_2!I362*MASTER_Data_5!$B$9*R362</f>
        <v>10573.871999999999</v>
      </c>
    </row>
    <row r="363" spans="1:19" x14ac:dyDescent="0.25">
      <c r="A363" s="62" t="s">
        <v>659</v>
      </c>
      <c r="B363" s="22">
        <v>39717</v>
      </c>
      <c r="C363" s="62">
        <v>60003</v>
      </c>
      <c r="D363" s="62">
        <v>9</v>
      </c>
      <c r="E363" s="62">
        <v>0</v>
      </c>
      <c r="F363" s="62">
        <v>12</v>
      </c>
      <c r="G363" s="62">
        <v>11</v>
      </c>
      <c r="H363" s="62">
        <v>18</v>
      </c>
      <c r="I363" s="112">
        <f>D363*HLOOKUP($D$3,MASTER_Data_1!$A$3:$F$5,2,0)+E363*HLOOKUP($E$3,MASTER_Data_1!$A$3:$F$5,2,0)+F363*HLOOKUP($F$3,MASTER_Data_1!$A$3:$F$5,2,0)+G363*HLOOKUP($G$3,MASTER_Data_1!$A$3:$F$5,2,0)+H363*HLOOKUP($H$3,MASTER_Data_1!$A$3:$F$5,2,0)</f>
        <v>151.80000000000001</v>
      </c>
      <c r="J363" s="5">
        <f>IF(AND(I363&gt;100,C363=60001),HLOOKUP(C363,MASTER_Data_3!$A$6:$G$16,MATCH(Datset_2!I363,MASTER_Data_3!$B$7:$B$16,1)+2,1),IF(AND(I363&gt;100,C363=60002),HLOOKUP(C363,MASTER_Data_3!$A$6:$G$16,MATCH(Datset_2!I363,MASTER_Data_3!$B$7:$B$16,1)+2,1),IF(AND(I363&gt;100,C363=60003),HLOOKUP(C363,MASTER_Data_3!$A$6:$G$16,MATCH(Datset_2!I363,MASTER_Data_3!$B$7:$B$16,1)+2,1),IF(AND(I363&gt;100,C363=60004),HLOOKUP(C363,MASTER_Data_3!$A$6:$G$16,MATCH(Datset_2!I363,MASTER_Data_3!$B$7:$B$16,1)+2,1),IF(AND(I363&gt;100,C363=60005),HLOOKUP(C363,MASTER_Data_3!$A$6:$G$16,MATCH(Datset_2!I363,MASTER_Data_3!$B$7:$B$16,1)+2,1),HLOOKUP(C363,MASTER_Data_3!$A$6:$G$16,2,1))))))</f>
        <v>0.25600000000000001</v>
      </c>
      <c r="K363" s="4">
        <f t="shared" si="10"/>
        <v>38.860800000000005</v>
      </c>
      <c r="L363" s="112">
        <f>IF(AND(I363&gt;100,C363=60001),HLOOKUP(C363,MASTER_Data_4!$A$6:$L$16,MATCH(Datset_2!I363,MASTER_Data_4!$B$7:$B$16,1)+2,1),IF(AND(I363&gt;100,C363=60002),HLOOKUP(C363,MASTER_Data_4!$A$6:$L$16,MATCH(Datset_2!I363,MASTER_Data_4!$B$7:$B$16,1)+2,1),IF(AND(I363&gt;100,C363=60003),HLOOKUP(C363,MASTER_Data_4!$A$6:$L$16,MATCH(Datset_2!I363,MASTER_Data_4!$B$7:$B$16,1)+2,1),IF(AND(I363&gt;100,C363=60004),HLOOKUP(C363,MASTER_Data_4!$A$6:$L$16,MATCH(Datset_2!I363,MASTER_Data_4!$B$7:$B$16,1)+2,1),IF(AND(I363&gt;100,C363=60005),HLOOKUP(C363,MASTER_Data_4!$A$6:$L$16,MATCH(Datset_2!I363,MASTER_Data_4!$B$7:$B$16,1)+2,1),HLOOKUP(C363,MASTER_Data_4!$A$6:$L$16,2,1))))))</f>
        <v>0.28999999999999998</v>
      </c>
      <c r="M363" s="4">
        <f t="shared" si="11"/>
        <v>44.021999999999998</v>
      </c>
      <c r="N363" s="112">
        <f>VLOOKUP(C363,MASTER_Data_7!$F$2:$H$7,3,0)</f>
        <v>2</v>
      </c>
      <c r="O363" s="112">
        <f>VLOOKUP(C363,MASTER_Data_7!$K$2:$M$12,3,0)</f>
        <v>1</v>
      </c>
      <c r="P363" s="3">
        <f>VLOOKUP(C363,MASTER_Data_8!$F$2:$H$7,3,0)</f>
        <v>846</v>
      </c>
      <c r="Q363" s="3">
        <f>Datset_2!I363*MASTER_Data_5!$B$9*P363</f>
        <v>6999.0426000000007</v>
      </c>
      <c r="R363" s="3">
        <f>VLOOKUP(C363,MASTER_Data_8!$K$2:$M$12,3,0)</f>
        <v>775</v>
      </c>
      <c r="S363" s="3">
        <f>Datset_2!I363*MASTER_Data_5!$B$9*R363</f>
        <v>6411.6525000000011</v>
      </c>
    </row>
    <row r="364" spans="1:19" x14ac:dyDescent="0.25">
      <c r="A364" s="62" t="s">
        <v>660</v>
      </c>
      <c r="B364" s="22">
        <v>39717</v>
      </c>
      <c r="C364" s="62">
        <v>60004</v>
      </c>
      <c r="D364" s="62">
        <v>9</v>
      </c>
      <c r="E364" s="62">
        <v>8</v>
      </c>
      <c r="F364" s="62">
        <v>12</v>
      </c>
      <c r="G364" s="62">
        <v>11</v>
      </c>
      <c r="H364" s="62">
        <v>11</v>
      </c>
      <c r="I364" s="112">
        <f>D364*HLOOKUP($D$3,MASTER_Data_1!$A$3:$F$5,2,0)+E364*HLOOKUP($E$3,MASTER_Data_1!$A$3:$F$5,2,0)+F364*HLOOKUP($F$3,MASTER_Data_1!$A$3:$F$5,2,0)+G364*HLOOKUP($G$3,MASTER_Data_1!$A$3:$F$5,2,0)+H364*HLOOKUP($H$3,MASTER_Data_1!$A$3:$F$5,2,0)</f>
        <v>146.60000000000002</v>
      </c>
      <c r="J364" s="5">
        <f>IF(AND(I364&gt;100,C364=60001),HLOOKUP(C364,MASTER_Data_3!$A$6:$G$16,MATCH(Datset_2!I364,MASTER_Data_3!$B$7:$B$16,1)+2,1),IF(AND(I364&gt;100,C364=60002),HLOOKUP(C364,MASTER_Data_3!$A$6:$G$16,MATCH(Datset_2!I364,MASTER_Data_3!$B$7:$B$16,1)+2,1),IF(AND(I364&gt;100,C364=60003),HLOOKUP(C364,MASTER_Data_3!$A$6:$G$16,MATCH(Datset_2!I364,MASTER_Data_3!$B$7:$B$16,1)+2,1),IF(AND(I364&gt;100,C364=60004),HLOOKUP(C364,MASTER_Data_3!$A$6:$G$16,MATCH(Datset_2!I364,MASTER_Data_3!$B$7:$B$16,1)+2,1),IF(AND(I364&gt;100,C364=60005),HLOOKUP(C364,MASTER_Data_3!$A$6:$G$16,MATCH(Datset_2!I364,MASTER_Data_3!$B$7:$B$16,1)+2,1),HLOOKUP(C364,MASTER_Data_3!$A$6:$G$16,2,1))))))</f>
        <v>0.252</v>
      </c>
      <c r="K364" s="4">
        <f t="shared" si="10"/>
        <v>36.943200000000004</v>
      </c>
      <c r="L364" s="112">
        <f>IF(AND(I364&gt;100,C364=60001),HLOOKUP(C364,MASTER_Data_4!$A$6:$L$16,MATCH(Datset_2!I364,MASTER_Data_4!$B$7:$B$16,1)+2,1),IF(AND(I364&gt;100,C364=60002),HLOOKUP(C364,MASTER_Data_4!$A$6:$L$16,MATCH(Datset_2!I364,MASTER_Data_4!$B$7:$B$16,1)+2,1),IF(AND(I364&gt;100,C364=60003),HLOOKUP(C364,MASTER_Data_4!$A$6:$L$16,MATCH(Datset_2!I364,MASTER_Data_4!$B$7:$B$16,1)+2,1),IF(AND(I364&gt;100,C364=60004),HLOOKUP(C364,MASTER_Data_4!$A$6:$L$16,MATCH(Datset_2!I364,MASTER_Data_4!$B$7:$B$16,1)+2,1),IF(AND(I364&gt;100,C364=60005),HLOOKUP(C364,MASTER_Data_4!$A$6:$L$16,MATCH(Datset_2!I364,MASTER_Data_4!$B$7:$B$16,1)+2,1),HLOOKUP(C364,MASTER_Data_4!$A$6:$L$16,2,1))))))</f>
        <v>0.3</v>
      </c>
      <c r="M364" s="4">
        <f t="shared" si="11"/>
        <v>43.980000000000004</v>
      </c>
      <c r="N364" s="112">
        <f>VLOOKUP(C364,MASTER_Data_7!$F$2:$H$7,3,0)</f>
        <v>2</v>
      </c>
      <c r="O364" s="112">
        <f>VLOOKUP(C364,MASTER_Data_7!$K$2:$M$12,3,0)</f>
        <v>2</v>
      </c>
      <c r="P364" s="3">
        <f>VLOOKUP(C364,MASTER_Data_8!$F$2:$H$7,3,0)</f>
        <v>882</v>
      </c>
      <c r="Q364" s="3">
        <f>Datset_2!I364*MASTER_Data_5!$B$9*P364</f>
        <v>7046.9154000000008</v>
      </c>
      <c r="R364" s="3">
        <f>VLOOKUP(C364,MASTER_Data_8!$K$2:$M$12,3,0)</f>
        <v>1735</v>
      </c>
      <c r="S364" s="3">
        <f>Datset_2!I364*MASTER_Data_5!$B$9*R364</f>
        <v>13862.129500000001</v>
      </c>
    </row>
    <row r="365" spans="1:19" x14ac:dyDescent="0.25">
      <c r="A365" s="62" t="s">
        <v>661</v>
      </c>
      <c r="B365" s="22">
        <v>39718</v>
      </c>
      <c r="C365" s="62">
        <v>60001</v>
      </c>
      <c r="D365" s="62">
        <v>9</v>
      </c>
      <c r="E365" s="62">
        <v>15</v>
      </c>
      <c r="F365" s="62">
        <v>12</v>
      </c>
      <c r="G365" s="62">
        <v>11</v>
      </c>
      <c r="H365" s="62">
        <v>18</v>
      </c>
      <c r="I365" s="112">
        <f>D365*HLOOKUP($D$3,MASTER_Data_1!$A$3:$F$5,2,0)+E365*HLOOKUP($E$3,MASTER_Data_1!$A$3:$F$5,2,0)+F365*HLOOKUP($F$3,MASTER_Data_1!$A$3:$F$5,2,0)+G365*HLOOKUP($G$3,MASTER_Data_1!$A$3:$F$5,2,0)+H365*HLOOKUP($H$3,MASTER_Data_1!$A$3:$F$5,2,0)</f>
        <v>178.8</v>
      </c>
      <c r="J365" s="5">
        <f>IF(AND(I365&gt;100,C365=60001),HLOOKUP(C365,MASTER_Data_3!$A$6:$G$16,MATCH(Datset_2!I365,MASTER_Data_3!$B$7:$B$16,1)+2,1),IF(AND(I365&gt;100,C365=60002),HLOOKUP(C365,MASTER_Data_3!$A$6:$G$16,MATCH(Datset_2!I365,MASTER_Data_3!$B$7:$B$16,1)+2,1),IF(AND(I365&gt;100,C365=60003),HLOOKUP(C365,MASTER_Data_3!$A$6:$G$16,MATCH(Datset_2!I365,MASTER_Data_3!$B$7:$B$16,1)+2,1),IF(AND(I365&gt;100,C365=60004),HLOOKUP(C365,MASTER_Data_3!$A$6:$G$16,MATCH(Datset_2!I365,MASTER_Data_3!$B$7:$B$16,1)+2,1),IF(AND(I365&gt;100,C365=60005),HLOOKUP(C365,MASTER_Data_3!$A$6:$G$16,MATCH(Datset_2!I365,MASTER_Data_3!$B$7:$B$16,1)+2,1),HLOOKUP(C365,MASTER_Data_3!$A$6:$G$16,2,1))))))</f>
        <v>0.25</v>
      </c>
      <c r="K365" s="4">
        <f t="shared" si="10"/>
        <v>44.7</v>
      </c>
      <c r="L365" s="112">
        <f>IF(AND(I365&gt;100,C365=60001),HLOOKUP(C365,MASTER_Data_4!$A$6:$L$16,MATCH(Datset_2!I365,MASTER_Data_4!$B$7:$B$16,1)+2,1),IF(AND(I365&gt;100,C365=60002),HLOOKUP(C365,MASTER_Data_4!$A$6:$L$16,MATCH(Datset_2!I365,MASTER_Data_4!$B$7:$B$16,1)+2,1),IF(AND(I365&gt;100,C365=60003),HLOOKUP(C365,MASTER_Data_4!$A$6:$L$16,MATCH(Datset_2!I365,MASTER_Data_4!$B$7:$B$16,1)+2,1),IF(AND(I365&gt;100,C365=60004),HLOOKUP(C365,MASTER_Data_4!$A$6:$L$16,MATCH(Datset_2!I365,MASTER_Data_4!$B$7:$B$16,1)+2,1),IF(AND(I365&gt;100,C365=60005),HLOOKUP(C365,MASTER_Data_4!$A$6:$L$16,MATCH(Datset_2!I365,MASTER_Data_4!$B$7:$B$16,1)+2,1),HLOOKUP(C365,MASTER_Data_4!$A$6:$L$16,2,1))))))</f>
        <v>0.34</v>
      </c>
      <c r="M365" s="4">
        <f t="shared" si="11"/>
        <v>60.792000000000009</v>
      </c>
      <c r="N365" s="112">
        <f>VLOOKUP(C365,MASTER_Data_7!$F$2:$H$7,3,0)</f>
        <v>1</v>
      </c>
      <c r="O365" s="112">
        <f>VLOOKUP(C365,MASTER_Data_7!$K$2:$M$12,3,0)</f>
        <v>2</v>
      </c>
      <c r="P365" s="3">
        <f>VLOOKUP(C365,MASTER_Data_8!$F$2:$H$7,3,0)</f>
        <v>25</v>
      </c>
      <c r="Q365" s="3">
        <f>Datset_2!I365*MASTER_Data_5!$B$9*P365</f>
        <v>243.61500000000001</v>
      </c>
      <c r="R365" s="3">
        <f>VLOOKUP(C365,MASTER_Data_8!$K$2:$M$12,3,0)</f>
        <v>1376</v>
      </c>
      <c r="S365" s="3">
        <f>Datset_2!I365*MASTER_Data_5!$B$9*R365</f>
        <v>13408.569600000001</v>
      </c>
    </row>
    <row r="366" spans="1:19" x14ac:dyDescent="0.25">
      <c r="A366" s="62" t="s">
        <v>662</v>
      </c>
      <c r="B366" s="22">
        <v>39718</v>
      </c>
      <c r="C366" s="62">
        <v>60001</v>
      </c>
      <c r="D366" s="62">
        <v>9</v>
      </c>
      <c r="E366" s="62">
        <v>8</v>
      </c>
      <c r="F366" s="62">
        <v>12</v>
      </c>
      <c r="G366" s="62">
        <v>11</v>
      </c>
      <c r="H366" s="62">
        <v>11</v>
      </c>
      <c r="I366" s="112">
        <f>D366*HLOOKUP($D$3,MASTER_Data_1!$A$3:$F$5,2,0)+E366*HLOOKUP($E$3,MASTER_Data_1!$A$3:$F$5,2,0)+F366*HLOOKUP($F$3,MASTER_Data_1!$A$3:$F$5,2,0)+G366*HLOOKUP($G$3,MASTER_Data_1!$A$3:$F$5,2,0)+H366*HLOOKUP($H$3,MASTER_Data_1!$A$3:$F$5,2,0)</f>
        <v>146.60000000000002</v>
      </c>
      <c r="J366" s="5">
        <f>IF(AND(I366&gt;100,C366=60001),HLOOKUP(C366,MASTER_Data_3!$A$6:$G$16,MATCH(Datset_2!I366,MASTER_Data_3!$B$7:$B$16,1)+2,1),IF(AND(I366&gt;100,C366=60002),HLOOKUP(C366,MASTER_Data_3!$A$6:$G$16,MATCH(Datset_2!I366,MASTER_Data_3!$B$7:$B$16,1)+2,1),IF(AND(I366&gt;100,C366=60003),HLOOKUP(C366,MASTER_Data_3!$A$6:$G$16,MATCH(Datset_2!I366,MASTER_Data_3!$B$7:$B$16,1)+2,1),IF(AND(I366&gt;100,C366=60004),HLOOKUP(C366,MASTER_Data_3!$A$6:$G$16,MATCH(Datset_2!I366,MASTER_Data_3!$B$7:$B$16,1)+2,1),IF(AND(I366&gt;100,C366=60005),HLOOKUP(C366,MASTER_Data_3!$A$6:$G$16,MATCH(Datset_2!I366,MASTER_Data_3!$B$7:$B$16,1)+2,1),HLOOKUP(C366,MASTER_Data_3!$A$6:$G$16,2,1))))))</f>
        <v>0.25</v>
      </c>
      <c r="K366" s="4">
        <f t="shared" si="10"/>
        <v>36.650000000000006</v>
      </c>
      <c r="L366" s="112">
        <f>IF(AND(I366&gt;100,C366=60001),HLOOKUP(C366,MASTER_Data_4!$A$6:$L$16,MATCH(Datset_2!I366,MASTER_Data_4!$B$7:$B$16,1)+2,1),IF(AND(I366&gt;100,C366=60002),HLOOKUP(C366,MASTER_Data_4!$A$6:$L$16,MATCH(Datset_2!I366,MASTER_Data_4!$B$7:$B$16,1)+2,1),IF(AND(I366&gt;100,C366=60003),HLOOKUP(C366,MASTER_Data_4!$A$6:$L$16,MATCH(Datset_2!I366,MASTER_Data_4!$B$7:$B$16,1)+2,1),IF(AND(I366&gt;100,C366=60004),HLOOKUP(C366,MASTER_Data_4!$A$6:$L$16,MATCH(Datset_2!I366,MASTER_Data_4!$B$7:$B$16,1)+2,1),IF(AND(I366&gt;100,C366=60005),HLOOKUP(C366,MASTER_Data_4!$A$6:$L$16,MATCH(Datset_2!I366,MASTER_Data_4!$B$7:$B$16,1)+2,1),HLOOKUP(C366,MASTER_Data_4!$A$6:$L$16,2,1))))))</f>
        <v>0.34</v>
      </c>
      <c r="M366" s="4">
        <f t="shared" si="11"/>
        <v>49.844000000000008</v>
      </c>
      <c r="N366" s="112">
        <f>VLOOKUP(C366,MASTER_Data_7!$F$2:$H$7,3,0)</f>
        <v>1</v>
      </c>
      <c r="O366" s="112">
        <f>VLOOKUP(C366,MASTER_Data_7!$K$2:$M$12,3,0)</f>
        <v>2</v>
      </c>
      <c r="P366" s="3">
        <f>VLOOKUP(C366,MASTER_Data_8!$F$2:$H$7,3,0)</f>
        <v>25</v>
      </c>
      <c r="Q366" s="3">
        <f>Datset_2!I366*MASTER_Data_5!$B$9*P366</f>
        <v>199.74250000000004</v>
      </c>
      <c r="R366" s="3">
        <f>VLOOKUP(C366,MASTER_Data_8!$K$2:$M$12,3,0)</f>
        <v>1376</v>
      </c>
      <c r="S366" s="3">
        <f>Datset_2!I366*MASTER_Data_5!$B$9*R366</f>
        <v>10993.827200000002</v>
      </c>
    </row>
    <row r="367" spans="1:19" x14ac:dyDescent="0.25">
      <c r="A367" s="62" t="s">
        <v>663</v>
      </c>
      <c r="B367" s="22">
        <v>39719</v>
      </c>
      <c r="C367" s="62">
        <v>60002</v>
      </c>
      <c r="D367" s="62">
        <v>9</v>
      </c>
      <c r="E367" s="62">
        <v>8</v>
      </c>
      <c r="F367" s="62">
        <v>12</v>
      </c>
      <c r="G367" s="62">
        <v>11</v>
      </c>
      <c r="H367" s="62">
        <v>14</v>
      </c>
      <c r="I367" s="112">
        <f>D367*HLOOKUP($D$3,MASTER_Data_1!$A$3:$F$5,2,0)+E367*HLOOKUP($E$3,MASTER_Data_1!$A$3:$F$5,2,0)+F367*HLOOKUP($F$3,MASTER_Data_1!$A$3:$F$5,2,0)+G367*HLOOKUP($G$3,MASTER_Data_1!$A$3:$F$5,2,0)+H367*HLOOKUP($H$3,MASTER_Data_1!$A$3:$F$5,2,0)</f>
        <v>155</v>
      </c>
      <c r="J367" s="5">
        <f>IF(AND(I367&gt;100,C367=60001),HLOOKUP(C367,MASTER_Data_3!$A$6:$G$16,MATCH(Datset_2!I367,MASTER_Data_3!$B$7:$B$16,1)+2,1),IF(AND(I367&gt;100,C367=60002),HLOOKUP(C367,MASTER_Data_3!$A$6:$G$16,MATCH(Datset_2!I367,MASTER_Data_3!$B$7:$B$16,1)+2,1),IF(AND(I367&gt;100,C367=60003),HLOOKUP(C367,MASTER_Data_3!$A$6:$G$16,MATCH(Datset_2!I367,MASTER_Data_3!$B$7:$B$16,1)+2,1),IF(AND(I367&gt;100,C367=60004),HLOOKUP(C367,MASTER_Data_3!$A$6:$G$16,MATCH(Datset_2!I367,MASTER_Data_3!$B$7:$B$16,1)+2,1),IF(AND(I367&gt;100,C367=60005),HLOOKUP(C367,MASTER_Data_3!$A$6:$G$16,MATCH(Datset_2!I367,MASTER_Data_3!$B$7:$B$16,1)+2,1),HLOOKUP(C367,MASTER_Data_3!$A$6:$G$16,2,1))))))</f>
        <v>0.254</v>
      </c>
      <c r="K367" s="4">
        <f t="shared" si="10"/>
        <v>39.369999999999997</v>
      </c>
      <c r="L367" s="112">
        <f>IF(AND(I367&gt;100,C367=60001),HLOOKUP(C367,MASTER_Data_4!$A$6:$L$16,MATCH(Datset_2!I367,MASTER_Data_4!$B$7:$B$16,1)+2,1),IF(AND(I367&gt;100,C367=60002),HLOOKUP(C367,MASTER_Data_4!$A$6:$L$16,MATCH(Datset_2!I367,MASTER_Data_4!$B$7:$B$16,1)+2,1),IF(AND(I367&gt;100,C367=60003),HLOOKUP(C367,MASTER_Data_4!$A$6:$L$16,MATCH(Datset_2!I367,MASTER_Data_4!$B$7:$B$16,1)+2,1),IF(AND(I367&gt;100,C367=60004),HLOOKUP(C367,MASTER_Data_4!$A$6:$L$16,MATCH(Datset_2!I367,MASTER_Data_4!$B$7:$B$16,1)+2,1),IF(AND(I367&gt;100,C367=60005),HLOOKUP(C367,MASTER_Data_4!$A$6:$L$16,MATCH(Datset_2!I367,MASTER_Data_4!$B$7:$B$16,1)+2,1),HLOOKUP(C367,MASTER_Data_4!$A$6:$L$16,2,1))))))</f>
        <v>0.307</v>
      </c>
      <c r="M367" s="4">
        <f t="shared" si="11"/>
        <v>47.585000000000001</v>
      </c>
      <c r="N367" s="112">
        <f>VLOOKUP(C367,MASTER_Data_7!$F$2:$H$7,3,0)</f>
        <v>1</v>
      </c>
      <c r="O367" s="112">
        <f>VLOOKUP(C367,MASTER_Data_7!$K$2:$M$12,3,0)</f>
        <v>2</v>
      </c>
      <c r="P367" s="3">
        <f>VLOOKUP(C367,MASTER_Data_8!$F$2:$H$7,3,0)</f>
        <v>355</v>
      </c>
      <c r="Q367" s="3">
        <f>Datset_2!I367*MASTER_Data_5!$B$9*P367</f>
        <v>2998.8624999999997</v>
      </c>
      <c r="R367" s="3">
        <f>VLOOKUP(C367,MASTER_Data_8!$K$2:$M$12,3,0)</f>
        <v>1275</v>
      </c>
      <c r="S367" s="3">
        <f>Datset_2!I367*MASTER_Data_5!$B$9*R367</f>
        <v>10770.5625</v>
      </c>
    </row>
    <row r="368" spans="1:19" x14ac:dyDescent="0.25">
      <c r="A368" s="62" t="s">
        <v>664</v>
      </c>
      <c r="B368" s="22">
        <v>39719</v>
      </c>
      <c r="C368" s="62">
        <v>60001</v>
      </c>
      <c r="D368" s="62">
        <v>9</v>
      </c>
      <c r="E368" s="62">
        <v>6</v>
      </c>
      <c r="F368" s="62">
        <v>12</v>
      </c>
      <c r="G368" s="62">
        <v>11</v>
      </c>
      <c r="H368" s="62">
        <v>11</v>
      </c>
      <c r="I368" s="112">
        <f>D368*HLOOKUP($D$3,MASTER_Data_1!$A$3:$F$5,2,0)+E368*HLOOKUP($E$3,MASTER_Data_1!$A$3:$F$5,2,0)+F368*HLOOKUP($F$3,MASTER_Data_1!$A$3:$F$5,2,0)+G368*HLOOKUP($G$3,MASTER_Data_1!$A$3:$F$5,2,0)+H368*HLOOKUP($H$3,MASTER_Data_1!$A$3:$F$5,2,0)</f>
        <v>143</v>
      </c>
      <c r="J368" s="5">
        <f>IF(AND(I368&gt;100,C368=60001),HLOOKUP(C368,MASTER_Data_3!$A$6:$G$16,MATCH(Datset_2!I368,MASTER_Data_3!$B$7:$B$16,1)+2,1),IF(AND(I368&gt;100,C368=60002),HLOOKUP(C368,MASTER_Data_3!$A$6:$G$16,MATCH(Datset_2!I368,MASTER_Data_3!$B$7:$B$16,1)+2,1),IF(AND(I368&gt;100,C368=60003),HLOOKUP(C368,MASTER_Data_3!$A$6:$G$16,MATCH(Datset_2!I368,MASTER_Data_3!$B$7:$B$16,1)+2,1),IF(AND(I368&gt;100,C368=60004),HLOOKUP(C368,MASTER_Data_3!$A$6:$G$16,MATCH(Datset_2!I368,MASTER_Data_3!$B$7:$B$16,1)+2,1),IF(AND(I368&gt;100,C368=60005),HLOOKUP(C368,MASTER_Data_3!$A$6:$G$16,MATCH(Datset_2!I368,MASTER_Data_3!$B$7:$B$16,1)+2,1),HLOOKUP(C368,MASTER_Data_3!$A$6:$G$16,2,1))))))</f>
        <v>0.25</v>
      </c>
      <c r="K368" s="4">
        <f t="shared" si="10"/>
        <v>35.75</v>
      </c>
      <c r="L368" s="112">
        <f>IF(AND(I368&gt;100,C368=60001),HLOOKUP(C368,MASTER_Data_4!$A$6:$L$16,MATCH(Datset_2!I368,MASTER_Data_4!$B$7:$B$16,1)+2,1),IF(AND(I368&gt;100,C368=60002),HLOOKUP(C368,MASTER_Data_4!$A$6:$L$16,MATCH(Datset_2!I368,MASTER_Data_4!$B$7:$B$16,1)+2,1),IF(AND(I368&gt;100,C368=60003),HLOOKUP(C368,MASTER_Data_4!$A$6:$L$16,MATCH(Datset_2!I368,MASTER_Data_4!$B$7:$B$16,1)+2,1),IF(AND(I368&gt;100,C368=60004),HLOOKUP(C368,MASTER_Data_4!$A$6:$L$16,MATCH(Datset_2!I368,MASTER_Data_4!$B$7:$B$16,1)+2,1),IF(AND(I368&gt;100,C368=60005),HLOOKUP(C368,MASTER_Data_4!$A$6:$L$16,MATCH(Datset_2!I368,MASTER_Data_4!$B$7:$B$16,1)+2,1),HLOOKUP(C368,MASTER_Data_4!$A$6:$L$16,2,1))))))</f>
        <v>0.34</v>
      </c>
      <c r="M368" s="4">
        <f t="shared" si="11"/>
        <v>48.620000000000005</v>
      </c>
      <c r="N368" s="112">
        <f>VLOOKUP(C368,MASTER_Data_7!$F$2:$H$7,3,0)</f>
        <v>1</v>
      </c>
      <c r="O368" s="112">
        <f>VLOOKUP(C368,MASTER_Data_7!$K$2:$M$12,3,0)</f>
        <v>2</v>
      </c>
      <c r="P368" s="3">
        <f>VLOOKUP(C368,MASTER_Data_8!$F$2:$H$7,3,0)</f>
        <v>25</v>
      </c>
      <c r="Q368" s="3">
        <f>Datset_2!I368*MASTER_Data_5!$B$9*P368</f>
        <v>194.83750000000001</v>
      </c>
      <c r="R368" s="3">
        <f>VLOOKUP(C368,MASTER_Data_8!$K$2:$M$12,3,0)</f>
        <v>1376</v>
      </c>
      <c r="S368" s="3">
        <f>Datset_2!I368*MASTER_Data_5!$B$9*R368</f>
        <v>10723.856</v>
      </c>
    </row>
    <row r="369" spans="1:19" x14ac:dyDescent="0.25">
      <c r="A369" s="62" t="s">
        <v>665</v>
      </c>
      <c r="B369" s="22">
        <v>39720</v>
      </c>
      <c r="C369" s="62">
        <v>60003</v>
      </c>
      <c r="D369" s="62">
        <v>9</v>
      </c>
      <c r="E369" s="62">
        <v>6</v>
      </c>
      <c r="F369" s="62">
        <v>12</v>
      </c>
      <c r="G369" s="62">
        <v>11</v>
      </c>
      <c r="H369" s="62">
        <v>9</v>
      </c>
      <c r="I369" s="112">
        <f>D369*HLOOKUP($D$3,MASTER_Data_1!$A$3:$F$5,2,0)+E369*HLOOKUP($E$3,MASTER_Data_1!$A$3:$F$5,2,0)+F369*HLOOKUP($F$3,MASTER_Data_1!$A$3:$F$5,2,0)+G369*HLOOKUP($G$3,MASTER_Data_1!$A$3:$F$5,2,0)+H369*HLOOKUP($H$3,MASTER_Data_1!$A$3:$F$5,2,0)</f>
        <v>137.4</v>
      </c>
      <c r="J369" s="5">
        <f>IF(AND(I369&gt;100,C369=60001),HLOOKUP(C369,MASTER_Data_3!$A$6:$G$16,MATCH(Datset_2!I369,MASTER_Data_3!$B$7:$B$16,1)+2,1),IF(AND(I369&gt;100,C369=60002),HLOOKUP(C369,MASTER_Data_3!$A$6:$G$16,MATCH(Datset_2!I369,MASTER_Data_3!$B$7:$B$16,1)+2,1),IF(AND(I369&gt;100,C369=60003),HLOOKUP(C369,MASTER_Data_3!$A$6:$G$16,MATCH(Datset_2!I369,MASTER_Data_3!$B$7:$B$16,1)+2,1),IF(AND(I369&gt;100,C369=60004),HLOOKUP(C369,MASTER_Data_3!$A$6:$G$16,MATCH(Datset_2!I369,MASTER_Data_3!$B$7:$B$16,1)+2,1),IF(AND(I369&gt;100,C369=60005),HLOOKUP(C369,MASTER_Data_3!$A$6:$G$16,MATCH(Datset_2!I369,MASTER_Data_3!$B$7:$B$16,1)+2,1),HLOOKUP(C369,MASTER_Data_3!$A$6:$G$16,2,1))))))</f>
        <v>0.25600000000000001</v>
      </c>
      <c r="K369" s="4">
        <f t="shared" si="10"/>
        <v>35.174400000000006</v>
      </c>
      <c r="L369" s="112">
        <f>IF(AND(I369&gt;100,C369=60001),HLOOKUP(C369,MASTER_Data_4!$A$6:$L$16,MATCH(Datset_2!I369,MASTER_Data_4!$B$7:$B$16,1)+2,1),IF(AND(I369&gt;100,C369=60002),HLOOKUP(C369,MASTER_Data_4!$A$6:$L$16,MATCH(Datset_2!I369,MASTER_Data_4!$B$7:$B$16,1)+2,1),IF(AND(I369&gt;100,C369=60003),HLOOKUP(C369,MASTER_Data_4!$A$6:$L$16,MATCH(Datset_2!I369,MASTER_Data_4!$B$7:$B$16,1)+2,1),IF(AND(I369&gt;100,C369=60004),HLOOKUP(C369,MASTER_Data_4!$A$6:$L$16,MATCH(Datset_2!I369,MASTER_Data_4!$B$7:$B$16,1)+2,1),IF(AND(I369&gt;100,C369=60005),HLOOKUP(C369,MASTER_Data_4!$A$6:$L$16,MATCH(Datset_2!I369,MASTER_Data_4!$B$7:$B$16,1)+2,1),HLOOKUP(C369,MASTER_Data_4!$A$6:$L$16,2,1))))))</f>
        <v>0.28999999999999998</v>
      </c>
      <c r="M369" s="4">
        <f t="shared" si="11"/>
        <v>39.845999999999997</v>
      </c>
      <c r="N369" s="112">
        <f>VLOOKUP(C369,MASTER_Data_7!$F$2:$H$7,3,0)</f>
        <v>2</v>
      </c>
      <c r="O369" s="112">
        <f>VLOOKUP(C369,MASTER_Data_7!$K$2:$M$12,3,0)</f>
        <v>1</v>
      </c>
      <c r="P369" s="3">
        <f>VLOOKUP(C369,MASTER_Data_8!$F$2:$H$7,3,0)</f>
        <v>846</v>
      </c>
      <c r="Q369" s="3">
        <f>Datset_2!I369*MASTER_Data_5!$B$9*P369</f>
        <v>6335.1018000000004</v>
      </c>
      <c r="R369" s="3">
        <f>VLOOKUP(C369,MASTER_Data_8!$K$2:$M$12,3,0)</f>
        <v>775</v>
      </c>
      <c r="S369" s="3">
        <f>Datset_2!I369*MASTER_Data_5!$B$9*R369</f>
        <v>5803.4325000000008</v>
      </c>
    </row>
    <row r="370" spans="1:19" x14ac:dyDescent="0.25">
      <c r="A370" s="62" t="s">
        <v>666</v>
      </c>
      <c r="B370" s="22">
        <v>39721</v>
      </c>
      <c r="C370" s="62">
        <v>60005</v>
      </c>
      <c r="D370" s="62">
        <v>9</v>
      </c>
      <c r="E370" s="62">
        <v>6</v>
      </c>
      <c r="F370" s="62">
        <v>12</v>
      </c>
      <c r="G370" s="62">
        <v>11</v>
      </c>
      <c r="H370" s="62">
        <v>9</v>
      </c>
      <c r="I370" s="112">
        <f>D370*HLOOKUP($D$3,MASTER_Data_1!$A$3:$F$5,2,0)+E370*HLOOKUP($E$3,MASTER_Data_1!$A$3:$F$5,2,0)+F370*HLOOKUP($F$3,MASTER_Data_1!$A$3:$F$5,2,0)+G370*HLOOKUP($G$3,MASTER_Data_1!$A$3:$F$5,2,0)+H370*HLOOKUP($H$3,MASTER_Data_1!$A$3:$F$5,2,0)</f>
        <v>137.4</v>
      </c>
      <c r="J370" s="5">
        <f>IF(AND(I370&gt;100,C370=60001),HLOOKUP(C370,MASTER_Data_3!$A$6:$G$16,MATCH(Datset_2!I370,MASTER_Data_3!$B$7:$B$16,1)+2,1),IF(AND(I370&gt;100,C370=60002),HLOOKUP(C370,MASTER_Data_3!$A$6:$G$16,MATCH(Datset_2!I370,MASTER_Data_3!$B$7:$B$16,1)+2,1),IF(AND(I370&gt;100,C370=60003),HLOOKUP(C370,MASTER_Data_3!$A$6:$G$16,MATCH(Datset_2!I370,MASTER_Data_3!$B$7:$B$16,1)+2,1),IF(AND(I370&gt;100,C370=60004),HLOOKUP(C370,MASTER_Data_3!$A$6:$G$16,MATCH(Datset_2!I370,MASTER_Data_3!$B$7:$B$16,1)+2,1),IF(AND(I370&gt;100,C370=60005),HLOOKUP(C370,MASTER_Data_3!$A$6:$G$16,MATCH(Datset_2!I370,MASTER_Data_3!$B$7:$B$16,1)+2,1),HLOOKUP(C370,MASTER_Data_3!$A$6:$G$16,2,1))))))</f>
        <v>0.24399999999999999</v>
      </c>
      <c r="K370" s="4">
        <f t="shared" si="10"/>
        <v>33.525599999999997</v>
      </c>
      <c r="L370" s="112">
        <f>IF(AND(I370&gt;100,C370=60001),HLOOKUP(C370,MASTER_Data_4!$A$6:$L$16,MATCH(Datset_2!I370,MASTER_Data_4!$B$7:$B$16,1)+2,1),IF(AND(I370&gt;100,C370=60002),HLOOKUP(C370,MASTER_Data_4!$A$6:$L$16,MATCH(Datset_2!I370,MASTER_Data_4!$B$7:$B$16,1)+2,1),IF(AND(I370&gt;100,C370=60003),HLOOKUP(C370,MASTER_Data_4!$A$6:$L$16,MATCH(Datset_2!I370,MASTER_Data_4!$B$7:$B$16,1)+2,1),IF(AND(I370&gt;100,C370=60004),HLOOKUP(C370,MASTER_Data_4!$A$6:$L$16,MATCH(Datset_2!I370,MASTER_Data_4!$B$7:$B$16,1)+2,1),IF(AND(I370&gt;100,C370=60005),HLOOKUP(C370,MASTER_Data_4!$A$6:$L$16,MATCH(Datset_2!I370,MASTER_Data_4!$B$7:$B$16,1)+2,1),HLOOKUP(C370,MASTER_Data_4!$A$6:$L$16,2,1))))))</f>
        <v>0.38900000000000001</v>
      </c>
      <c r="M370" s="4">
        <f t="shared" si="11"/>
        <v>53.448600000000006</v>
      </c>
      <c r="N370" s="112">
        <f>VLOOKUP(C370,MASTER_Data_7!$F$2:$H$7,3,0)</f>
        <v>2</v>
      </c>
      <c r="O370" s="112">
        <f>VLOOKUP(C370,MASTER_Data_7!$K$2:$M$12,3,0)</f>
        <v>1</v>
      </c>
      <c r="P370" s="3">
        <f>VLOOKUP(C370,MASTER_Data_8!$F$2:$H$7,3,0)</f>
        <v>779</v>
      </c>
      <c r="Q370" s="3">
        <f>Datset_2!I370*MASTER_Data_5!$B$9*P370</f>
        <v>5833.3857000000007</v>
      </c>
      <c r="R370" s="3">
        <f>VLOOKUP(C370,MASTER_Data_8!$K$2:$M$12,3,0)</f>
        <v>584</v>
      </c>
      <c r="S370" s="3">
        <f>Datset_2!I370*MASTER_Data_5!$B$9*R370</f>
        <v>4373.1672000000008</v>
      </c>
    </row>
    <row r="371" spans="1:19" x14ac:dyDescent="0.25">
      <c r="A371" s="62" t="s">
        <v>667</v>
      </c>
      <c r="B371" s="22">
        <v>39721</v>
      </c>
      <c r="C371" s="62">
        <v>60001</v>
      </c>
      <c r="D371" s="62">
        <v>9</v>
      </c>
      <c r="E371" s="62">
        <v>8</v>
      </c>
      <c r="F371" s="62">
        <v>12</v>
      </c>
      <c r="G371" s="62">
        <v>11</v>
      </c>
      <c r="H371" s="62">
        <v>15</v>
      </c>
      <c r="I371" s="112">
        <f>D371*HLOOKUP($D$3,MASTER_Data_1!$A$3:$F$5,2,0)+E371*HLOOKUP($E$3,MASTER_Data_1!$A$3:$F$5,2,0)+F371*HLOOKUP($F$3,MASTER_Data_1!$A$3:$F$5,2,0)+G371*HLOOKUP($G$3,MASTER_Data_1!$A$3:$F$5,2,0)+H371*HLOOKUP($H$3,MASTER_Data_1!$A$3:$F$5,2,0)</f>
        <v>157.80000000000001</v>
      </c>
      <c r="J371" s="5">
        <f>IF(AND(I371&gt;100,C371=60001),HLOOKUP(C371,MASTER_Data_3!$A$6:$G$16,MATCH(Datset_2!I371,MASTER_Data_3!$B$7:$B$16,1)+2,1),IF(AND(I371&gt;100,C371=60002),HLOOKUP(C371,MASTER_Data_3!$A$6:$G$16,MATCH(Datset_2!I371,MASTER_Data_3!$B$7:$B$16,1)+2,1),IF(AND(I371&gt;100,C371=60003),HLOOKUP(C371,MASTER_Data_3!$A$6:$G$16,MATCH(Datset_2!I371,MASTER_Data_3!$B$7:$B$16,1)+2,1),IF(AND(I371&gt;100,C371=60004),HLOOKUP(C371,MASTER_Data_3!$A$6:$G$16,MATCH(Datset_2!I371,MASTER_Data_3!$B$7:$B$16,1)+2,1),IF(AND(I371&gt;100,C371=60005),HLOOKUP(C371,MASTER_Data_3!$A$6:$G$16,MATCH(Datset_2!I371,MASTER_Data_3!$B$7:$B$16,1)+2,1),HLOOKUP(C371,MASTER_Data_3!$A$6:$G$16,2,1))))))</f>
        <v>0.25</v>
      </c>
      <c r="K371" s="4">
        <f t="shared" si="10"/>
        <v>39.450000000000003</v>
      </c>
      <c r="L371" s="112">
        <f>IF(AND(I371&gt;100,C371=60001),HLOOKUP(C371,MASTER_Data_4!$A$6:$L$16,MATCH(Datset_2!I371,MASTER_Data_4!$B$7:$B$16,1)+2,1),IF(AND(I371&gt;100,C371=60002),HLOOKUP(C371,MASTER_Data_4!$A$6:$L$16,MATCH(Datset_2!I371,MASTER_Data_4!$B$7:$B$16,1)+2,1),IF(AND(I371&gt;100,C371=60003),HLOOKUP(C371,MASTER_Data_4!$A$6:$L$16,MATCH(Datset_2!I371,MASTER_Data_4!$B$7:$B$16,1)+2,1),IF(AND(I371&gt;100,C371=60004),HLOOKUP(C371,MASTER_Data_4!$A$6:$L$16,MATCH(Datset_2!I371,MASTER_Data_4!$B$7:$B$16,1)+2,1),IF(AND(I371&gt;100,C371=60005),HLOOKUP(C371,MASTER_Data_4!$A$6:$L$16,MATCH(Datset_2!I371,MASTER_Data_4!$B$7:$B$16,1)+2,1),HLOOKUP(C371,MASTER_Data_4!$A$6:$L$16,2,1))))))</f>
        <v>0.34</v>
      </c>
      <c r="M371" s="4">
        <f t="shared" si="11"/>
        <v>53.652000000000008</v>
      </c>
      <c r="N371" s="112">
        <f>VLOOKUP(C371,MASTER_Data_7!$F$2:$H$7,3,0)</f>
        <v>1</v>
      </c>
      <c r="O371" s="112">
        <f>VLOOKUP(C371,MASTER_Data_7!$K$2:$M$12,3,0)</f>
        <v>2</v>
      </c>
      <c r="P371" s="3">
        <f>VLOOKUP(C371,MASTER_Data_8!$F$2:$H$7,3,0)</f>
        <v>25</v>
      </c>
      <c r="Q371" s="3">
        <f>Datset_2!I371*MASTER_Data_5!$B$9*P371</f>
        <v>215.00250000000003</v>
      </c>
      <c r="R371" s="3">
        <f>VLOOKUP(C371,MASTER_Data_8!$K$2:$M$12,3,0)</f>
        <v>1376</v>
      </c>
      <c r="S371" s="3">
        <f>Datset_2!I371*MASTER_Data_5!$B$9*R371</f>
        <v>11833.737600000002</v>
      </c>
    </row>
    <row r="372" spans="1:19" x14ac:dyDescent="0.25">
      <c r="A372" s="62" t="s">
        <v>530</v>
      </c>
      <c r="B372" s="22">
        <v>39722</v>
      </c>
      <c r="C372" s="62">
        <v>60002</v>
      </c>
      <c r="D372" s="62">
        <v>9</v>
      </c>
      <c r="E372" s="62">
        <v>11</v>
      </c>
      <c r="F372" s="62">
        <v>12</v>
      </c>
      <c r="G372" s="62">
        <v>11</v>
      </c>
      <c r="H372" s="62">
        <v>9</v>
      </c>
      <c r="I372" s="112">
        <f>D372*HLOOKUP($D$3,MASTER_Data_1!$A$3:$F$5,2,0)+E372*HLOOKUP($E$3,MASTER_Data_1!$A$3:$F$5,2,0)+F372*HLOOKUP($F$3,MASTER_Data_1!$A$3:$F$5,2,0)+G372*HLOOKUP($G$3,MASTER_Data_1!$A$3:$F$5,2,0)+H372*HLOOKUP($H$3,MASTER_Data_1!$A$3:$F$5,2,0)</f>
        <v>146.4</v>
      </c>
      <c r="J372" s="5">
        <f>IF(AND(I372&gt;100,C372=60001),HLOOKUP(C372,MASTER_Data_3!$A$6:$G$16,MATCH(Datset_2!I372,MASTER_Data_3!$B$7:$B$16,1)+2,1),IF(AND(I372&gt;100,C372=60002),HLOOKUP(C372,MASTER_Data_3!$A$6:$G$16,MATCH(Datset_2!I372,MASTER_Data_3!$B$7:$B$16,1)+2,1),IF(AND(I372&gt;100,C372=60003),HLOOKUP(C372,MASTER_Data_3!$A$6:$G$16,MATCH(Datset_2!I372,MASTER_Data_3!$B$7:$B$16,1)+2,1),IF(AND(I372&gt;100,C372=60004),HLOOKUP(C372,MASTER_Data_3!$A$6:$G$16,MATCH(Datset_2!I372,MASTER_Data_3!$B$7:$B$16,1)+2,1),IF(AND(I372&gt;100,C372=60005),HLOOKUP(C372,MASTER_Data_3!$A$6:$G$16,MATCH(Datset_2!I372,MASTER_Data_3!$B$7:$B$16,1)+2,1),HLOOKUP(C372,MASTER_Data_3!$A$6:$G$16,2,1))))))</f>
        <v>0.254</v>
      </c>
      <c r="K372" s="4">
        <f t="shared" si="10"/>
        <v>37.185600000000001</v>
      </c>
      <c r="L372" s="112">
        <f>IF(AND(I372&gt;100,C372=60001),HLOOKUP(C372,MASTER_Data_4!$A$6:$L$16,MATCH(Datset_2!I372,MASTER_Data_4!$B$7:$B$16,1)+2,1),IF(AND(I372&gt;100,C372=60002),HLOOKUP(C372,MASTER_Data_4!$A$6:$L$16,MATCH(Datset_2!I372,MASTER_Data_4!$B$7:$B$16,1)+2,1),IF(AND(I372&gt;100,C372=60003),HLOOKUP(C372,MASTER_Data_4!$A$6:$L$16,MATCH(Datset_2!I372,MASTER_Data_4!$B$7:$B$16,1)+2,1),IF(AND(I372&gt;100,C372=60004),HLOOKUP(C372,MASTER_Data_4!$A$6:$L$16,MATCH(Datset_2!I372,MASTER_Data_4!$B$7:$B$16,1)+2,1),IF(AND(I372&gt;100,C372=60005),HLOOKUP(C372,MASTER_Data_4!$A$6:$L$16,MATCH(Datset_2!I372,MASTER_Data_4!$B$7:$B$16,1)+2,1),HLOOKUP(C372,MASTER_Data_4!$A$6:$L$16,2,1))))))</f>
        <v>0.307</v>
      </c>
      <c r="M372" s="4">
        <f t="shared" si="11"/>
        <v>44.944800000000001</v>
      </c>
      <c r="N372" s="112">
        <f>VLOOKUP(C372,MASTER_Data_7!$F$2:$H$7,3,0)</f>
        <v>1</v>
      </c>
      <c r="O372" s="112">
        <f>VLOOKUP(C372,MASTER_Data_7!$K$2:$M$12,3,0)</f>
        <v>2</v>
      </c>
      <c r="P372" s="3">
        <f>VLOOKUP(C372,MASTER_Data_8!$F$2:$H$7,3,0)</f>
        <v>355</v>
      </c>
      <c r="Q372" s="3">
        <f>Datset_2!I372*MASTER_Data_5!$B$9*P372</f>
        <v>2832.4740000000002</v>
      </c>
      <c r="R372" s="3">
        <f>VLOOKUP(C372,MASTER_Data_8!$K$2:$M$12,3,0)</f>
        <v>1275</v>
      </c>
      <c r="S372" s="3">
        <f>Datset_2!I372*MASTER_Data_5!$B$9*R372</f>
        <v>10172.970000000001</v>
      </c>
    </row>
    <row r="373" spans="1:19" x14ac:dyDescent="0.25">
      <c r="A373" s="62" t="s">
        <v>675</v>
      </c>
      <c r="B373" s="22">
        <v>39726</v>
      </c>
      <c r="C373" s="62">
        <v>60004</v>
      </c>
      <c r="D373" s="62">
        <v>9</v>
      </c>
      <c r="E373" s="62">
        <v>9</v>
      </c>
      <c r="F373" s="62">
        <v>12</v>
      </c>
      <c r="G373" s="62">
        <v>11</v>
      </c>
      <c r="H373" s="62">
        <v>7</v>
      </c>
      <c r="I373" s="112">
        <f>D373*HLOOKUP($D$3,MASTER_Data_1!$A$3:$F$5,2,0)+E373*HLOOKUP($E$3,MASTER_Data_1!$A$3:$F$5,2,0)+F373*HLOOKUP($F$3,MASTER_Data_1!$A$3:$F$5,2,0)+G373*HLOOKUP($G$3,MASTER_Data_1!$A$3:$F$5,2,0)+H373*HLOOKUP($H$3,MASTER_Data_1!$A$3:$F$5,2,0)</f>
        <v>137.19999999999999</v>
      </c>
      <c r="J373" s="5">
        <f>IF(AND(I373&gt;100,C373=60001),HLOOKUP(C373,MASTER_Data_3!$A$6:$G$16,MATCH(Datset_2!I373,MASTER_Data_3!$B$7:$B$16,1)+2,1),IF(AND(I373&gt;100,C373=60002),HLOOKUP(C373,MASTER_Data_3!$A$6:$G$16,MATCH(Datset_2!I373,MASTER_Data_3!$B$7:$B$16,1)+2,1),IF(AND(I373&gt;100,C373=60003),HLOOKUP(C373,MASTER_Data_3!$A$6:$G$16,MATCH(Datset_2!I373,MASTER_Data_3!$B$7:$B$16,1)+2,1),IF(AND(I373&gt;100,C373=60004),HLOOKUP(C373,MASTER_Data_3!$A$6:$G$16,MATCH(Datset_2!I373,MASTER_Data_3!$B$7:$B$16,1)+2,1),IF(AND(I373&gt;100,C373=60005),HLOOKUP(C373,MASTER_Data_3!$A$6:$G$16,MATCH(Datset_2!I373,MASTER_Data_3!$B$7:$B$16,1)+2,1),HLOOKUP(C373,MASTER_Data_3!$A$6:$G$16,2,1))))))</f>
        <v>0.252</v>
      </c>
      <c r="K373" s="4">
        <f t="shared" si="10"/>
        <v>34.574399999999997</v>
      </c>
      <c r="L373" s="112">
        <f>IF(AND(I373&gt;100,C373=60001),HLOOKUP(C373,MASTER_Data_4!$A$6:$L$16,MATCH(Datset_2!I373,MASTER_Data_4!$B$7:$B$16,1)+2,1),IF(AND(I373&gt;100,C373=60002),HLOOKUP(C373,MASTER_Data_4!$A$6:$L$16,MATCH(Datset_2!I373,MASTER_Data_4!$B$7:$B$16,1)+2,1),IF(AND(I373&gt;100,C373=60003),HLOOKUP(C373,MASTER_Data_4!$A$6:$L$16,MATCH(Datset_2!I373,MASTER_Data_4!$B$7:$B$16,1)+2,1),IF(AND(I373&gt;100,C373=60004),HLOOKUP(C373,MASTER_Data_4!$A$6:$L$16,MATCH(Datset_2!I373,MASTER_Data_4!$B$7:$B$16,1)+2,1),IF(AND(I373&gt;100,C373=60005),HLOOKUP(C373,MASTER_Data_4!$A$6:$L$16,MATCH(Datset_2!I373,MASTER_Data_4!$B$7:$B$16,1)+2,1),HLOOKUP(C373,MASTER_Data_4!$A$6:$L$16,2,1))))))</f>
        <v>0.3</v>
      </c>
      <c r="M373" s="4">
        <f t="shared" si="11"/>
        <v>41.16</v>
      </c>
      <c r="N373" s="112">
        <f>VLOOKUP(C373,MASTER_Data_7!$F$2:$H$7,3,0)</f>
        <v>2</v>
      </c>
      <c r="O373" s="112">
        <f>VLOOKUP(C373,MASTER_Data_7!$K$2:$M$12,3,0)</f>
        <v>2</v>
      </c>
      <c r="P373" s="3">
        <f>VLOOKUP(C373,MASTER_Data_8!$F$2:$H$7,3,0)</f>
        <v>882</v>
      </c>
      <c r="Q373" s="3">
        <f>Datset_2!I373*MASTER_Data_5!$B$9*P373</f>
        <v>6595.0667999999996</v>
      </c>
      <c r="R373" s="3">
        <f>VLOOKUP(C373,MASTER_Data_8!$K$2:$M$12,3,0)</f>
        <v>1735</v>
      </c>
      <c r="S373" s="3">
        <f>Datset_2!I373*MASTER_Data_5!$B$9*R373</f>
        <v>12973.288999999999</v>
      </c>
    </row>
    <row r="374" spans="1:19" x14ac:dyDescent="0.25">
      <c r="A374" s="62" t="s">
        <v>713</v>
      </c>
      <c r="B374" s="22">
        <v>39727</v>
      </c>
      <c r="C374" s="62">
        <v>60003</v>
      </c>
      <c r="D374" s="62">
        <v>9</v>
      </c>
      <c r="E374" s="62">
        <v>9</v>
      </c>
      <c r="F374" s="62">
        <v>12</v>
      </c>
      <c r="G374" s="62">
        <v>11</v>
      </c>
      <c r="H374" s="62">
        <v>6</v>
      </c>
      <c r="I374" s="112">
        <f>D374*HLOOKUP($D$3,MASTER_Data_1!$A$3:$F$5,2,0)+E374*HLOOKUP($E$3,MASTER_Data_1!$A$3:$F$5,2,0)+F374*HLOOKUP($F$3,MASTER_Data_1!$A$3:$F$5,2,0)+G374*HLOOKUP($G$3,MASTER_Data_1!$A$3:$F$5,2,0)+H374*HLOOKUP($H$3,MASTER_Data_1!$A$3:$F$5,2,0)</f>
        <v>134.39999999999998</v>
      </c>
      <c r="J374" s="5">
        <f>IF(AND(I374&gt;100,C374=60001),HLOOKUP(C374,MASTER_Data_3!$A$6:$G$16,MATCH(Datset_2!I374,MASTER_Data_3!$B$7:$B$16,1)+2,1),IF(AND(I374&gt;100,C374=60002),HLOOKUP(C374,MASTER_Data_3!$A$6:$G$16,MATCH(Datset_2!I374,MASTER_Data_3!$B$7:$B$16,1)+2,1),IF(AND(I374&gt;100,C374=60003),HLOOKUP(C374,MASTER_Data_3!$A$6:$G$16,MATCH(Datset_2!I374,MASTER_Data_3!$B$7:$B$16,1)+2,1),IF(AND(I374&gt;100,C374=60004),HLOOKUP(C374,MASTER_Data_3!$A$6:$G$16,MATCH(Datset_2!I374,MASTER_Data_3!$B$7:$B$16,1)+2,1),IF(AND(I374&gt;100,C374=60005),HLOOKUP(C374,MASTER_Data_3!$A$6:$G$16,MATCH(Datset_2!I374,MASTER_Data_3!$B$7:$B$16,1)+2,1),HLOOKUP(C374,MASTER_Data_3!$A$6:$G$16,2,1))))))</f>
        <v>0.25600000000000001</v>
      </c>
      <c r="K374" s="4">
        <f t="shared" si="10"/>
        <v>34.406399999999998</v>
      </c>
      <c r="L374" s="112">
        <f>IF(AND(I374&gt;100,C374=60001),HLOOKUP(C374,MASTER_Data_4!$A$6:$L$16,MATCH(Datset_2!I374,MASTER_Data_4!$B$7:$B$16,1)+2,1),IF(AND(I374&gt;100,C374=60002),HLOOKUP(C374,MASTER_Data_4!$A$6:$L$16,MATCH(Datset_2!I374,MASTER_Data_4!$B$7:$B$16,1)+2,1),IF(AND(I374&gt;100,C374=60003),HLOOKUP(C374,MASTER_Data_4!$A$6:$L$16,MATCH(Datset_2!I374,MASTER_Data_4!$B$7:$B$16,1)+2,1),IF(AND(I374&gt;100,C374=60004),HLOOKUP(C374,MASTER_Data_4!$A$6:$L$16,MATCH(Datset_2!I374,MASTER_Data_4!$B$7:$B$16,1)+2,1),IF(AND(I374&gt;100,C374=60005),HLOOKUP(C374,MASTER_Data_4!$A$6:$L$16,MATCH(Datset_2!I374,MASTER_Data_4!$B$7:$B$16,1)+2,1),HLOOKUP(C374,MASTER_Data_4!$A$6:$L$16,2,1))))))</f>
        <v>0.28999999999999998</v>
      </c>
      <c r="M374" s="4">
        <f t="shared" si="11"/>
        <v>38.975999999999992</v>
      </c>
      <c r="N374" s="112">
        <f>VLOOKUP(C374,MASTER_Data_7!$F$2:$H$7,3,0)</f>
        <v>2</v>
      </c>
      <c r="O374" s="112">
        <f>VLOOKUP(C374,MASTER_Data_7!$K$2:$M$12,3,0)</f>
        <v>1</v>
      </c>
      <c r="P374" s="3">
        <f>VLOOKUP(C374,MASTER_Data_8!$F$2:$H$7,3,0)</f>
        <v>846</v>
      </c>
      <c r="Q374" s="3">
        <f>Datset_2!I374*MASTER_Data_5!$B$9*P374</f>
        <v>6196.7807999999986</v>
      </c>
      <c r="R374" s="3">
        <f>VLOOKUP(C374,MASTER_Data_8!$K$2:$M$12,3,0)</f>
        <v>775</v>
      </c>
      <c r="S374" s="3">
        <f>Datset_2!I374*MASTER_Data_5!$B$9*R374</f>
        <v>5676.7199999999993</v>
      </c>
    </row>
    <row r="375" spans="1:19" x14ac:dyDescent="0.25">
      <c r="A375" s="62" t="s">
        <v>756</v>
      </c>
      <c r="B375" s="22">
        <v>39728</v>
      </c>
      <c r="C375" s="62">
        <v>60001</v>
      </c>
      <c r="D375" s="62">
        <v>9</v>
      </c>
      <c r="E375" s="62">
        <v>9</v>
      </c>
      <c r="F375" s="62">
        <v>12</v>
      </c>
      <c r="G375" s="62">
        <v>15</v>
      </c>
      <c r="H375" s="62">
        <v>9</v>
      </c>
      <c r="I375" s="112">
        <f>D375*HLOOKUP($D$3,MASTER_Data_1!$A$3:$F$5,2,0)+E375*HLOOKUP($E$3,MASTER_Data_1!$A$3:$F$5,2,0)+F375*HLOOKUP($F$3,MASTER_Data_1!$A$3:$F$5,2,0)+G375*HLOOKUP($G$3,MASTER_Data_1!$A$3:$F$5,2,0)+H375*HLOOKUP($H$3,MASTER_Data_1!$A$3:$F$5,2,0)</f>
        <v>165.6</v>
      </c>
      <c r="J375" s="5">
        <f>IF(AND(I375&gt;100,C375=60001),HLOOKUP(C375,MASTER_Data_3!$A$6:$G$16,MATCH(Datset_2!I375,MASTER_Data_3!$B$7:$B$16,1)+2,1),IF(AND(I375&gt;100,C375=60002),HLOOKUP(C375,MASTER_Data_3!$A$6:$G$16,MATCH(Datset_2!I375,MASTER_Data_3!$B$7:$B$16,1)+2,1),IF(AND(I375&gt;100,C375=60003),HLOOKUP(C375,MASTER_Data_3!$A$6:$G$16,MATCH(Datset_2!I375,MASTER_Data_3!$B$7:$B$16,1)+2,1),IF(AND(I375&gt;100,C375=60004),HLOOKUP(C375,MASTER_Data_3!$A$6:$G$16,MATCH(Datset_2!I375,MASTER_Data_3!$B$7:$B$16,1)+2,1),IF(AND(I375&gt;100,C375=60005),HLOOKUP(C375,MASTER_Data_3!$A$6:$G$16,MATCH(Datset_2!I375,MASTER_Data_3!$B$7:$B$16,1)+2,1),HLOOKUP(C375,MASTER_Data_3!$A$6:$G$16,2,1))))))</f>
        <v>0.25</v>
      </c>
      <c r="K375" s="4">
        <f t="shared" si="10"/>
        <v>41.4</v>
      </c>
      <c r="L375" s="112">
        <f>IF(AND(I375&gt;100,C375=60001),HLOOKUP(C375,MASTER_Data_4!$A$6:$L$16,MATCH(Datset_2!I375,MASTER_Data_4!$B$7:$B$16,1)+2,1),IF(AND(I375&gt;100,C375=60002),HLOOKUP(C375,MASTER_Data_4!$A$6:$L$16,MATCH(Datset_2!I375,MASTER_Data_4!$B$7:$B$16,1)+2,1),IF(AND(I375&gt;100,C375=60003),HLOOKUP(C375,MASTER_Data_4!$A$6:$L$16,MATCH(Datset_2!I375,MASTER_Data_4!$B$7:$B$16,1)+2,1),IF(AND(I375&gt;100,C375=60004),HLOOKUP(C375,MASTER_Data_4!$A$6:$L$16,MATCH(Datset_2!I375,MASTER_Data_4!$B$7:$B$16,1)+2,1),IF(AND(I375&gt;100,C375=60005),HLOOKUP(C375,MASTER_Data_4!$A$6:$L$16,MATCH(Datset_2!I375,MASTER_Data_4!$B$7:$B$16,1)+2,1),HLOOKUP(C375,MASTER_Data_4!$A$6:$L$16,2,1))))))</f>
        <v>0.34</v>
      </c>
      <c r="M375" s="4">
        <f t="shared" si="11"/>
        <v>56.304000000000002</v>
      </c>
      <c r="N375" s="112">
        <f>VLOOKUP(C375,MASTER_Data_7!$F$2:$H$7,3,0)</f>
        <v>1</v>
      </c>
      <c r="O375" s="112">
        <f>VLOOKUP(C375,MASTER_Data_7!$K$2:$M$12,3,0)</f>
        <v>2</v>
      </c>
      <c r="P375" s="3">
        <f>VLOOKUP(C375,MASTER_Data_8!$F$2:$H$7,3,0)</f>
        <v>25</v>
      </c>
      <c r="Q375" s="3">
        <f>Datset_2!I375*MASTER_Data_5!$B$9*P375</f>
        <v>225.63</v>
      </c>
      <c r="R375" s="3">
        <f>VLOOKUP(C375,MASTER_Data_8!$K$2:$M$12,3,0)</f>
        <v>1376</v>
      </c>
      <c r="S375" s="3">
        <f>Datset_2!I375*MASTER_Data_5!$B$9*R375</f>
        <v>12418.6752</v>
      </c>
    </row>
    <row r="376" spans="1:19" x14ac:dyDescent="0.25">
      <c r="A376" s="62" t="s">
        <v>599</v>
      </c>
      <c r="B376" s="22">
        <v>39729</v>
      </c>
      <c r="C376" s="62">
        <v>60003</v>
      </c>
      <c r="D376" s="62">
        <v>9</v>
      </c>
      <c r="E376" s="62">
        <v>9</v>
      </c>
      <c r="F376" s="62">
        <v>12</v>
      </c>
      <c r="G376" s="62">
        <v>6</v>
      </c>
      <c r="H376" s="62">
        <v>9</v>
      </c>
      <c r="I376" s="112">
        <f>D376*HLOOKUP($D$3,MASTER_Data_1!$A$3:$F$5,2,0)+E376*HLOOKUP($E$3,MASTER_Data_1!$A$3:$F$5,2,0)+F376*HLOOKUP($F$3,MASTER_Data_1!$A$3:$F$5,2,0)+G376*HLOOKUP($G$3,MASTER_Data_1!$A$3:$F$5,2,0)+H376*HLOOKUP($H$3,MASTER_Data_1!$A$3:$F$5,2,0)</f>
        <v>114.3</v>
      </c>
      <c r="J376" s="5">
        <f>IF(AND(I376&gt;100,C376=60001),HLOOKUP(C376,MASTER_Data_3!$A$6:$G$16,MATCH(Datset_2!I376,MASTER_Data_3!$B$7:$B$16,1)+2,1),IF(AND(I376&gt;100,C376=60002),HLOOKUP(C376,MASTER_Data_3!$A$6:$G$16,MATCH(Datset_2!I376,MASTER_Data_3!$B$7:$B$16,1)+2,1),IF(AND(I376&gt;100,C376=60003),HLOOKUP(C376,MASTER_Data_3!$A$6:$G$16,MATCH(Datset_2!I376,MASTER_Data_3!$B$7:$B$16,1)+2,1),IF(AND(I376&gt;100,C376=60004),HLOOKUP(C376,MASTER_Data_3!$A$6:$G$16,MATCH(Datset_2!I376,MASTER_Data_3!$B$7:$B$16,1)+2,1),IF(AND(I376&gt;100,C376=60005),HLOOKUP(C376,MASTER_Data_3!$A$6:$G$16,MATCH(Datset_2!I376,MASTER_Data_3!$B$7:$B$16,1)+2,1),HLOOKUP(C376,MASTER_Data_3!$A$6:$G$16,2,1))))))</f>
        <v>0.25600000000000001</v>
      </c>
      <c r="K376" s="4">
        <f t="shared" si="10"/>
        <v>29.2608</v>
      </c>
      <c r="L376" s="112">
        <f>IF(AND(I376&gt;100,C376=60001),HLOOKUP(C376,MASTER_Data_4!$A$6:$L$16,MATCH(Datset_2!I376,MASTER_Data_4!$B$7:$B$16,1)+2,1),IF(AND(I376&gt;100,C376=60002),HLOOKUP(C376,MASTER_Data_4!$A$6:$L$16,MATCH(Datset_2!I376,MASTER_Data_4!$B$7:$B$16,1)+2,1),IF(AND(I376&gt;100,C376=60003),HLOOKUP(C376,MASTER_Data_4!$A$6:$L$16,MATCH(Datset_2!I376,MASTER_Data_4!$B$7:$B$16,1)+2,1),IF(AND(I376&gt;100,C376=60004),HLOOKUP(C376,MASTER_Data_4!$A$6:$L$16,MATCH(Datset_2!I376,MASTER_Data_4!$B$7:$B$16,1)+2,1),IF(AND(I376&gt;100,C376=60005),HLOOKUP(C376,MASTER_Data_4!$A$6:$L$16,MATCH(Datset_2!I376,MASTER_Data_4!$B$7:$B$16,1)+2,1),HLOOKUP(C376,MASTER_Data_4!$A$6:$L$16,2,1))))))</f>
        <v>0.28999999999999998</v>
      </c>
      <c r="M376" s="4">
        <f t="shared" si="11"/>
        <v>33.146999999999998</v>
      </c>
      <c r="N376" s="112">
        <f>VLOOKUP(C376,MASTER_Data_7!$F$2:$H$7,3,0)</f>
        <v>2</v>
      </c>
      <c r="O376" s="112">
        <f>VLOOKUP(C376,MASTER_Data_7!$K$2:$M$12,3,0)</f>
        <v>1</v>
      </c>
      <c r="P376" s="3">
        <f>VLOOKUP(C376,MASTER_Data_8!$F$2:$H$7,3,0)</f>
        <v>846</v>
      </c>
      <c r="Q376" s="3">
        <f>Datset_2!I376*MASTER_Data_5!$B$9*P376</f>
        <v>5270.0300999999999</v>
      </c>
      <c r="R376" s="3">
        <f>VLOOKUP(C376,MASTER_Data_8!$K$2:$M$12,3,0)</f>
        <v>775</v>
      </c>
      <c r="S376" s="3">
        <f>Datset_2!I376*MASTER_Data_5!$B$9*R376</f>
        <v>4827.7462500000001</v>
      </c>
    </row>
    <row r="377" spans="1:19" x14ac:dyDescent="0.25">
      <c r="A377" s="62" t="s">
        <v>639</v>
      </c>
      <c r="B377" s="22">
        <v>39730</v>
      </c>
      <c r="C377" s="62">
        <v>60005</v>
      </c>
      <c r="D377" s="62">
        <v>9</v>
      </c>
      <c r="E377" s="62">
        <v>8</v>
      </c>
      <c r="F377" s="62">
        <v>12</v>
      </c>
      <c r="G377" s="62">
        <v>11</v>
      </c>
      <c r="H377" s="62">
        <v>4</v>
      </c>
      <c r="I377" s="112">
        <f>D377*HLOOKUP($D$3,MASTER_Data_1!$A$3:$F$5,2,0)+E377*HLOOKUP($E$3,MASTER_Data_1!$A$3:$F$5,2,0)+F377*HLOOKUP($F$3,MASTER_Data_1!$A$3:$F$5,2,0)+G377*HLOOKUP($G$3,MASTER_Data_1!$A$3:$F$5,2,0)+H377*HLOOKUP($H$3,MASTER_Data_1!$A$3:$F$5,2,0)</f>
        <v>127.00000000000001</v>
      </c>
      <c r="J377" s="5">
        <f>IF(AND(I377&gt;100,C377=60001),HLOOKUP(C377,MASTER_Data_3!$A$6:$G$16,MATCH(Datset_2!I377,MASTER_Data_3!$B$7:$B$16,1)+2,1),IF(AND(I377&gt;100,C377=60002),HLOOKUP(C377,MASTER_Data_3!$A$6:$G$16,MATCH(Datset_2!I377,MASTER_Data_3!$B$7:$B$16,1)+2,1),IF(AND(I377&gt;100,C377=60003),HLOOKUP(C377,MASTER_Data_3!$A$6:$G$16,MATCH(Datset_2!I377,MASTER_Data_3!$B$7:$B$16,1)+2,1),IF(AND(I377&gt;100,C377=60004),HLOOKUP(C377,MASTER_Data_3!$A$6:$G$16,MATCH(Datset_2!I377,MASTER_Data_3!$B$7:$B$16,1)+2,1),IF(AND(I377&gt;100,C377=60005),HLOOKUP(C377,MASTER_Data_3!$A$6:$G$16,MATCH(Datset_2!I377,MASTER_Data_3!$B$7:$B$16,1)+2,1),HLOOKUP(C377,MASTER_Data_3!$A$6:$G$16,2,1))))))</f>
        <v>0.24399999999999999</v>
      </c>
      <c r="K377" s="4">
        <f t="shared" si="10"/>
        <v>30.988000000000003</v>
      </c>
      <c r="L377" s="112">
        <f>IF(AND(I377&gt;100,C377=60001),HLOOKUP(C377,MASTER_Data_4!$A$6:$L$16,MATCH(Datset_2!I377,MASTER_Data_4!$B$7:$B$16,1)+2,1),IF(AND(I377&gt;100,C377=60002),HLOOKUP(C377,MASTER_Data_4!$A$6:$L$16,MATCH(Datset_2!I377,MASTER_Data_4!$B$7:$B$16,1)+2,1),IF(AND(I377&gt;100,C377=60003),HLOOKUP(C377,MASTER_Data_4!$A$6:$L$16,MATCH(Datset_2!I377,MASTER_Data_4!$B$7:$B$16,1)+2,1),IF(AND(I377&gt;100,C377=60004),HLOOKUP(C377,MASTER_Data_4!$A$6:$L$16,MATCH(Datset_2!I377,MASTER_Data_4!$B$7:$B$16,1)+2,1),IF(AND(I377&gt;100,C377=60005),HLOOKUP(C377,MASTER_Data_4!$A$6:$L$16,MATCH(Datset_2!I377,MASTER_Data_4!$B$7:$B$16,1)+2,1),HLOOKUP(C377,MASTER_Data_4!$A$6:$L$16,2,1))))))</f>
        <v>0.38900000000000001</v>
      </c>
      <c r="M377" s="4">
        <f t="shared" si="11"/>
        <v>49.403000000000006</v>
      </c>
      <c r="N377" s="112">
        <f>VLOOKUP(C377,MASTER_Data_7!$F$2:$H$7,3,0)</f>
        <v>2</v>
      </c>
      <c r="O377" s="112">
        <f>VLOOKUP(C377,MASTER_Data_7!$K$2:$M$12,3,0)</f>
        <v>1</v>
      </c>
      <c r="P377" s="3">
        <f>VLOOKUP(C377,MASTER_Data_8!$F$2:$H$7,3,0)</f>
        <v>779</v>
      </c>
      <c r="Q377" s="3">
        <f>Datset_2!I377*MASTER_Data_5!$B$9*P377</f>
        <v>5391.848500000001</v>
      </c>
      <c r="R377" s="3">
        <f>VLOOKUP(C377,MASTER_Data_8!$K$2:$M$12,3,0)</f>
        <v>584</v>
      </c>
      <c r="S377" s="3">
        <f>Datset_2!I377*MASTER_Data_5!$B$9*R377</f>
        <v>4042.1560000000004</v>
      </c>
    </row>
    <row r="378" spans="1:19" x14ac:dyDescent="0.25">
      <c r="A378" s="62" t="s">
        <v>781</v>
      </c>
      <c r="B378" s="22">
        <v>39731</v>
      </c>
      <c r="C378" s="62">
        <v>60005</v>
      </c>
      <c r="D378" s="62">
        <v>9</v>
      </c>
      <c r="E378" s="62">
        <v>0</v>
      </c>
      <c r="F378" s="62">
        <v>12</v>
      </c>
      <c r="G378" s="62">
        <v>11</v>
      </c>
      <c r="H378" s="62">
        <v>9</v>
      </c>
      <c r="I378" s="112">
        <f>D378*HLOOKUP($D$3,MASTER_Data_1!$A$3:$F$5,2,0)+E378*HLOOKUP($E$3,MASTER_Data_1!$A$3:$F$5,2,0)+F378*HLOOKUP($F$3,MASTER_Data_1!$A$3:$F$5,2,0)+G378*HLOOKUP($G$3,MASTER_Data_1!$A$3:$F$5,2,0)+H378*HLOOKUP($H$3,MASTER_Data_1!$A$3:$F$5,2,0)</f>
        <v>126.60000000000001</v>
      </c>
      <c r="J378" s="5">
        <f>IF(AND(I378&gt;100,C378=60001),HLOOKUP(C378,MASTER_Data_3!$A$6:$G$16,MATCH(Datset_2!I378,MASTER_Data_3!$B$7:$B$16,1)+2,1),IF(AND(I378&gt;100,C378=60002),HLOOKUP(C378,MASTER_Data_3!$A$6:$G$16,MATCH(Datset_2!I378,MASTER_Data_3!$B$7:$B$16,1)+2,1),IF(AND(I378&gt;100,C378=60003),HLOOKUP(C378,MASTER_Data_3!$A$6:$G$16,MATCH(Datset_2!I378,MASTER_Data_3!$B$7:$B$16,1)+2,1),IF(AND(I378&gt;100,C378=60004),HLOOKUP(C378,MASTER_Data_3!$A$6:$G$16,MATCH(Datset_2!I378,MASTER_Data_3!$B$7:$B$16,1)+2,1),IF(AND(I378&gt;100,C378=60005),HLOOKUP(C378,MASTER_Data_3!$A$6:$G$16,MATCH(Datset_2!I378,MASTER_Data_3!$B$7:$B$16,1)+2,1),HLOOKUP(C378,MASTER_Data_3!$A$6:$G$16,2,1))))))</f>
        <v>0.24399999999999999</v>
      </c>
      <c r="K378" s="4">
        <f t="shared" si="10"/>
        <v>30.8904</v>
      </c>
      <c r="L378" s="112">
        <f>IF(AND(I378&gt;100,C378=60001),HLOOKUP(C378,MASTER_Data_4!$A$6:$L$16,MATCH(Datset_2!I378,MASTER_Data_4!$B$7:$B$16,1)+2,1),IF(AND(I378&gt;100,C378=60002),HLOOKUP(C378,MASTER_Data_4!$A$6:$L$16,MATCH(Datset_2!I378,MASTER_Data_4!$B$7:$B$16,1)+2,1),IF(AND(I378&gt;100,C378=60003),HLOOKUP(C378,MASTER_Data_4!$A$6:$L$16,MATCH(Datset_2!I378,MASTER_Data_4!$B$7:$B$16,1)+2,1),IF(AND(I378&gt;100,C378=60004),HLOOKUP(C378,MASTER_Data_4!$A$6:$L$16,MATCH(Datset_2!I378,MASTER_Data_4!$B$7:$B$16,1)+2,1),IF(AND(I378&gt;100,C378=60005),HLOOKUP(C378,MASTER_Data_4!$A$6:$L$16,MATCH(Datset_2!I378,MASTER_Data_4!$B$7:$B$16,1)+2,1),HLOOKUP(C378,MASTER_Data_4!$A$6:$L$16,2,1))))))</f>
        <v>0.38900000000000001</v>
      </c>
      <c r="M378" s="4">
        <f t="shared" si="11"/>
        <v>49.247400000000006</v>
      </c>
      <c r="N378" s="112">
        <f>VLOOKUP(C378,MASTER_Data_7!$F$2:$H$7,3,0)</f>
        <v>2</v>
      </c>
      <c r="O378" s="112">
        <f>VLOOKUP(C378,MASTER_Data_7!$K$2:$M$12,3,0)</f>
        <v>1</v>
      </c>
      <c r="P378" s="3">
        <f>VLOOKUP(C378,MASTER_Data_8!$F$2:$H$7,3,0)</f>
        <v>779</v>
      </c>
      <c r="Q378" s="3">
        <f>Datset_2!I378*MASTER_Data_5!$B$9*P378</f>
        <v>5374.8662999999997</v>
      </c>
      <c r="R378" s="3">
        <f>VLOOKUP(C378,MASTER_Data_8!$K$2:$M$12,3,0)</f>
        <v>584</v>
      </c>
      <c r="S378" s="3">
        <f>Datset_2!I378*MASTER_Data_5!$B$9*R378</f>
        <v>4029.4248000000002</v>
      </c>
    </row>
    <row r="379" spans="1:19" x14ac:dyDescent="0.25">
      <c r="A379" s="62" t="s">
        <v>825</v>
      </c>
      <c r="B379" s="22">
        <v>39732</v>
      </c>
      <c r="C379" s="62">
        <v>60003</v>
      </c>
      <c r="D379" s="62">
        <v>9</v>
      </c>
      <c r="E379" s="62">
        <v>9</v>
      </c>
      <c r="F379" s="62">
        <v>12</v>
      </c>
      <c r="G379" s="62">
        <v>11</v>
      </c>
      <c r="H379" s="62">
        <v>9</v>
      </c>
      <c r="I379" s="112">
        <f>D379*HLOOKUP($D$3,MASTER_Data_1!$A$3:$F$5,2,0)+E379*HLOOKUP($E$3,MASTER_Data_1!$A$3:$F$5,2,0)+F379*HLOOKUP($F$3,MASTER_Data_1!$A$3:$F$5,2,0)+G379*HLOOKUP($G$3,MASTER_Data_1!$A$3:$F$5,2,0)+H379*HLOOKUP($H$3,MASTER_Data_1!$A$3:$F$5,2,0)</f>
        <v>142.79999999999998</v>
      </c>
      <c r="J379" s="5">
        <f>IF(AND(I379&gt;100,C379=60001),HLOOKUP(C379,MASTER_Data_3!$A$6:$G$16,MATCH(Datset_2!I379,MASTER_Data_3!$B$7:$B$16,1)+2,1),IF(AND(I379&gt;100,C379=60002),HLOOKUP(C379,MASTER_Data_3!$A$6:$G$16,MATCH(Datset_2!I379,MASTER_Data_3!$B$7:$B$16,1)+2,1),IF(AND(I379&gt;100,C379=60003),HLOOKUP(C379,MASTER_Data_3!$A$6:$G$16,MATCH(Datset_2!I379,MASTER_Data_3!$B$7:$B$16,1)+2,1),IF(AND(I379&gt;100,C379=60004),HLOOKUP(C379,MASTER_Data_3!$A$6:$G$16,MATCH(Datset_2!I379,MASTER_Data_3!$B$7:$B$16,1)+2,1),IF(AND(I379&gt;100,C379=60005),HLOOKUP(C379,MASTER_Data_3!$A$6:$G$16,MATCH(Datset_2!I379,MASTER_Data_3!$B$7:$B$16,1)+2,1),HLOOKUP(C379,MASTER_Data_3!$A$6:$G$16,2,1))))))</f>
        <v>0.25600000000000001</v>
      </c>
      <c r="K379" s="4">
        <f t="shared" si="10"/>
        <v>36.556799999999996</v>
      </c>
      <c r="L379" s="112">
        <f>IF(AND(I379&gt;100,C379=60001),HLOOKUP(C379,MASTER_Data_4!$A$6:$L$16,MATCH(Datset_2!I379,MASTER_Data_4!$B$7:$B$16,1)+2,1),IF(AND(I379&gt;100,C379=60002),HLOOKUP(C379,MASTER_Data_4!$A$6:$L$16,MATCH(Datset_2!I379,MASTER_Data_4!$B$7:$B$16,1)+2,1),IF(AND(I379&gt;100,C379=60003),HLOOKUP(C379,MASTER_Data_4!$A$6:$L$16,MATCH(Datset_2!I379,MASTER_Data_4!$B$7:$B$16,1)+2,1),IF(AND(I379&gt;100,C379=60004),HLOOKUP(C379,MASTER_Data_4!$A$6:$L$16,MATCH(Datset_2!I379,MASTER_Data_4!$B$7:$B$16,1)+2,1),IF(AND(I379&gt;100,C379=60005),HLOOKUP(C379,MASTER_Data_4!$A$6:$L$16,MATCH(Datset_2!I379,MASTER_Data_4!$B$7:$B$16,1)+2,1),HLOOKUP(C379,MASTER_Data_4!$A$6:$L$16,2,1))))))</f>
        <v>0.28999999999999998</v>
      </c>
      <c r="M379" s="4">
        <f t="shared" si="11"/>
        <v>41.411999999999992</v>
      </c>
      <c r="N379" s="112">
        <f>VLOOKUP(C379,MASTER_Data_7!$F$2:$H$7,3,0)</f>
        <v>2</v>
      </c>
      <c r="O379" s="112">
        <f>VLOOKUP(C379,MASTER_Data_7!$K$2:$M$12,3,0)</f>
        <v>1</v>
      </c>
      <c r="P379" s="3">
        <f>VLOOKUP(C379,MASTER_Data_8!$F$2:$H$7,3,0)</f>
        <v>846</v>
      </c>
      <c r="Q379" s="3">
        <f>Datset_2!I379*MASTER_Data_5!$B$9*P379</f>
        <v>6584.0795999999991</v>
      </c>
      <c r="R379" s="3">
        <f>VLOOKUP(C379,MASTER_Data_8!$K$2:$M$12,3,0)</f>
        <v>775</v>
      </c>
      <c r="S379" s="3">
        <f>Datset_2!I379*MASTER_Data_5!$B$9*R379</f>
        <v>6031.5149999999985</v>
      </c>
    </row>
    <row r="380" spans="1:19" x14ac:dyDescent="0.25">
      <c r="A380" s="62" t="s">
        <v>826</v>
      </c>
      <c r="B380" s="22">
        <v>39732</v>
      </c>
      <c r="C380" s="62">
        <v>60005</v>
      </c>
      <c r="D380" s="62">
        <v>9</v>
      </c>
      <c r="E380" s="62">
        <v>9</v>
      </c>
      <c r="F380" s="62">
        <v>12</v>
      </c>
      <c r="G380" s="62">
        <v>9</v>
      </c>
      <c r="H380" s="62">
        <v>9</v>
      </c>
      <c r="I380" s="112">
        <f>D380*HLOOKUP($D$3,MASTER_Data_1!$A$3:$F$5,2,0)+E380*HLOOKUP($E$3,MASTER_Data_1!$A$3:$F$5,2,0)+F380*HLOOKUP($F$3,MASTER_Data_1!$A$3:$F$5,2,0)+G380*HLOOKUP($G$3,MASTER_Data_1!$A$3:$F$5,2,0)+H380*HLOOKUP($H$3,MASTER_Data_1!$A$3:$F$5,2,0)</f>
        <v>131.4</v>
      </c>
      <c r="J380" s="5">
        <f>IF(AND(I380&gt;100,C380=60001),HLOOKUP(C380,MASTER_Data_3!$A$6:$G$16,MATCH(Datset_2!I380,MASTER_Data_3!$B$7:$B$16,1)+2,1),IF(AND(I380&gt;100,C380=60002),HLOOKUP(C380,MASTER_Data_3!$A$6:$G$16,MATCH(Datset_2!I380,MASTER_Data_3!$B$7:$B$16,1)+2,1),IF(AND(I380&gt;100,C380=60003),HLOOKUP(C380,MASTER_Data_3!$A$6:$G$16,MATCH(Datset_2!I380,MASTER_Data_3!$B$7:$B$16,1)+2,1),IF(AND(I380&gt;100,C380=60004),HLOOKUP(C380,MASTER_Data_3!$A$6:$G$16,MATCH(Datset_2!I380,MASTER_Data_3!$B$7:$B$16,1)+2,1),IF(AND(I380&gt;100,C380=60005),HLOOKUP(C380,MASTER_Data_3!$A$6:$G$16,MATCH(Datset_2!I380,MASTER_Data_3!$B$7:$B$16,1)+2,1),HLOOKUP(C380,MASTER_Data_3!$A$6:$G$16,2,1))))))</f>
        <v>0.24399999999999999</v>
      </c>
      <c r="K380" s="4">
        <f t="shared" si="10"/>
        <v>32.061599999999999</v>
      </c>
      <c r="L380" s="112">
        <f>IF(AND(I380&gt;100,C380=60001),HLOOKUP(C380,MASTER_Data_4!$A$6:$L$16,MATCH(Datset_2!I380,MASTER_Data_4!$B$7:$B$16,1)+2,1),IF(AND(I380&gt;100,C380=60002),HLOOKUP(C380,MASTER_Data_4!$A$6:$L$16,MATCH(Datset_2!I380,MASTER_Data_4!$B$7:$B$16,1)+2,1),IF(AND(I380&gt;100,C380=60003),HLOOKUP(C380,MASTER_Data_4!$A$6:$L$16,MATCH(Datset_2!I380,MASTER_Data_4!$B$7:$B$16,1)+2,1),IF(AND(I380&gt;100,C380=60004),HLOOKUP(C380,MASTER_Data_4!$A$6:$L$16,MATCH(Datset_2!I380,MASTER_Data_4!$B$7:$B$16,1)+2,1),IF(AND(I380&gt;100,C380=60005),HLOOKUP(C380,MASTER_Data_4!$A$6:$L$16,MATCH(Datset_2!I380,MASTER_Data_4!$B$7:$B$16,1)+2,1),HLOOKUP(C380,MASTER_Data_4!$A$6:$L$16,2,1))))))</f>
        <v>0.38900000000000001</v>
      </c>
      <c r="M380" s="4">
        <f t="shared" si="11"/>
        <v>51.114600000000003</v>
      </c>
      <c r="N380" s="112">
        <f>VLOOKUP(C380,MASTER_Data_7!$F$2:$H$7,3,0)</f>
        <v>2</v>
      </c>
      <c r="O380" s="112">
        <f>VLOOKUP(C380,MASTER_Data_7!$K$2:$M$12,3,0)</f>
        <v>1</v>
      </c>
      <c r="P380" s="3">
        <f>VLOOKUP(C380,MASTER_Data_8!$F$2:$H$7,3,0)</f>
        <v>779</v>
      </c>
      <c r="Q380" s="3">
        <f>Datset_2!I380*MASTER_Data_5!$B$9*P380</f>
        <v>5578.6527000000006</v>
      </c>
      <c r="R380" s="3">
        <f>VLOOKUP(C380,MASTER_Data_8!$K$2:$M$12,3,0)</f>
        <v>584</v>
      </c>
      <c r="S380" s="3">
        <f>Datset_2!I380*MASTER_Data_5!$B$9*R380</f>
        <v>4182.1992</v>
      </c>
    </row>
    <row r="381" spans="1:19" x14ac:dyDescent="0.25">
      <c r="A381" s="62" t="s">
        <v>867</v>
      </c>
      <c r="B381" s="22">
        <v>39733</v>
      </c>
      <c r="C381" s="62">
        <v>60001</v>
      </c>
      <c r="D381" s="62">
        <v>9</v>
      </c>
      <c r="E381" s="62">
        <v>8</v>
      </c>
      <c r="F381" s="62">
        <v>12</v>
      </c>
      <c r="G381" s="62">
        <v>9</v>
      </c>
      <c r="H381" s="62">
        <v>9</v>
      </c>
      <c r="I381" s="112">
        <f>D381*HLOOKUP($D$3,MASTER_Data_1!$A$3:$F$5,2,0)+E381*HLOOKUP($E$3,MASTER_Data_1!$A$3:$F$5,2,0)+F381*HLOOKUP($F$3,MASTER_Data_1!$A$3:$F$5,2,0)+G381*HLOOKUP($G$3,MASTER_Data_1!$A$3:$F$5,2,0)+H381*HLOOKUP($H$3,MASTER_Data_1!$A$3:$F$5,2,0)</f>
        <v>129.6</v>
      </c>
      <c r="J381" s="5">
        <f>IF(AND(I381&gt;100,C381=60001),HLOOKUP(C381,MASTER_Data_3!$A$6:$G$16,MATCH(Datset_2!I381,MASTER_Data_3!$B$7:$B$16,1)+2,1),IF(AND(I381&gt;100,C381=60002),HLOOKUP(C381,MASTER_Data_3!$A$6:$G$16,MATCH(Datset_2!I381,MASTER_Data_3!$B$7:$B$16,1)+2,1),IF(AND(I381&gt;100,C381=60003),HLOOKUP(C381,MASTER_Data_3!$A$6:$G$16,MATCH(Datset_2!I381,MASTER_Data_3!$B$7:$B$16,1)+2,1),IF(AND(I381&gt;100,C381=60004),HLOOKUP(C381,MASTER_Data_3!$A$6:$G$16,MATCH(Datset_2!I381,MASTER_Data_3!$B$7:$B$16,1)+2,1),IF(AND(I381&gt;100,C381=60005),HLOOKUP(C381,MASTER_Data_3!$A$6:$G$16,MATCH(Datset_2!I381,MASTER_Data_3!$B$7:$B$16,1)+2,1),HLOOKUP(C381,MASTER_Data_3!$A$6:$G$16,2,1))))))</f>
        <v>0.25</v>
      </c>
      <c r="K381" s="4">
        <f t="shared" si="10"/>
        <v>32.4</v>
      </c>
      <c r="L381" s="112">
        <f>IF(AND(I381&gt;100,C381=60001),HLOOKUP(C381,MASTER_Data_4!$A$6:$L$16,MATCH(Datset_2!I381,MASTER_Data_4!$B$7:$B$16,1)+2,1),IF(AND(I381&gt;100,C381=60002),HLOOKUP(C381,MASTER_Data_4!$A$6:$L$16,MATCH(Datset_2!I381,MASTER_Data_4!$B$7:$B$16,1)+2,1),IF(AND(I381&gt;100,C381=60003),HLOOKUP(C381,MASTER_Data_4!$A$6:$L$16,MATCH(Datset_2!I381,MASTER_Data_4!$B$7:$B$16,1)+2,1),IF(AND(I381&gt;100,C381=60004),HLOOKUP(C381,MASTER_Data_4!$A$6:$L$16,MATCH(Datset_2!I381,MASTER_Data_4!$B$7:$B$16,1)+2,1),IF(AND(I381&gt;100,C381=60005),HLOOKUP(C381,MASTER_Data_4!$A$6:$L$16,MATCH(Datset_2!I381,MASTER_Data_4!$B$7:$B$16,1)+2,1),HLOOKUP(C381,MASTER_Data_4!$A$6:$L$16,2,1))))))</f>
        <v>0.34</v>
      </c>
      <c r="M381" s="4">
        <f t="shared" si="11"/>
        <v>44.064</v>
      </c>
      <c r="N381" s="112">
        <f>VLOOKUP(C381,MASTER_Data_7!$F$2:$H$7,3,0)</f>
        <v>1</v>
      </c>
      <c r="O381" s="112">
        <f>VLOOKUP(C381,MASTER_Data_7!$K$2:$M$12,3,0)</f>
        <v>2</v>
      </c>
      <c r="P381" s="3">
        <f>VLOOKUP(C381,MASTER_Data_8!$F$2:$H$7,3,0)</f>
        <v>25</v>
      </c>
      <c r="Q381" s="3">
        <f>Datset_2!I381*MASTER_Data_5!$B$9*P381</f>
        <v>176.57999999999998</v>
      </c>
      <c r="R381" s="3">
        <f>VLOOKUP(C381,MASTER_Data_8!$K$2:$M$12,3,0)</f>
        <v>1376</v>
      </c>
      <c r="S381" s="3">
        <f>Datset_2!I381*MASTER_Data_5!$B$9*R381</f>
        <v>9718.9631999999983</v>
      </c>
    </row>
    <row r="382" spans="1:19" x14ac:dyDescent="0.25">
      <c r="A382" s="62" t="s">
        <v>868</v>
      </c>
      <c r="B382" s="22">
        <v>39733</v>
      </c>
      <c r="C382" s="62">
        <v>60005</v>
      </c>
      <c r="D382" s="62">
        <v>9</v>
      </c>
      <c r="E382" s="62">
        <v>8</v>
      </c>
      <c r="F382" s="62">
        <v>12</v>
      </c>
      <c r="G382" s="62">
        <v>12</v>
      </c>
      <c r="H382" s="62">
        <v>12</v>
      </c>
      <c r="I382" s="112">
        <f>D382*HLOOKUP($D$3,MASTER_Data_1!$A$3:$F$5,2,0)+E382*HLOOKUP($E$3,MASTER_Data_1!$A$3:$F$5,2,0)+F382*HLOOKUP($F$3,MASTER_Data_1!$A$3:$F$5,2,0)+G382*HLOOKUP($G$3,MASTER_Data_1!$A$3:$F$5,2,0)+H382*HLOOKUP($H$3,MASTER_Data_1!$A$3:$F$5,2,0)</f>
        <v>155.1</v>
      </c>
      <c r="J382" s="5">
        <f>IF(AND(I382&gt;100,C382=60001),HLOOKUP(C382,MASTER_Data_3!$A$6:$G$16,MATCH(Datset_2!I382,MASTER_Data_3!$B$7:$B$16,1)+2,1),IF(AND(I382&gt;100,C382=60002),HLOOKUP(C382,MASTER_Data_3!$A$6:$G$16,MATCH(Datset_2!I382,MASTER_Data_3!$B$7:$B$16,1)+2,1),IF(AND(I382&gt;100,C382=60003),HLOOKUP(C382,MASTER_Data_3!$A$6:$G$16,MATCH(Datset_2!I382,MASTER_Data_3!$B$7:$B$16,1)+2,1),IF(AND(I382&gt;100,C382=60004),HLOOKUP(C382,MASTER_Data_3!$A$6:$G$16,MATCH(Datset_2!I382,MASTER_Data_3!$B$7:$B$16,1)+2,1),IF(AND(I382&gt;100,C382=60005),HLOOKUP(C382,MASTER_Data_3!$A$6:$G$16,MATCH(Datset_2!I382,MASTER_Data_3!$B$7:$B$16,1)+2,1),HLOOKUP(C382,MASTER_Data_3!$A$6:$G$16,2,1))))))</f>
        <v>0.24399999999999999</v>
      </c>
      <c r="K382" s="4">
        <f t="shared" si="10"/>
        <v>37.8444</v>
      </c>
      <c r="L382" s="112">
        <f>IF(AND(I382&gt;100,C382=60001),HLOOKUP(C382,MASTER_Data_4!$A$6:$L$16,MATCH(Datset_2!I382,MASTER_Data_4!$B$7:$B$16,1)+2,1),IF(AND(I382&gt;100,C382=60002),HLOOKUP(C382,MASTER_Data_4!$A$6:$L$16,MATCH(Datset_2!I382,MASTER_Data_4!$B$7:$B$16,1)+2,1),IF(AND(I382&gt;100,C382=60003),HLOOKUP(C382,MASTER_Data_4!$A$6:$L$16,MATCH(Datset_2!I382,MASTER_Data_4!$B$7:$B$16,1)+2,1),IF(AND(I382&gt;100,C382=60004),HLOOKUP(C382,MASTER_Data_4!$A$6:$L$16,MATCH(Datset_2!I382,MASTER_Data_4!$B$7:$B$16,1)+2,1),IF(AND(I382&gt;100,C382=60005),HLOOKUP(C382,MASTER_Data_4!$A$6:$L$16,MATCH(Datset_2!I382,MASTER_Data_4!$B$7:$B$16,1)+2,1),HLOOKUP(C382,MASTER_Data_4!$A$6:$L$16,2,1))))))</f>
        <v>0.38900000000000001</v>
      </c>
      <c r="M382" s="4">
        <f t="shared" si="11"/>
        <v>60.3339</v>
      </c>
      <c r="N382" s="112">
        <f>VLOOKUP(C382,MASTER_Data_7!$F$2:$H$7,3,0)</f>
        <v>2</v>
      </c>
      <c r="O382" s="112">
        <f>VLOOKUP(C382,MASTER_Data_7!$K$2:$M$12,3,0)</f>
        <v>1</v>
      </c>
      <c r="P382" s="3">
        <f>VLOOKUP(C382,MASTER_Data_8!$F$2:$H$7,3,0)</f>
        <v>779</v>
      </c>
      <c r="Q382" s="3">
        <f>Datset_2!I382*MASTER_Data_5!$B$9*P382</f>
        <v>6584.8480499999996</v>
      </c>
      <c r="R382" s="3">
        <f>VLOOKUP(C382,MASTER_Data_8!$K$2:$M$12,3,0)</f>
        <v>584</v>
      </c>
      <c r="S382" s="3">
        <f>Datset_2!I382*MASTER_Data_5!$B$9*R382</f>
        <v>4936.5227999999997</v>
      </c>
    </row>
    <row r="383" spans="1:19" x14ac:dyDescent="0.25">
      <c r="A383" s="62" t="s">
        <v>786</v>
      </c>
      <c r="B383" s="22">
        <v>39734</v>
      </c>
      <c r="C383" s="62">
        <v>60003</v>
      </c>
      <c r="D383" s="62">
        <v>9</v>
      </c>
      <c r="E383" s="62">
        <v>8</v>
      </c>
      <c r="F383" s="62">
        <v>12</v>
      </c>
      <c r="G383" s="62">
        <v>15</v>
      </c>
      <c r="H383" s="62">
        <v>9</v>
      </c>
      <c r="I383" s="112">
        <f>D383*HLOOKUP($D$3,MASTER_Data_1!$A$3:$F$5,2,0)+E383*HLOOKUP($E$3,MASTER_Data_1!$A$3:$F$5,2,0)+F383*HLOOKUP($F$3,MASTER_Data_1!$A$3:$F$5,2,0)+G383*HLOOKUP($G$3,MASTER_Data_1!$A$3:$F$5,2,0)+H383*HLOOKUP($H$3,MASTER_Data_1!$A$3:$F$5,2,0)</f>
        <v>163.79999999999998</v>
      </c>
      <c r="J383" s="5">
        <f>IF(AND(I383&gt;100,C383=60001),HLOOKUP(C383,MASTER_Data_3!$A$6:$G$16,MATCH(Datset_2!I383,MASTER_Data_3!$B$7:$B$16,1)+2,1),IF(AND(I383&gt;100,C383=60002),HLOOKUP(C383,MASTER_Data_3!$A$6:$G$16,MATCH(Datset_2!I383,MASTER_Data_3!$B$7:$B$16,1)+2,1),IF(AND(I383&gt;100,C383=60003),HLOOKUP(C383,MASTER_Data_3!$A$6:$G$16,MATCH(Datset_2!I383,MASTER_Data_3!$B$7:$B$16,1)+2,1),IF(AND(I383&gt;100,C383=60004),HLOOKUP(C383,MASTER_Data_3!$A$6:$G$16,MATCH(Datset_2!I383,MASTER_Data_3!$B$7:$B$16,1)+2,1),IF(AND(I383&gt;100,C383=60005),HLOOKUP(C383,MASTER_Data_3!$A$6:$G$16,MATCH(Datset_2!I383,MASTER_Data_3!$B$7:$B$16,1)+2,1),HLOOKUP(C383,MASTER_Data_3!$A$6:$G$16,2,1))))))</f>
        <v>0.25600000000000001</v>
      </c>
      <c r="K383" s="4">
        <f t="shared" si="10"/>
        <v>41.932799999999993</v>
      </c>
      <c r="L383" s="112">
        <f>IF(AND(I383&gt;100,C383=60001),HLOOKUP(C383,MASTER_Data_4!$A$6:$L$16,MATCH(Datset_2!I383,MASTER_Data_4!$B$7:$B$16,1)+2,1),IF(AND(I383&gt;100,C383=60002),HLOOKUP(C383,MASTER_Data_4!$A$6:$L$16,MATCH(Datset_2!I383,MASTER_Data_4!$B$7:$B$16,1)+2,1),IF(AND(I383&gt;100,C383=60003),HLOOKUP(C383,MASTER_Data_4!$A$6:$L$16,MATCH(Datset_2!I383,MASTER_Data_4!$B$7:$B$16,1)+2,1),IF(AND(I383&gt;100,C383=60004),HLOOKUP(C383,MASTER_Data_4!$A$6:$L$16,MATCH(Datset_2!I383,MASTER_Data_4!$B$7:$B$16,1)+2,1),IF(AND(I383&gt;100,C383=60005),HLOOKUP(C383,MASTER_Data_4!$A$6:$L$16,MATCH(Datset_2!I383,MASTER_Data_4!$B$7:$B$16,1)+2,1),HLOOKUP(C383,MASTER_Data_4!$A$6:$L$16,2,1))))))</f>
        <v>0.28999999999999998</v>
      </c>
      <c r="M383" s="4">
        <f t="shared" si="11"/>
        <v>47.501999999999988</v>
      </c>
      <c r="N383" s="112">
        <f>VLOOKUP(C383,MASTER_Data_7!$F$2:$H$7,3,0)</f>
        <v>2</v>
      </c>
      <c r="O383" s="112">
        <f>VLOOKUP(C383,MASTER_Data_7!$K$2:$M$12,3,0)</f>
        <v>1</v>
      </c>
      <c r="P383" s="3">
        <f>VLOOKUP(C383,MASTER_Data_8!$F$2:$H$7,3,0)</f>
        <v>846</v>
      </c>
      <c r="Q383" s="3">
        <f>Datset_2!I383*MASTER_Data_5!$B$9*P383</f>
        <v>7552.3265999999994</v>
      </c>
      <c r="R383" s="3">
        <f>VLOOKUP(C383,MASTER_Data_8!$K$2:$M$12,3,0)</f>
        <v>775</v>
      </c>
      <c r="S383" s="3">
        <f>Datset_2!I383*MASTER_Data_5!$B$9*R383</f>
        <v>6918.5024999999996</v>
      </c>
    </row>
    <row r="384" spans="1:19" x14ac:dyDescent="0.25">
      <c r="A384" s="62" t="s">
        <v>787</v>
      </c>
      <c r="B384" s="22">
        <v>39734</v>
      </c>
      <c r="C384" s="62">
        <v>60005</v>
      </c>
      <c r="D384" s="62">
        <v>9</v>
      </c>
      <c r="E384" s="62">
        <v>11</v>
      </c>
      <c r="F384" s="62">
        <v>12</v>
      </c>
      <c r="G384" s="62">
        <v>12</v>
      </c>
      <c r="H384" s="62">
        <v>9</v>
      </c>
      <c r="I384" s="112">
        <f>D384*HLOOKUP($D$3,MASTER_Data_1!$A$3:$F$5,2,0)+E384*HLOOKUP($E$3,MASTER_Data_1!$A$3:$F$5,2,0)+F384*HLOOKUP($F$3,MASTER_Data_1!$A$3:$F$5,2,0)+G384*HLOOKUP($G$3,MASTER_Data_1!$A$3:$F$5,2,0)+H384*HLOOKUP($H$3,MASTER_Data_1!$A$3:$F$5,2,0)</f>
        <v>152.1</v>
      </c>
      <c r="J384" s="5">
        <f>IF(AND(I384&gt;100,C384=60001),HLOOKUP(C384,MASTER_Data_3!$A$6:$G$16,MATCH(Datset_2!I384,MASTER_Data_3!$B$7:$B$16,1)+2,1),IF(AND(I384&gt;100,C384=60002),HLOOKUP(C384,MASTER_Data_3!$A$6:$G$16,MATCH(Datset_2!I384,MASTER_Data_3!$B$7:$B$16,1)+2,1),IF(AND(I384&gt;100,C384=60003),HLOOKUP(C384,MASTER_Data_3!$A$6:$G$16,MATCH(Datset_2!I384,MASTER_Data_3!$B$7:$B$16,1)+2,1),IF(AND(I384&gt;100,C384=60004),HLOOKUP(C384,MASTER_Data_3!$A$6:$G$16,MATCH(Datset_2!I384,MASTER_Data_3!$B$7:$B$16,1)+2,1),IF(AND(I384&gt;100,C384=60005),HLOOKUP(C384,MASTER_Data_3!$A$6:$G$16,MATCH(Datset_2!I384,MASTER_Data_3!$B$7:$B$16,1)+2,1),HLOOKUP(C384,MASTER_Data_3!$A$6:$G$16,2,1))))))</f>
        <v>0.24399999999999999</v>
      </c>
      <c r="K384" s="4">
        <f t="shared" si="10"/>
        <v>37.112400000000001</v>
      </c>
      <c r="L384" s="112">
        <f>IF(AND(I384&gt;100,C384=60001),HLOOKUP(C384,MASTER_Data_4!$A$6:$L$16,MATCH(Datset_2!I384,MASTER_Data_4!$B$7:$B$16,1)+2,1),IF(AND(I384&gt;100,C384=60002),HLOOKUP(C384,MASTER_Data_4!$A$6:$L$16,MATCH(Datset_2!I384,MASTER_Data_4!$B$7:$B$16,1)+2,1),IF(AND(I384&gt;100,C384=60003),HLOOKUP(C384,MASTER_Data_4!$A$6:$L$16,MATCH(Datset_2!I384,MASTER_Data_4!$B$7:$B$16,1)+2,1),IF(AND(I384&gt;100,C384=60004),HLOOKUP(C384,MASTER_Data_4!$A$6:$L$16,MATCH(Datset_2!I384,MASTER_Data_4!$B$7:$B$16,1)+2,1),IF(AND(I384&gt;100,C384=60005),HLOOKUP(C384,MASTER_Data_4!$A$6:$L$16,MATCH(Datset_2!I384,MASTER_Data_4!$B$7:$B$16,1)+2,1),HLOOKUP(C384,MASTER_Data_4!$A$6:$L$16,2,1))))))</f>
        <v>0.38900000000000001</v>
      </c>
      <c r="M384" s="4">
        <f t="shared" si="11"/>
        <v>59.166899999999998</v>
      </c>
      <c r="N384" s="112">
        <f>VLOOKUP(C384,MASTER_Data_7!$F$2:$H$7,3,0)</f>
        <v>2</v>
      </c>
      <c r="O384" s="112">
        <f>VLOOKUP(C384,MASTER_Data_7!$K$2:$M$12,3,0)</f>
        <v>1</v>
      </c>
      <c r="P384" s="3">
        <f>VLOOKUP(C384,MASTER_Data_8!$F$2:$H$7,3,0)</f>
        <v>779</v>
      </c>
      <c r="Q384" s="3">
        <f>Datset_2!I384*MASTER_Data_5!$B$9*P384</f>
        <v>6457.4815500000004</v>
      </c>
      <c r="R384" s="3">
        <f>VLOOKUP(C384,MASTER_Data_8!$K$2:$M$12,3,0)</f>
        <v>584</v>
      </c>
      <c r="S384" s="3">
        <f>Datset_2!I384*MASTER_Data_5!$B$9*R384</f>
        <v>4841.0388000000003</v>
      </c>
    </row>
    <row r="385" spans="1:19" x14ac:dyDescent="0.25">
      <c r="A385" s="62" t="s">
        <v>788</v>
      </c>
      <c r="B385" s="22">
        <v>39736</v>
      </c>
      <c r="C385" s="62">
        <v>60001</v>
      </c>
      <c r="D385" s="62">
        <v>9</v>
      </c>
      <c r="E385" s="62">
        <v>8</v>
      </c>
      <c r="F385" s="62">
        <v>12</v>
      </c>
      <c r="G385" s="62">
        <v>12</v>
      </c>
      <c r="H385" s="62">
        <v>9</v>
      </c>
      <c r="I385" s="112">
        <f>D385*HLOOKUP($D$3,MASTER_Data_1!$A$3:$F$5,2,0)+E385*HLOOKUP($E$3,MASTER_Data_1!$A$3:$F$5,2,0)+F385*HLOOKUP($F$3,MASTER_Data_1!$A$3:$F$5,2,0)+G385*HLOOKUP($G$3,MASTER_Data_1!$A$3:$F$5,2,0)+H385*HLOOKUP($H$3,MASTER_Data_1!$A$3:$F$5,2,0)</f>
        <v>146.69999999999999</v>
      </c>
      <c r="J385" s="5">
        <f>IF(AND(I385&gt;100,C385=60001),HLOOKUP(C385,MASTER_Data_3!$A$6:$G$16,MATCH(Datset_2!I385,MASTER_Data_3!$B$7:$B$16,1)+2,1),IF(AND(I385&gt;100,C385=60002),HLOOKUP(C385,MASTER_Data_3!$A$6:$G$16,MATCH(Datset_2!I385,MASTER_Data_3!$B$7:$B$16,1)+2,1),IF(AND(I385&gt;100,C385=60003),HLOOKUP(C385,MASTER_Data_3!$A$6:$G$16,MATCH(Datset_2!I385,MASTER_Data_3!$B$7:$B$16,1)+2,1),IF(AND(I385&gt;100,C385=60004),HLOOKUP(C385,MASTER_Data_3!$A$6:$G$16,MATCH(Datset_2!I385,MASTER_Data_3!$B$7:$B$16,1)+2,1),IF(AND(I385&gt;100,C385=60005),HLOOKUP(C385,MASTER_Data_3!$A$6:$G$16,MATCH(Datset_2!I385,MASTER_Data_3!$B$7:$B$16,1)+2,1),HLOOKUP(C385,MASTER_Data_3!$A$6:$G$16,2,1))))))</f>
        <v>0.25</v>
      </c>
      <c r="K385" s="4">
        <f t="shared" si="10"/>
        <v>36.674999999999997</v>
      </c>
      <c r="L385" s="112">
        <f>IF(AND(I385&gt;100,C385=60001),HLOOKUP(C385,MASTER_Data_4!$A$6:$L$16,MATCH(Datset_2!I385,MASTER_Data_4!$B$7:$B$16,1)+2,1),IF(AND(I385&gt;100,C385=60002),HLOOKUP(C385,MASTER_Data_4!$A$6:$L$16,MATCH(Datset_2!I385,MASTER_Data_4!$B$7:$B$16,1)+2,1),IF(AND(I385&gt;100,C385=60003),HLOOKUP(C385,MASTER_Data_4!$A$6:$L$16,MATCH(Datset_2!I385,MASTER_Data_4!$B$7:$B$16,1)+2,1),IF(AND(I385&gt;100,C385=60004),HLOOKUP(C385,MASTER_Data_4!$A$6:$L$16,MATCH(Datset_2!I385,MASTER_Data_4!$B$7:$B$16,1)+2,1),IF(AND(I385&gt;100,C385=60005),HLOOKUP(C385,MASTER_Data_4!$A$6:$L$16,MATCH(Datset_2!I385,MASTER_Data_4!$B$7:$B$16,1)+2,1),HLOOKUP(C385,MASTER_Data_4!$A$6:$L$16,2,1))))))</f>
        <v>0.34</v>
      </c>
      <c r="M385" s="4">
        <f t="shared" si="11"/>
        <v>49.878</v>
      </c>
      <c r="N385" s="112">
        <f>VLOOKUP(C385,MASTER_Data_7!$F$2:$H$7,3,0)</f>
        <v>1</v>
      </c>
      <c r="O385" s="112">
        <f>VLOOKUP(C385,MASTER_Data_7!$K$2:$M$12,3,0)</f>
        <v>2</v>
      </c>
      <c r="P385" s="3">
        <f>VLOOKUP(C385,MASTER_Data_8!$F$2:$H$7,3,0)</f>
        <v>25</v>
      </c>
      <c r="Q385" s="3">
        <f>Datset_2!I385*MASTER_Data_5!$B$9*P385</f>
        <v>199.87875</v>
      </c>
      <c r="R385" s="3">
        <f>VLOOKUP(C385,MASTER_Data_8!$K$2:$M$12,3,0)</f>
        <v>1376</v>
      </c>
      <c r="S385" s="3">
        <f>Datset_2!I385*MASTER_Data_5!$B$9*R385</f>
        <v>11001.3264</v>
      </c>
    </row>
    <row r="386" spans="1:19" x14ac:dyDescent="0.25">
      <c r="A386" s="62" t="s">
        <v>789</v>
      </c>
      <c r="B386" s="22">
        <v>39736</v>
      </c>
      <c r="C386" s="62">
        <v>60004</v>
      </c>
      <c r="D386" s="62">
        <v>9</v>
      </c>
      <c r="E386" s="62">
        <v>8</v>
      </c>
      <c r="F386" s="62">
        <v>12</v>
      </c>
      <c r="G386" s="62">
        <v>12</v>
      </c>
      <c r="H386" s="62">
        <v>9</v>
      </c>
      <c r="I386" s="112">
        <f>D386*HLOOKUP($D$3,MASTER_Data_1!$A$3:$F$5,2,0)+E386*HLOOKUP($E$3,MASTER_Data_1!$A$3:$F$5,2,0)+F386*HLOOKUP($F$3,MASTER_Data_1!$A$3:$F$5,2,0)+G386*HLOOKUP($G$3,MASTER_Data_1!$A$3:$F$5,2,0)+H386*HLOOKUP($H$3,MASTER_Data_1!$A$3:$F$5,2,0)</f>
        <v>146.69999999999999</v>
      </c>
      <c r="J386" s="5">
        <f>IF(AND(I386&gt;100,C386=60001),HLOOKUP(C386,MASTER_Data_3!$A$6:$G$16,MATCH(Datset_2!I386,MASTER_Data_3!$B$7:$B$16,1)+2,1),IF(AND(I386&gt;100,C386=60002),HLOOKUP(C386,MASTER_Data_3!$A$6:$G$16,MATCH(Datset_2!I386,MASTER_Data_3!$B$7:$B$16,1)+2,1),IF(AND(I386&gt;100,C386=60003),HLOOKUP(C386,MASTER_Data_3!$A$6:$G$16,MATCH(Datset_2!I386,MASTER_Data_3!$B$7:$B$16,1)+2,1),IF(AND(I386&gt;100,C386=60004),HLOOKUP(C386,MASTER_Data_3!$A$6:$G$16,MATCH(Datset_2!I386,MASTER_Data_3!$B$7:$B$16,1)+2,1),IF(AND(I386&gt;100,C386=60005),HLOOKUP(C386,MASTER_Data_3!$A$6:$G$16,MATCH(Datset_2!I386,MASTER_Data_3!$B$7:$B$16,1)+2,1),HLOOKUP(C386,MASTER_Data_3!$A$6:$G$16,2,1))))))</f>
        <v>0.252</v>
      </c>
      <c r="K386" s="4">
        <f t="shared" si="10"/>
        <v>36.968399999999995</v>
      </c>
      <c r="L386" s="112">
        <f>IF(AND(I386&gt;100,C386=60001),HLOOKUP(C386,MASTER_Data_4!$A$6:$L$16,MATCH(Datset_2!I386,MASTER_Data_4!$B$7:$B$16,1)+2,1),IF(AND(I386&gt;100,C386=60002),HLOOKUP(C386,MASTER_Data_4!$A$6:$L$16,MATCH(Datset_2!I386,MASTER_Data_4!$B$7:$B$16,1)+2,1),IF(AND(I386&gt;100,C386=60003),HLOOKUP(C386,MASTER_Data_4!$A$6:$L$16,MATCH(Datset_2!I386,MASTER_Data_4!$B$7:$B$16,1)+2,1),IF(AND(I386&gt;100,C386=60004),HLOOKUP(C386,MASTER_Data_4!$A$6:$L$16,MATCH(Datset_2!I386,MASTER_Data_4!$B$7:$B$16,1)+2,1),IF(AND(I386&gt;100,C386=60005),HLOOKUP(C386,MASTER_Data_4!$A$6:$L$16,MATCH(Datset_2!I386,MASTER_Data_4!$B$7:$B$16,1)+2,1),HLOOKUP(C386,MASTER_Data_4!$A$6:$L$16,2,1))))))</f>
        <v>0.3</v>
      </c>
      <c r="M386" s="4">
        <f t="shared" si="11"/>
        <v>44.01</v>
      </c>
      <c r="N386" s="112">
        <f>VLOOKUP(C386,MASTER_Data_7!$F$2:$H$7,3,0)</f>
        <v>2</v>
      </c>
      <c r="O386" s="112">
        <f>VLOOKUP(C386,MASTER_Data_7!$K$2:$M$12,3,0)</f>
        <v>2</v>
      </c>
      <c r="P386" s="3">
        <f>VLOOKUP(C386,MASTER_Data_8!$F$2:$H$7,3,0)</f>
        <v>882</v>
      </c>
      <c r="Q386" s="3">
        <f>Datset_2!I386*MASTER_Data_5!$B$9*P386</f>
        <v>7051.7222999999994</v>
      </c>
      <c r="R386" s="3">
        <f>VLOOKUP(C386,MASTER_Data_8!$K$2:$M$12,3,0)</f>
        <v>1735</v>
      </c>
      <c r="S386" s="3">
        <f>Datset_2!I386*MASTER_Data_5!$B$9*R386</f>
        <v>13871.58525</v>
      </c>
    </row>
    <row r="387" spans="1:19" x14ac:dyDescent="0.25">
      <c r="A387" s="62" t="s">
        <v>790</v>
      </c>
      <c r="B387" s="22">
        <v>39737</v>
      </c>
      <c r="C387" s="62">
        <v>60005</v>
      </c>
      <c r="D387" s="62">
        <v>9</v>
      </c>
      <c r="E387" s="62">
        <v>12</v>
      </c>
      <c r="F387" s="62">
        <v>12</v>
      </c>
      <c r="G387" s="62">
        <v>12</v>
      </c>
      <c r="H387" s="62">
        <v>15</v>
      </c>
      <c r="I387" s="112">
        <f>D387*HLOOKUP($D$3,MASTER_Data_1!$A$3:$F$5,2,0)+E387*HLOOKUP($E$3,MASTER_Data_1!$A$3:$F$5,2,0)+F387*HLOOKUP($F$3,MASTER_Data_1!$A$3:$F$5,2,0)+G387*HLOOKUP($G$3,MASTER_Data_1!$A$3:$F$5,2,0)+H387*HLOOKUP($H$3,MASTER_Data_1!$A$3:$F$5,2,0)</f>
        <v>170.7</v>
      </c>
      <c r="J387" s="5">
        <f>IF(AND(I387&gt;100,C387=60001),HLOOKUP(C387,MASTER_Data_3!$A$6:$G$16,MATCH(Datset_2!I387,MASTER_Data_3!$B$7:$B$16,1)+2,1),IF(AND(I387&gt;100,C387=60002),HLOOKUP(C387,MASTER_Data_3!$A$6:$G$16,MATCH(Datset_2!I387,MASTER_Data_3!$B$7:$B$16,1)+2,1),IF(AND(I387&gt;100,C387=60003),HLOOKUP(C387,MASTER_Data_3!$A$6:$G$16,MATCH(Datset_2!I387,MASTER_Data_3!$B$7:$B$16,1)+2,1),IF(AND(I387&gt;100,C387=60004),HLOOKUP(C387,MASTER_Data_3!$A$6:$G$16,MATCH(Datset_2!I387,MASTER_Data_3!$B$7:$B$16,1)+2,1),IF(AND(I387&gt;100,C387=60005),HLOOKUP(C387,MASTER_Data_3!$A$6:$G$16,MATCH(Datset_2!I387,MASTER_Data_3!$B$7:$B$16,1)+2,1),HLOOKUP(C387,MASTER_Data_3!$A$6:$G$16,2,1))))))</f>
        <v>0.24399999999999999</v>
      </c>
      <c r="K387" s="4">
        <f t="shared" si="10"/>
        <v>41.650799999999997</v>
      </c>
      <c r="L387" s="112">
        <f>IF(AND(I387&gt;100,C387=60001),HLOOKUP(C387,MASTER_Data_4!$A$6:$L$16,MATCH(Datset_2!I387,MASTER_Data_4!$B$7:$B$16,1)+2,1),IF(AND(I387&gt;100,C387=60002),HLOOKUP(C387,MASTER_Data_4!$A$6:$L$16,MATCH(Datset_2!I387,MASTER_Data_4!$B$7:$B$16,1)+2,1),IF(AND(I387&gt;100,C387=60003),HLOOKUP(C387,MASTER_Data_4!$A$6:$L$16,MATCH(Datset_2!I387,MASTER_Data_4!$B$7:$B$16,1)+2,1),IF(AND(I387&gt;100,C387=60004),HLOOKUP(C387,MASTER_Data_4!$A$6:$L$16,MATCH(Datset_2!I387,MASTER_Data_4!$B$7:$B$16,1)+2,1),IF(AND(I387&gt;100,C387=60005),HLOOKUP(C387,MASTER_Data_4!$A$6:$L$16,MATCH(Datset_2!I387,MASTER_Data_4!$B$7:$B$16,1)+2,1),HLOOKUP(C387,MASTER_Data_4!$A$6:$L$16,2,1))))))</f>
        <v>0.38900000000000001</v>
      </c>
      <c r="M387" s="4">
        <f t="shared" si="11"/>
        <v>66.402299999999997</v>
      </c>
      <c r="N387" s="112">
        <f>VLOOKUP(C387,MASTER_Data_7!$F$2:$H$7,3,0)</f>
        <v>2</v>
      </c>
      <c r="O387" s="112">
        <f>VLOOKUP(C387,MASTER_Data_7!$K$2:$M$12,3,0)</f>
        <v>1</v>
      </c>
      <c r="P387" s="3">
        <f>VLOOKUP(C387,MASTER_Data_8!$F$2:$H$7,3,0)</f>
        <v>779</v>
      </c>
      <c r="Q387" s="3">
        <f>Datset_2!I387*MASTER_Data_5!$B$9*P387</f>
        <v>7247.1538499999988</v>
      </c>
      <c r="R387" s="3">
        <f>VLOOKUP(C387,MASTER_Data_8!$K$2:$M$12,3,0)</f>
        <v>584</v>
      </c>
      <c r="S387" s="3">
        <f>Datset_2!I387*MASTER_Data_5!$B$9*R387</f>
        <v>5433.0395999999992</v>
      </c>
    </row>
    <row r="388" spans="1:19" x14ac:dyDescent="0.25">
      <c r="A388" s="62" t="s">
        <v>791</v>
      </c>
      <c r="B388" s="22">
        <v>39738</v>
      </c>
      <c r="C388" s="62">
        <v>60002</v>
      </c>
      <c r="D388" s="62">
        <v>9</v>
      </c>
      <c r="E388" s="62">
        <v>9</v>
      </c>
      <c r="F388" s="62">
        <v>12</v>
      </c>
      <c r="G388" s="62">
        <v>12</v>
      </c>
      <c r="H388" s="62">
        <v>9</v>
      </c>
      <c r="I388" s="112">
        <f>D388*HLOOKUP($D$3,MASTER_Data_1!$A$3:$F$5,2,0)+E388*HLOOKUP($E$3,MASTER_Data_1!$A$3:$F$5,2,0)+F388*HLOOKUP($F$3,MASTER_Data_1!$A$3:$F$5,2,0)+G388*HLOOKUP($G$3,MASTER_Data_1!$A$3:$F$5,2,0)+H388*HLOOKUP($H$3,MASTER_Data_1!$A$3:$F$5,2,0)</f>
        <v>148.5</v>
      </c>
      <c r="J388" s="5">
        <f>IF(AND(I388&gt;100,C388=60001),HLOOKUP(C388,MASTER_Data_3!$A$6:$G$16,MATCH(Datset_2!I388,MASTER_Data_3!$B$7:$B$16,1)+2,1),IF(AND(I388&gt;100,C388=60002),HLOOKUP(C388,MASTER_Data_3!$A$6:$G$16,MATCH(Datset_2!I388,MASTER_Data_3!$B$7:$B$16,1)+2,1),IF(AND(I388&gt;100,C388=60003),HLOOKUP(C388,MASTER_Data_3!$A$6:$G$16,MATCH(Datset_2!I388,MASTER_Data_3!$B$7:$B$16,1)+2,1),IF(AND(I388&gt;100,C388=60004),HLOOKUP(C388,MASTER_Data_3!$A$6:$G$16,MATCH(Datset_2!I388,MASTER_Data_3!$B$7:$B$16,1)+2,1),IF(AND(I388&gt;100,C388=60005),HLOOKUP(C388,MASTER_Data_3!$A$6:$G$16,MATCH(Datset_2!I388,MASTER_Data_3!$B$7:$B$16,1)+2,1),HLOOKUP(C388,MASTER_Data_3!$A$6:$G$16,2,1))))))</f>
        <v>0.254</v>
      </c>
      <c r="K388" s="4">
        <f t="shared" si="10"/>
        <v>37.719000000000001</v>
      </c>
      <c r="L388" s="112">
        <f>IF(AND(I388&gt;100,C388=60001),HLOOKUP(C388,MASTER_Data_4!$A$6:$L$16,MATCH(Datset_2!I388,MASTER_Data_4!$B$7:$B$16,1)+2,1),IF(AND(I388&gt;100,C388=60002),HLOOKUP(C388,MASTER_Data_4!$A$6:$L$16,MATCH(Datset_2!I388,MASTER_Data_4!$B$7:$B$16,1)+2,1),IF(AND(I388&gt;100,C388=60003),HLOOKUP(C388,MASTER_Data_4!$A$6:$L$16,MATCH(Datset_2!I388,MASTER_Data_4!$B$7:$B$16,1)+2,1),IF(AND(I388&gt;100,C388=60004),HLOOKUP(C388,MASTER_Data_4!$A$6:$L$16,MATCH(Datset_2!I388,MASTER_Data_4!$B$7:$B$16,1)+2,1),IF(AND(I388&gt;100,C388=60005),HLOOKUP(C388,MASTER_Data_4!$A$6:$L$16,MATCH(Datset_2!I388,MASTER_Data_4!$B$7:$B$16,1)+2,1),HLOOKUP(C388,MASTER_Data_4!$A$6:$L$16,2,1))))))</f>
        <v>0.307</v>
      </c>
      <c r="M388" s="4">
        <f t="shared" si="11"/>
        <v>45.589500000000001</v>
      </c>
      <c r="N388" s="112">
        <f>VLOOKUP(C388,MASTER_Data_7!$F$2:$H$7,3,0)</f>
        <v>1</v>
      </c>
      <c r="O388" s="112">
        <f>VLOOKUP(C388,MASTER_Data_7!$K$2:$M$12,3,0)</f>
        <v>2</v>
      </c>
      <c r="P388" s="3">
        <f>VLOOKUP(C388,MASTER_Data_8!$F$2:$H$7,3,0)</f>
        <v>355</v>
      </c>
      <c r="Q388" s="3">
        <f>Datset_2!I388*MASTER_Data_5!$B$9*P388</f>
        <v>2873.1037499999998</v>
      </c>
      <c r="R388" s="3">
        <f>VLOOKUP(C388,MASTER_Data_8!$K$2:$M$12,3,0)</f>
        <v>1275</v>
      </c>
      <c r="S388" s="3">
        <f>Datset_2!I388*MASTER_Data_5!$B$9*R388</f>
        <v>10318.893749999999</v>
      </c>
    </row>
    <row r="389" spans="1:19" x14ac:dyDescent="0.25">
      <c r="A389" s="62" t="s">
        <v>792</v>
      </c>
      <c r="B389" s="22">
        <v>39739</v>
      </c>
      <c r="C389" s="62">
        <v>60001</v>
      </c>
      <c r="D389" s="62">
        <v>9</v>
      </c>
      <c r="E389" s="62">
        <v>7</v>
      </c>
      <c r="F389" s="62">
        <v>12</v>
      </c>
      <c r="G389" s="62">
        <v>11</v>
      </c>
      <c r="H389" s="62">
        <v>9</v>
      </c>
      <c r="I389" s="112">
        <f>D389*HLOOKUP($D$3,MASTER_Data_1!$A$3:$F$5,2,0)+E389*HLOOKUP($E$3,MASTER_Data_1!$A$3:$F$5,2,0)+F389*HLOOKUP($F$3,MASTER_Data_1!$A$3:$F$5,2,0)+G389*HLOOKUP($G$3,MASTER_Data_1!$A$3:$F$5,2,0)+H389*HLOOKUP($H$3,MASTER_Data_1!$A$3:$F$5,2,0)</f>
        <v>139.19999999999999</v>
      </c>
      <c r="J389" s="5">
        <f>IF(AND(I389&gt;100,C389=60001),HLOOKUP(C389,MASTER_Data_3!$A$6:$G$16,MATCH(Datset_2!I389,MASTER_Data_3!$B$7:$B$16,1)+2,1),IF(AND(I389&gt;100,C389=60002),HLOOKUP(C389,MASTER_Data_3!$A$6:$G$16,MATCH(Datset_2!I389,MASTER_Data_3!$B$7:$B$16,1)+2,1),IF(AND(I389&gt;100,C389=60003),HLOOKUP(C389,MASTER_Data_3!$A$6:$G$16,MATCH(Datset_2!I389,MASTER_Data_3!$B$7:$B$16,1)+2,1),IF(AND(I389&gt;100,C389=60004),HLOOKUP(C389,MASTER_Data_3!$A$6:$G$16,MATCH(Datset_2!I389,MASTER_Data_3!$B$7:$B$16,1)+2,1),IF(AND(I389&gt;100,C389=60005),HLOOKUP(C389,MASTER_Data_3!$A$6:$G$16,MATCH(Datset_2!I389,MASTER_Data_3!$B$7:$B$16,1)+2,1),HLOOKUP(C389,MASTER_Data_3!$A$6:$G$16,2,1))))))</f>
        <v>0.25</v>
      </c>
      <c r="K389" s="4">
        <f t="shared" ref="K389:K452" si="12">IF(J389&gt;1,J389, I389*J389)</f>
        <v>34.799999999999997</v>
      </c>
      <c r="L389" s="112">
        <f>IF(AND(I389&gt;100,C389=60001),HLOOKUP(C389,MASTER_Data_4!$A$6:$L$16,MATCH(Datset_2!I389,MASTER_Data_4!$B$7:$B$16,1)+2,1),IF(AND(I389&gt;100,C389=60002),HLOOKUP(C389,MASTER_Data_4!$A$6:$L$16,MATCH(Datset_2!I389,MASTER_Data_4!$B$7:$B$16,1)+2,1),IF(AND(I389&gt;100,C389=60003),HLOOKUP(C389,MASTER_Data_4!$A$6:$L$16,MATCH(Datset_2!I389,MASTER_Data_4!$B$7:$B$16,1)+2,1),IF(AND(I389&gt;100,C389=60004),HLOOKUP(C389,MASTER_Data_4!$A$6:$L$16,MATCH(Datset_2!I389,MASTER_Data_4!$B$7:$B$16,1)+2,1),IF(AND(I389&gt;100,C389=60005),HLOOKUP(C389,MASTER_Data_4!$A$6:$L$16,MATCH(Datset_2!I389,MASTER_Data_4!$B$7:$B$16,1)+2,1),HLOOKUP(C389,MASTER_Data_4!$A$6:$L$16,2,1))))))</f>
        <v>0.34</v>
      </c>
      <c r="M389" s="4">
        <f t="shared" ref="M389:M452" si="13">IF(L389&gt;1,L389,L389*I389)</f>
        <v>47.328000000000003</v>
      </c>
      <c r="N389" s="112">
        <f>VLOOKUP(C389,MASTER_Data_7!$F$2:$H$7,3,0)</f>
        <v>1</v>
      </c>
      <c r="O389" s="112">
        <f>VLOOKUP(C389,MASTER_Data_7!$K$2:$M$12,3,0)</f>
        <v>2</v>
      </c>
      <c r="P389" s="3">
        <f>VLOOKUP(C389,MASTER_Data_8!$F$2:$H$7,3,0)</f>
        <v>25</v>
      </c>
      <c r="Q389" s="3">
        <f>Datset_2!I389*MASTER_Data_5!$B$9*P389</f>
        <v>189.66</v>
      </c>
      <c r="R389" s="3">
        <f>VLOOKUP(C389,MASTER_Data_8!$K$2:$M$12,3,0)</f>
        <v>1376</v>
      </c>
      <c r="S389" s="3">
        <f>Datset_2!I389*MASTER_Data_5!$B$9*R389</f>
        <v>10438.886399999999</v>
      </c>
    </row>
    <row r="390" spans="1:19" x14ac:dyDescent="0.25">
      <c r="A390" s="62" t="s">
        <v>793</v>
      </c>
      <c r="B390" s="22">
        <v>39741</v>
      </c>
      <c r="C390" s="62">
        <v>60005</v>
      </c>
      <c r="D390" s="62">
        <v>9</v>
      </c>
      <c r="E390" s="62">
        <v>7</v>
      </c>
      <c r="F390" s="62">
        <v>12</v>
      </c>
      <c r="G390" s="62">
        <v>11</v>
      </c>
      <c r="H390" s="62">
        <v>9</v>
      </c>
      <c r="I390" s="112">
        <f>D390*HLOOKUP($D$3,MASTER_Data_1!$A$3:$F$5,2,0)+E390*HLOOKUP($E$3,MASTER_Data_1!$A$3:$F$5,2,0)+F390*HLOOKUP($F$3,MASTER_Data_1!$A$3:$F$5,2,0)+G390*HLOOKUP($G$3,MASTER_Data_1!$A$3:$F$5,2,0)+H390*HLOOKUP($H$3,MASTER_Data_1!$A$3:$F$5,2,0)</f>
        <v>139.19999999999999</v>
      </c>
      <c r="J390" s="5">
        <f>IF(AND(I390&gt;100,C390=60001),HLOOKUP(C390,MASTER_Data_3!$A$6:$G$16,MATCH(Datset_2!I390,MASTER_Data_3!$B$7:$B$16,1)+2,1),IF(AND(I390&gt;100,C390=60002),HLOOKUP(C390,MASTER_Data_3!$A$6:$G$16,MATCH(Datset_2!I390,MASTER_Data_3!$B$7:$B$16,1)+2,1),IF(AND(I390&gt;100,C390=60003),HLOOKUP(C390,MASTER_Data_3!$A$6:$G$16,MATCH(Datset_2!I390,MASTER_Data_3!$B$7:$B$16,1)+2,1),IF(AND(I390&gt;100,C390=60004),HLOOKUP(C390,MASTER_Data_3!$A$6:$G$16,MATCH(Datset_2!I390,MASTER_Data_3!$B$7:$B$16,1)+2,1),IF(AND(I390&gt;100,C390=60005),HLOOKUP(C390,MASTER_Data_3!$A$6:$G$16,MATCH(Datset_2!I390,MASTER_Data_3!$B$7:$B$16,1)+2,1),HLOOKUP(C390,MASTER_Data_3!$A$6:$G$16,2,1))))))</f>
        <v>0.24399999999999999</v>
      </c>
      <c r="K390" s="4">
        <f t="shared" si="12"/>
        <v>33.964799999999997</v>
      </c>
      <c r="L390" s="112">
        <f>IF(AND(I390&gt;100,C390=60001),HLOOKUP(C390,MASTER_Data_4!$A$6:$L$16,MATCH(Datset_2!I390,MASTER_Data_4!$B$7:$B$16,1)+2,1),IF(AND(I390&gt;100,C390=60002),HLOOKUP(C390,MASTER_Data_4!$A$6:$L$16,MATCH(Datset_2!I390,MASTER_Data_4!$B$7:$B$16,1)+2,1),IF(AND(I390&gt;100,C390=60003),HLOOKUP(C390,MASTER_Data_4!$A$6:$L$16,MATCH(Datset_2!I390,MASTER_Data_4!$B$7:$B$16,1)+2,1),IF(AND(I390&gt;100,C390=60004),HLOOKUP(C390,MASTER_Data_4!$A$6:$L$16,MATCH(Datset_2!I390,MASTER_Data_4!$B$7:$B$16,1)+2,1),IF(AND(I390&gt;100,C390=60005),HLOOKUP(C390,MASTER_Data_4!$A$6:$L$16,MATCH(Datset_2!I390,MASTER_Data_4!$B$7:$B$16,1)+2,1),HLOOKUP(C390,MASTER_Data_4!$A$6:$L$16,2,1))))))</f>
        <v>0.38900000000000001</v>
      </c>
      <c r="M390" s="4">
        <f t="shared" si="13"/>
        <v>54.148799999999994</v>
      </c>
      <c r="N390" s="112">
        <f>VLOOKUP(C390,MASTER_Data_7!$F$2:$H$7,3,0)</f>
        <v>2</v>
      </c>
      <c r="O390" s="112">
        <f>VLOOKUP(C390,MASTER_Data_7!$K$2:$M$12,3,0)</f>
        <v>1</v>
      </c>
      <c r="P390" s="3">
        <f>VLOOKUP(C390,MASTER_Data_8!$F$2:$H$7,3,0)</f>
        <v>779</v>
      </c>
      <c r="Q390" s="3">
        <f>Datset_2!I390*MASTER_Data_5!$B$9*P390</f>
        <v>5909.8055999999997</v>
      </c>
      <c r="R390" s="3">
        <f>VLOOKUP(C390,MASTER_Data_8!$K$2:$M$12,3,0)</f>
        <v>584</v>
      </c>
      <c r="S390" s="3">
        <f>Datset_2!I390*MASTER_Data_5!$B$9*R390</f>
        <v>4430.4575999999997</v>
      </c>
    </row>
    <row r="391" spans="1:19" x14ac:dyDescent="0.25">
      <c r="A391" s="62" t="s">
        <v>794</v>
      </c>
      <c r="B391" s="22">
        <v>39741</v>
      </c>
      <c r="C391" s="62">
        <v>60001</v>
      </c>
      <c r="D391" s="62">
        <v>9</v>
      </c>
      <c r="E391" s="62">
        <v>9</v>
      </c>
      <c r="F391" s="62">
        <v>12</v>
      </c>
      <c r="G391" s="62">
        <v>11</v>
      </c>
      <c r="H391" s="62">
        <v>9</v>
      </c>
      <c r="I391" s="112">
        <f>D391*HLOOKUP($D$3,MASTER_Data_1!$A$3:$F$5,2,0)+E391*HLOOKUP($E$3,MASTER_Data_1!$A$3:$F$5,2,0)+F391*HLOOKUP($F$3,MASTER_Data_1!$A$3:$F$5,2,0)+G391*HLOOKUP($G$3,MASTER_Data_1!$A$3:$F$5,2,0)+H391*HLOOKUP($H$3,MASTER_Data_1!$A$3:$F$5,2,0)</f>
        <v>142.79999999999998</v>
      </c>
      <c r="J391" s="5">
        <f>IF(AND(I391&gt;100,C391=60001),HLOOKUP(C391,MASTER_Data_3!$A$6:$G$16,MATCH(Datset_2!I391,MASTER_Data_3!$B$7:$B$16,1)+2,1),IF(AND(I391&gt;100,C391=60002),HLOOKUP(C391,MASTER_Data_3!$A$6:$G$16,MATCH(Datset_2!I391,MASTER_Data_3!$B$7:$B$16,1)+2,1),IF(AND(I391&gt;100,C391=60003),HLOOKUP(C391,MASTER_Data_3!$A$6:$G$16,MATCH(Datset_2!I391,MASTER_Data_3!$B$7:$B$16,1)+2,1),IF(AND(I391&gt;100,C391=60004),HLOOKUP(C391,MASTER_Data_3!$A$6:$G$16,MATCH(Datset_2!I391,MASTER_Data_3!$B$7:$B$16,1)+2,1),IF(AND(I391&gt;100,C391=60005),HLOOKUP(C391,MASTER_Data_3!$A$6:$G$16,MATCH(Datset_2!I391,MASTER_Data_3!$B$7:$B$16,1)+2,1),HLOOKUP(C391,MASTER_Data_3!$A$6:$G$16,2,1))))))</f>
        <v>0.25</v>
      </c>
      <c r="K391" s="4">
        <f t="shared" si="12"/>
        <v>35.699999999999996</v>
      </c>
      <c r="L391" s="112">
        <f>IF(AND(I391&gt;100,C391=60001),HLOOKUP(C391,MASTER_Data_4!$A$6:$L$16,MATCH(Datset_2!I391,MASTER_Data_4!$B$7:$B$16,1)+2,1),IF(AND(I391&gt;100,C391=60002),HLOOKUP(C391,MASTER_Data_4!$A$6:$L$16,MATCH(Datset_2!I391,MASTER_Data_4!$B$7:$B$16,1)+2,1),IF(AND(I391&gt;100,C391=60003),HLOOKUP(C391,MASTER_Data_4!$A$6:$L$16,MATCH(Datset_2!I391,MASTER_Data_4!$B$7:$B$16,1)+2,1),IF(AND(I391&gt;100,C391=60004),HLOOKUP(C391,MASTER_Data_4!$A$6:$L$16,MATCH(Datset_2!I391,MASTER_Data_4!$B$7:$B$16,1)+2,1),IF(AND(I391&gt;100,C391=60005),HLOOKUP(C391,MASTER_Data_4!$A$6:$L$16,MATCH(Datset_2!I391,MASTER_Data_4!$B$7:$B$16,1)+2,1),HLOOKUP(C391,MASTER_Data_4!$A$6:$L$16,2,1))))))</f>
        <v>0.34</v>
      </c>
      <c r="M391" s="4">
        <f t="shared" si="13"/>
        <v>48.552</v>
      </c>
      <c r="N391" s="112">
        <f>VLOOKUP(C391,MASTER_Data_7!$F$2:$H$7,3,0)</f>
        <v>1</v>
      </c>
      <c r="O391" s="112">
        <f>VLOOKUP(C391,MASTER_Data_7!$K$2:$M$12,3,0)</f>
        <v>2</v>
      </c>
      <c r="P391" s="3">
        <f>VLOOKUP(C391,MASTER_Data_8!$F$2:$H$7,3,0)</f>
        <v>25</v>
      </c>
      <c r="Q391" s="3">
        <f>Datset_2!I391*MASTER_Data_5!$B$9*P391</f>
        <v>194.56499999999997</v>
      </c>
      <c r="R391" s="3">
        <f>VLOOKUP(C391,MASTER_Data_8!$K$2:$M$12,3,0)</f>
        <v>1376</v>
      </c>
      <c r="S391" s="3">
        <f>Datset_2!I391*MASTER_Data_5!$B$9*R391</f>
        <v>10708.857599999998</v>
      </c>
    </row>
    <row r="392" spans="1:19" x14ac:dyDescent="0.25">
      <c r="A392" s="62" t="s">
        <v>795</v>
      </c>
      <c r="B392" s="22">
        <v>39742</v>
      </c>
      <c r="C392" s="62">
        <v>60005</v>
      </c>
      <c r="D392" s="62">
        <v>9</v>
      </c>
      <c r="E392" s="62">
        <v>10</v>
      </c>
      <c r="F392" s="62">
        <v>12</v>
      </c>
      <c r="G392" s="62">
        <v>11</v>
      </c>
      <c r="H392" s="62">
        <v>10</v>
      </c>
      <c r="I392" s="112">
        <f>D392*HLOOKUP($D$3,MASTER_Data_1!$A$3:$F$5,2,0)+E392*HLOOKUP($E$3,MASTER_Data_1!$A$3:$F$5,2,0)+F392*HLOOKUP($F$3,MASTER_Data_1!$A$3:$F$5,2,0)+G392*HLOOKUP($G$3,MASTER_Data_1!$A$3:$F$5,2,0)+H392*HLOOKUP($H$3,MASTER_Data_1!$A$3:$F$5,2,0)</f>
        <v>147.4</v>
      </c>
      <c r="J392" s="5">
        <f>IF(AND(I392&gt;100,C392=60001),HLOOKUP(C392,MASTER_Data_3!$A$6:$G$16,MATCH(Datset_2!I392,MASTER_Data_3!$B$7:$B$16,1)+2,1),IF(AND(I392&gt;100,C392=60002),HLOOKUP(C392,MASTER_Data_3!$A$6:$G$16,MATCH(Datset_2!I392,MASTER_Data_3!$B$7:$B$16,1)+2,1),IF(AND(I392&gt;100,C392=60003),HLOOKUP(C392,MASTER_Data_3!$A$6:$G$16,MATCH(Datset_2!I392,MASTER_Data_3!$B$7:$B$16,1)+2,1),IF(AND(I392&gt;100,C392=60004),HLOOKUP(C392,MASTER_Data_3!$A$6:$G$16,MATCH(Datset_2!I392,MASTER_Data_3!$B$7:$B$16,1)+2,1),IF(AND(I392&gt;100,C392=60005),HLOOKUP(C392,MASTER_Data_3!$A$6:$G$16,MATCH(Datset_2!I392,MASTER_Data_3!$B$7:$B$16,1)+2,1),HLOOKUP(C392,MASTER_Data_3!$A$6:$G$16,2,1))))))</f>
        <v>0.24399999999999999</v>
      </c>
      <c r="K392" s="4">
        <f t="shared" si="12"/>
        <v>35.965600000000002</v>
      </c>
      <c r="L392" s="112">
        <f>IF(AND(I392&gt;100,C392=60001),HLOOKUP(C392,MASTER_Data_4!$A$6:$L$16,MATCH(Datset_2!I392,MASTER_Data_4!$B$7:$B$16,1)+2,1),IF(AND(I392&gt;100,C392=60002),HLOOKUP(C392,MASTER_Data_4!$A$6:$L$16,MATCH(Datset_2!I392,MASTER_Data_4!$B$7:$B$16,1)+2,1),IF(AND(I392&gt;100,C392=60003),HLOOKUP(C392,MASTER_Data_4!$A$6:$L$16,MATCH(Datset_2!I392,MASTER_Data_4!$B$7:$B$16,1)+2,1),IF(AND(I392&gt;100,C392=60004),HLOOKUP(C392,MASTER_Data_4!$A$6:$L$16,MATCH(Datset_2!I392,MASTER_Data_4!$B$7:$B$16,1)+2,1),IF(AND(I392&gt;100,C392=60005),HLOOKUP(C392,MASTER_Data_4!$A$6:$L$16,MATCH(Datset_2!I392,MASTER_Data_4!$B$7:$B$16,1)+2,1),HLOOKUP(C392,MASTER_Data_4!$A$6:$L$16,2,1))))))</f>
        <v>0.38900000000000001</v>
      </c>
      <c r="M392" s="4">
        <f t="shared" si="13"/>
        <v>57.338600000000007</v>
      </c>
      <c r="N392" s="112">
        <f>VLOOKUP(C392,MASTER_Data_7!$F$2:$H$7,3,0)</f>
        <v>2</v>
      </c>
      <c r="O392" s="112">
        <f>VLOOKUP(C392,MASTER_Data_7!$K$2:$M$12,3,0)</f>
        <v>1</v>
      </c>
      <c r="P392" s="3">
        <f>VLOOKUP(C392,MASTER_Data_8!$F$2:$H$7,3,0)</f>
        <v>779</v>
      </c>
      <c r="Q392" s="3">
        <f>Datset_2!I392*MASTER_Data_5!$B$9*P392</f>
        <v>6257.9407000000001</v>
      </c>
      <c r="R392" s="3">
        <f>VLOOKUP(C392,MASTER_Data_8!$K$2:$M$12,3,0)</f>
        <v>584</v>
      </c>
      <c r="S392" s="3">
        <f>Datset_2!I392*MASTER_Data_5!$B$9*R392</f>
        <v>4691.4472000000005</v>
      </c>
    </row>
    <row r="393" spans="1:19" x14ac:dyDescent="0.25">
      <c r="A393" s="62" t="s">
        <v>796</v>
      </c>
      <c r="B393" s="22">
        <v>39743</v>
      </c>
      <c r="C393" s="62">
        <v>60003</v>
      </c>
      <c r="D393" s="62">
        <v>9</v>
      </c>
      <c r="E393" s="62">
        <v>9</v>
      </c>
      <c r="F393" s="62">
        <v>12</v>
      </c>
      <c r="G393" s="62">
        <v>13</v>
      </c>
      <c r="H393" s="62">
        <v>8</v>
      </c>
      <c r="I393" s="112">
        <f>D393*HLOOKUP($D$3,MASTER_Data_1!$A$3:$F$5,2,0)+E393*HLOOKUP($E$3,MASTER_Data_1!$A$3:$F$5,2,0)+F393*HLOOKUP($F$3,MASTER_Data_1!$A$3:$F$5,2,0)+G393*HLOOKUP($G$3,MASTER_Data_1!$A$3:$F$5,2,0)+H393*HLOOKUP($H$3,MASTER_Data_1!$A$3:$F$5,2,0)</f>
        <v>151.4</v>
      </c>
      <c r="J393" s="5">
        <f>IF(AND(I393&gt;100,C393=60001),HLOOKUP(C393,MASTER_Data_3!$A$6:$G$16,MATCH(Datset_2!I393,MASTER_Data_3!$B$7:$B$16,1)+2,1),IF(AND(I393&gt;100,C393=60002),HLOOKUP(C393,MASTER_Data_3!$A$6:$G$16,MATCH(Datset_2!I393,MASTER_Data_3!$B$7:$B$16,1)+2,1),IF(AND(I393&gt;100,C393=60003),HLOOKUP(C393,MASTER_Data_3!$A$6:$G$16,MATCH(Datset_2!I393,MASTER_Data_3!$B$7:$B$16,1)+2,1),IF(AND(I393&gt;100,C393=60004),HLOOKUP(C393,MASTER_Data_3!$A$6:$G$16,MATCH(Datset_2!I393,MASTER_Data_3!$B$7:$B$16,1)+2,1),IF(AND(I393&gt;100,C393=60005),HLOOKUP(C393,MASTER_Data_3!$A$6:$G$16,MATCH(Datset_2!I393,MASTER_Data_3!$B$7:$B$16,1)+2,1),HLOOKUP(C393,MASTER_Data_3!$A$6:$G$16,2,1))))))</f>
        <v>0.25600000000000001</v>
      </c>
      <c r="K393" s="4">
        <f t="shared" si="12"/>
        <v>38.758400000000002</v>
      </c>
      <c r="L393" s="112">
        <f>IF(AND(I393&gt;100,C393=60001),HLOOKUP(C393,MASTER_Data_4!$A$6:$L$16,MATCH(Datset_2!I393,MASTER_Data_4!$B$7:$B$16,1)+2,1),IF(AND(I393&gt;100,C393=60002),HLOOKUP(C393,MASTER_Data_4!$A$6:$L$16,MATCH(Datset_2!I393,MASTER_Data_4!$B$7:$B$16,1)+2,1),IF(AND(I393&gt;100,C393=60003),HLOOKUP(C393,MASTER_Data_4!$A$6:$L$16,MATCH(Datset_2!I393,MASTER_Data_4!$B$7:$B$16,1)+2,1),IF(AND(I393&gt;100,C393=60004),HLOOKUP(C393,MASTER_Data_4!$A$6:$L$16,MATCH(Datset_2!I393,MASTER_Data_4!$B$7:$B$16,1)+2,1),IF(AND(I393&gt;100,C393=60005),HLOOKUP(C393,MASTER_Data_4!$A$6:$L$16,MATCH(Datset_2!I393,MASTER_Data_4!$B$7:$B$16,1)+2,1),HLOOKUP(C393,MASTER_Data_4!$A$6:$L$16,2,1))))))</f>
        <v>0.28999999999999998</v>
      </c>
      <c r="M393" s="4">
        <f t="shared" si="13"/>
        <v>43.905999999999999</v>
      </c>
      <c r="N393" s="112">
        <f>VLOOKUP(C393,MASTER_Data_7!$F$2:$H$7,3,0)</f>
        <v>2</v>
      </c>
      <c r="O393" s="112">
        <f>VLOOKUP(C393,MASTER_Data_7!$K$2:$M$12,3,0)</f>
        <v>1</v>
      </c>
      <c r="P393" s="3">
        <f>VLOOKUP(C393,MASTER_Data_8!$F$2:$H$7,3,0)</f>
        <v>846</v>
      </c>
      <c r="Q393" s="3">
        <f>Datset_2!I393*MASTER_Data_5!$B$9*P393</f>
        <v>6980.5998000000009</v>
      </c>
      <c r="R393" s="3">
        <f>VLOOKUP(C393,MASTER_Data_8!$K$2:$M$12,3,0)</f>
        <v>775</v>
      </c>
      <c r="S393" s="3">
        <f>Datset_2!I393*MASTER_Data_5!$B$9*R393</f>
        <v>6394.7575000000006</v>
      </c>
    </row>
    <row r="394" spans="1:19" x14ac:dyDescent="0.25">
      <c r="A394" s="62" t="s">
        <v>797</v>
      </c>
      <c r="B394" s="22">
        <v>39744</v>
      </c>
      <c r="C394" s="62">
        <v>60002</v>
      </c>
      <c r="D394" s="62">
        <v>9</v>
      </c>
      <c r="E394" s="62">
        <v>8</v>
      </c>
      <c r="F394" s="62">
        <v>12</v>
      </c>
      <c r="G394" s="62">
        <v>11</v>
      </c>
      <c r="H394" s="62">
        <v>8</v>
      </c>
      <c r="I394" s="112">
        <f>D394*HLOOKUP($D$3,MASTER_Data_1!$A$3:$F$5,2,0)+E394*HLOOKUP($E$3,MASTER_Data_1!$A$3:$F$5,2,0)+F394*HLOOKUP($F$3,MASTER_Data_1!$A$3:$F$5,2,0)+G394*HLOOKUP($G$3,MASTER_Data_1!$A$3:$F$5,2,0)+H394*HLOOKUP($H$3,MASTER_Data_1!$A$3:$F$5,2,0)</f>
        <v>138.20000000000002</v>
      </c>
      <c r="J394" s="5">
        <f>IF(AND(I394&gt;100,C394=60001),HLOOKUP(C394,MASTER_Data_3!$A$6:$G$16,MATCH(Datset_2!I394,MASTER_Data_3!$B$7:$B$16,1)+2,1),IF(AND(I394&gt;100,C394=60002),HLOOKUP(C394,MASTER_Data_3!$A$6:$G$16,MATCH(Datset_2!I394,MASTER_Data_3!$B$7:$B$16,1)+2,1),IF(AND(I394&gt;100,C394=60003),HLOOKUP(C394,MASTER_Data_3!$A$6:$G$16,MATCH(Datset_2!I394,MASTER_Data_3!$B$7:$B$16,1)+2,1),IF(AND(I394&gt;100,C394=60004),HLOOKUP(C394,MASTER_Data_3!$A$6:$G$16,MATCH(Datset_2!I394,MASTER_Data_3!$B$7:$B$16,1)+2,1),IF(AND(I394&gt;100,C394=60005),HLOOKUP(C394,MASTER_Data_3!$A$6:$G$16,MATCH(Datset_2!I394,MASTER_Data_3!$B$7:$B$16,1)+2,1),HLOOKUP(C394,MASTER_Data_3!$A$6:$G$16,2,1))))))</f>
        <v>0.254</v>
      </c>
      <c r="K394" s="4">
        <f t="shared" si="12"/>
        <v>35.102800000000002</v>
      </c>
      <c r="L394" s="112">
        <f>IF(AND(I394&gt;100,C394=60001),HLOOKUP(C394,MASTER_Data_4!$A$6:$L$16,MATCH(Datset_2!I394,MASTER_Data_4!$B$7:$B$16,1)+2,1),IF(AND(I394&gt;100,C394=60002),HLOOKUP(C394,MASTER_Data_4!$A$6:$L$16,MATCH(Datset_2!I394,MASTER_Data_4!$B$7:$B$16,1)+2,1),IF(AND(I394&gt;100,C394=60003),HLOOKUP(C394,MASTER_Data_4!$A$6:$L$16,MATCH(Datset_2!I394,MASTER_Data_4!$B$7:$B$16,1)+2,1),IF(AND(I394&gt;100,C394=60004),HLOOKUP(C394,MASTER_Data_4!$A$6:$L$16,MATCH(Datset_2!I394,MASTER_Data_4!$B$7:$B$16,1)+2,1),IF(AND(I394&gt;100,C394=60005),HLOOKUP(C394,MASTER_Data_4!$A$6:$L$16,MATCH(Datset_2!I394,MASTER_Data_4!$B$7:$B$16,1)+2,1),HLOOKUP(C394,MASTER_Data_4!$A$6:$L$16,2,1))))))</f>
        <v>0.307</v>
      </c>
      <c r="M394" s="4">
        <f t="shared" si="13"/>
        <v>42.427400000000006</v>
      </c>
      <c r="N394" s="112">
        <f>VLOOKUP(C394,MASTER_Data_7!$F$2:$H$7,3,0)</f>
        <v>1</v>
      </c>
      <c r="O394" s="112">
        <f>VLOOKUP(C394,MASTER_Data_7!$K$2:$M$12,3,0)</f>
        <v>2</v>
      </c>
      <c r="P394" s="3">
        <f>VLOOKUP(C394,MASTER_Data_8!$F$2:$H$7,3,0)</f>
        <v>355</v>
      </c>
      <c r="Q394" s="3">
        <f>Datset_2!I394*MASTER_Data_5!$B$9*P394</f>
        <v>2673.8245000000006</v>
      </c>
      <c r="R394" s="3">
        <f>VLOOKUP(C394,MASTER_Data_8!$K$2:$M$12,3,0)</f>
        <v>1275</v>
      </c>
      <c r="S394" s="3">
        <f>Datset_2!I394*MASTER_Data_5!$B$9*R394</f>
        <v>9603.1725000000006</v>
      </c>
    </row>
    <row r="395" spans="1:19" x14ac:dyDescent="0.25">
      <c r="A395" s="62" t="s">
        <v>799</v>
      </c>
      <c r="B395" s="22">
        <v>39744</v>
      </c>
      <c r="C395" s="62">
        <v>60005</v>
      </c>
      <c r="D395" s="62">
        <v>9</v>
      </c>
      <c r="E395" s="62">
        <v>8</v>
      </c>
      <c r="F395" s="62">
        <v>12</v>
      </c>
      <c r="G395" s="62">
        <v>9</v>
      </c>
      <c r="H395" s="62">
        <v>8</v>
      </c>
      <c r="I395" s="112">
        <f>D395*HLOOKUP($D$3,MASTER_Data_1!$A$3:$F$5,2,0)+E395*HLOOKUP($E$3,MASTER_Data_1!$A$3:$F$5,2,0)+F395*HLOOKUP($F$3,MASTER_Data_1!$A$3:$F$5,2,0)+G395*HLOOKUP($G$3,MASTER_Data_1!$A$3:$F$5,2,0)+H395*HLOOKUP($H$3,MASTER_Data_1!$A$3:$F$5,2,0)</f>
        <v>126.80000000000001</v>
      </c>
      <c r="J395" s="5">
        <f>IF(AND(I395&gt;100,C395=60001),HLOOKUP(C395,MASTER_Data_3!$A$6:$G$16,MATCH(Datset_2!I395,MASTER_Data_3!$B$7:$B$16,1)+2,1),IF(AND(I395&gt;100,C395=60002),HLOOKUP(C395,MASTER_Data_3!$A$6:$G$16,MATCH(Datset_2!I395,MASTER_Data_3!$B$7:$B$16,1)+2,1),IF(AND(I395&gt;100,C395=60003),HLOOKUP(C395,MASTER_Data_3!$A$6:$G$16,MATCH(Datset_2!I395,MASTER_Data_3!$B$7:$B$16,1)+2,1),IF(AND(I395&gt;100,C395=60004),HLOOKUP(C395,MASTER_Data_3!$A$6:$G$16,MATCH(Datset_2!I395,MASTER_Data_3!$B$7:$B$16,1)+2,1),IF(AND(I395&gt;100,C395=60005),HLOOKUP(C395,MASTER_Data_3!$A$6:$G$16,MATCH(Datset_2!I395,MASTER_Data_3!$B$7:$B$16,1)+2,1),HLOOKUP(C395,MASTER_Data_3!$A$6:$G$16,2,1))))))</f>
        <v>0.24399999999999999</v>
      </c>
      <c r="K395" s="4">
        <f t="shared" si="12"/>
        <v>30.939200000000003</v>
      </c>
      <c r="L395" s="112">
        <f>IF(AND(I395&gt;100,C395=60001),HLOOKUP(C395,MASTER_Data_4!$A$6:$L$16,MATCH(Datset_2!I395,MASTER_Data_4!$B$7:$B$16,1)+2,1),IF(AND(I395&gt;100,C395=60002),HLOOKUP(C395,MASTER_Data_4!$A$6:$L$16,MATCH(Datset_2!I395,MASTER_Data_4!$B$7:$B$16,1)+2,1),IF(AND(I395&gt;100,C395=60003),HLOOKUP(C395,MASTER_Data_4!$A$6:$L$16,MATCH(Datset_2!I395,MASTER_Data_4!$B$7:$B$16,1)+2,1),IF(AND(I395&gt;100,C395=60004),HLOOKUP(C395,MASTER_Data_4!$A$6:$L$16,MATCH(Datset_2!I395,MASTER_Data_4!$B$7:$B$16,1)+2,1),IF(AND(I395&gt;100,C395=60005),HLOOKUP(C395,MASTER_Data_4!$A$6:$L$16,MATCH(Datset_2!I395,MASTER_Data_4!$B$7:$B$16,1)+2,1),HLOOKUP(C395,MASTER_Data_4!$A$6:$L$16,2,1))))))</f>
        <v>0.38900000000000001</v>
      </c>
      <c r="M395" s="4">
        <f t="shared" si="13"/>
        <v>49.325200000000009</v>
      </c>
      <c r="N395" s="112">
        <f>VLOOKUP(C395,MASTER_Data_7!$F$2:$H$7,3,0)</f>
        <v>2</v>
      </c>
      <c r="O395" s="112">
        <f>VLOOKUP(C395,MASTER_Data_7!$K$2:$M$12,3,0)</f>
        <v>1</v>
      </c>
      <c r="P395" s="3">
        <f>VLOOKUP(C395,MASTER_Data_8!$F$2:$H$7,3,0)</f>
        <v>779</v>
      </c>
      <c r="Q395" s="3">
        <f>Datset_2!I395*MASTER_Data_5!$B$9*P395</f>
        <v>5383.3574000000008</v>
      </c>
      <c r="R395" s="3">
        <f>VLOOKUP(C395,MASTER_Data_8!$K$2:$M$12,3,0)</f>
        <v>584</v>
      </c>
      <c r="S395" s="3">
        <f>Datset_2!I395*MASTER_Data_5!$B$9*R395</f>
        <v>4035.7904000000003</v>
      </c>
    </row>
    <row r="396" spans="1:19" x14ac:dyDescent="0.25">
      <c r="A396" s="62" t="s">
        <v>800</v>
      </c>
      <c r="B396" s="22">
        <v>39744</v>
      </c>
      <c r="C396" s="62">
        <v>60003</v>
      </c>
      <c r="D396" s="62">
        <v>9</v>
      </c>
      <c r="E396" s="62">
        <v>8</v>
      </c>
      <c r="F396" s="62">
        <v>12</v>
      </c>
      <c r="G396" s="62">
        <v>9</v>
      </c>
      <c r="H396" s="62">
        <v>9</v>
      </c>
      <c r="I396" s="112">
        <f>D396*HLOOKUP($D$3,MASTER_Data_1!$A$3:$F$5,2,0)+E396*HLOOKUP($E$3,MASTER_Data_1!$A$3:$F$5,2,0)+F396*HLOOKUP($F$3,MASTER_Data_1!$A$3:$F$5,2,0)+G396*HLOOKUP($G$3,MASTER_Data_1!$A$3:$F$5,2,0)+H396*HLOOKUP($H$3,MASTER_Data_1!$A$3:$F$5,2,0)</f>
        <v>129.6</v>
      </c>
      <c r="J396" s="5">
        <f>IF(AND(I396&gt;100,C396=60001),HLOOKUP(C396,MASTER_Data_3!$A$6:$G$16,MATCH(Datset_2!I396,MASTER_Data_3!$B$7:$B$16,1)+2,1),IF(AND(I396&gt;100,C396=60002),HLOOKUP(C396,MASTER_Data_3!$A$6:$G$16,MATCH(Datset_2!I396,MASTER_Data_3!$B$7:$B$16,1)+2,1),IF(AND(I396&gt;100,C396=60003),HLOOKUP(C396,MASTER_Data_3!$A$6:$G$16,MATCH(Datset_2!I396,MASTER_Data_3!$B$7:$B$16,1)+2,1),IF(AND(I396&gt;100,C396=60004),HLOOKUP(C396,MASTER_Data_3!$A$6:$G$16,MATCH(Datset_2!I396,MASTER_Data_3!$B$7:$B$16,1)+2,1),IF(AND(I396&gt;100,C396=60005),HLOOKUP(C396,MASTER_Data_3!$A$6:$G$16,MATCH(Datset_2!I396,MASTER_Data_3!$B$7:$B$16,1)+2,1),HLOOKUP(C396,MASTER_Data_3!$A$6:$G$16,2,1))))))</f>
        <v>0.25600000000000001</v>
      </c>
      <c r="K396" s="4">
        <f t="shared" si="12"/>
        <v>33.177599999999998</v>
      </c>
      <c r="L396" s="112">
        <f>IF(AND(I396&gt;100,C396=60001),HLOOKUP(C396,MASTER_Data_4!$A$6:$L$16,MATCH(Datset_2!I396,MASTER_Data_4!$B$7:$B$16,1)+2,1),IF(AND(I396&gt;100,C396=60002),HLOOKUP(C396,MASTER_Data_4!$A$6:$L$16,MATCH(Datset_2!I396,MASTER_Data_4!$B$7:$B$16,1)+2,1),IF(AND(I396&gt;100,C396=60003),HLOOKUP(C396,MASTER_Data_4!$A$6:$L$16,MATCH(Datset_2!I396,MASTER_Data_4!$B$7:$B$16,1)+2,1),IF(AND(I396&gt;100,C396=60004),HLOOKUP(C396,MASTER_Data_4!$A$6:$L$16,MATCH(Datset_2!I396,MASTER_Data_4!$B$7:$B$16,1)+2,1),IF(AND(I396&gt;100,C396=60005),HLOOKUP(C396,MASTER_Data_4!$A$6:$L$16,MATCH(Datset_2!I396,MASTER_Data_4!$B$7:$B$16,1)+2,1),HLOOKUP(C396,MASTER_Data_4!$A$6:$L$16,2,1))))))</f>
        <v>0.28999999999999998</v>
      </c>
      <c r="M396" s="4">
        <f t="shared" si="13"/>
        <v>37.583999999999996</v>
      </c>
      <c r="N396" s="112">
        <f>VLOOKUP(C396,MASTER_Data_7!$F$2:$H$7,3,0)</f>
        <v>2</v>
      </c>
      <c r="O396" s="112">
        <f>VLOOKUP(C396,MASTER_Data_7!$K$2:$M$12,3,0)</f>
        <v>1</v>
      </c>
      <c r="P396" s="3">
        <f>VLOOKUP(C396,MASTER_Data_8!$F$2:$H$7,3,0)</f>
        <v>846</v>
      </c>
      <c r="Q396" s="3">
        <f>Datset_2!I396*MASTER_Data_5!$B$9*P396</f>
        <v>5975.4671999999991</v>
      </c>
      <c r="R396" s="3">
        <f>VLOOKUP(C396,MASTER_Data_8!$K$2:$M$12,3,0)</f>
        <v>775</v>
      </c>
      <c r="S396" s="3">
        <f>Datset_2!I396*MASTER_Data_5!$B$9*R396</f>
        <v>5473.98</v>
      </c>
    </row>
    <row r="397" spans="1:19" x14ac:dyDescent="0.25">
      <c r="A397" s="62" t="s">
        <v>798</v>
      </c>
      <c r="B397" s="22">
        <v>39745</v>
      </c>
      <c r="C397" s="62">
        <v>60001</v>
      </c>
      <c r="D397" s="62">
        <v>9</v>
      </c>
      <c r="E397" s="62">
        <v>8</v>
      </c>
      <c r="F397" s="62">
        <v>12</v>
      </c>
      <c r="G397" s="62">
        <v>12</v>
      </c>
      <c r="H397" s="62">
        <v>9</v>
      </c>
      <c r="I397" s="112">
        <f>D397*HLOOKUP($D$3,MASTER_Data_1!$A$3:$F$5,2,0)+E397*HLOOKUP($E$3,MASTER_Data_1!$A$3:$F$5,2,0)+F397*HLOOKUP($F$3,MASTER_Data_1!$A$3:$F$5,2,0)+G397*HLOOKUP($G$3,MASTER_Data_1!$A$3:$F$5,2,0)+H397*HLOOKUP($H$3,MASTER_Data_1!$A$3:$F$5,2,0)</f>
        <v>146.69999999999999</v>
      </c>
      <c r="J397" s="5">
        <f>IF(AND(I397&gt;100,C397=60001),HLOOKUP(C397,MASTER_Data_3!$A$6:$G$16,MATCH(Datset_2!I397,MASTER_Data_3!$B$7:$B$16,1)+2,1),IF(AND(I397&gt;100,C397=60002),HLOOKUP(C397,MASTER_Data_3!$A$6:$G$16,MATCH(Datset_2!I397,MASTER_Data_3!$B$7:$B$16,1)+2,1),IF(AND(I397&gt;100,C397=60003),HLOOKUP(C397,MASTER_Data_3!$A$6:$G$16,MATCH(Datset_2!I397,MASTER_Data_3!$B$7:$B$16,1)+2,1),IF(AND(I397&gt;100,C397=60004),HLOOKUP(C397,MASTER_Data_3!$A$6:$G$16,MATCH(Datset_2!I397,MASTER_Data_3!$B$7:$B$16,1)+2,1),IF(AND(I397&gt;100,C397=60005),HLOOKUP(C397,MASTER_Data_3!$A$6:$G$16,MATCH(Datset_2!I397,MASTER_Data_3!$B$7:$B$16,1)+2,1),HLOOKUP(C397,MASTER_Data_3!$A$6:$G$16,2,1))))))</f>
        <v>0.25</v>
      </c>
      <c r="K397" s="4">
        <f t="shared" si="12"/>
        <v>36.674999999999997</v>
      </c>
      <c r="L397" s="112">
        <f>IF(AND(I397&gt;100,C397=60001),HLOOKUP(C397,MASTER_Data_4!$A$6:$L$16,MATCH(Datset_2!I397,MASTER_Data_4!$B$7:$B$16,1)+2,1),IF(AND(I397&gt;100,C397=60002),HLOOKUP(C397,MASTER_Data_4!$A$6:$L$16,MATCH(Datset_2!I397,MASTER_Data_4!$B$7:$B$16,1)+2,1),IF(AND(I397&gt;100,C397=60003),HLOOKUP(C397,MASTER_Data_4!$A$6:$L$16,MATCH(Datset_2!I397,MASTER_Data_4!$B$7:$B$16,1)+2,1),IF(AND(I397&gt;100,C397=60004),HLOOKUP(C397,MASTER_Data_4!$A$6:$L$16,MATCH(Datset_2!I397,MASTER_Data_4!$B$7:$B$16,1)+2,1),IF(AND(I397&gt;100,C397=60005),HLOOKUP(C397,MASTER_Data_4!$A$6:$L$16,MATCH(Datset_2!I397,MASTER_Data_4!$B$7:$B$16,1)+2,1),HLOOKUP(C397,MASTER_Data_4!$A$6:$L$16,2,1))))))</f>
        <v>0.34</v>
      </c>
      <c r="M397" s="4">
        <f t="shared" si="13"/>
        <v>49.878</v>
      </c>
      <c r="N397" s="112">
        <f>VLOOKUP(C397,MASTER_Data_7!$F$2:$H$7,3,0)</f>
        <v>1</v>
      </c>
      <c r="O397" s="112">
        <f>VLOOKUP(C397,MASTER_Data_7!$K$2:$M$12,3,0)</f>
        <v>2</v>
      </c>
      <c r="P397" s="3">
        <f>VLOOKUP(C397,MASTER_Data_8!$F$2:$H$7,3,0)</f>
        <v>25</v>
      </c>
      <c r="Q397" s="3">
        <f>Datset_2!I397*MASTER_Data_5!$B$9*P397</f>
        <v>199.87875</v>
      </c>
      <c r="R397" s="3">
        <f>VLOOKUP(C397,MASTER_Data_8!$K$2:$M$12,3,0)</f>
        <v>1376</v>
      </c>
      <c r="S397" s="3">
        <f>Datset_2!I397*MASTER_Data_5!$B$9*R397</f>
        <v>11001.3264</v>
      </c>
    </row>
    <row r="398" spans="1:19" x14ac:dyDescent="0.25">
      <c r="A398" s="62" t="s">
        <v>801</v>
      </c>
      <c r="B398" s="22">
        <v>39747</v>
      </c>
      <c r="C398" s="62">
        <v>60004</v>
      </c>
      <c r="D398" s="62">
        <v>12</v>
      </c>
      <c r="E398" s="62">
        <v>8</v>
      </c>
      <c r="F398" s="62">
        <v>12</v>
      </c>
      <c r="G398" s="62">
        <v>12</v>
      </c>
      <c r="H398" s="62">
        <v>9</v>
      </c>
      <c r="I398" s="112">
        <f>D398*HLOOKUP($D$3,MASTER_Data_1!$A$3:$F$5,2,0)+E398*HLOOKUP($E$3,MASTER_Data_1!$A$3:$F$5,2,0)+F398*HLOOKUP($F$3,MASTER_Data_1!$A$3:$F$5,2,0)+G398*HLOOKUP($G$3,MASTER_Data_1!$A$3:$F$5,2,0)+H398*HLOOKUP($H$3,MASTER_Data_1!$A$3:$F$5,2,0)</f>
        <v>153.6</v>
      </c>
      <c r="J398" s="5">
        <f>IF(AND(I398&gt;100,C398=60001),HLOOKUP(C398,MASTER_Data_3!$A$6:$G$16,MATCH(Datset_2!I398,MASTER_Data_3!$B$7:$B$16,1)+2,1),IF(AND(I398&gt;100,C398=60002),HLOOKUP(C398,MASTER_Data_3!$A$6:$G$16,MATCH(Datset_2!I398,MASTER_Data_3!$B$7:$B$16,1)+2,1),IF(AND(I398&gt;100,C398=60003),HLOOKUP(C398,MASTER_Data_3!$A$6:$G$16,MATCH(Datset_2!I398,MASTER_Data_3!$B$7:$B$16,1)+2,1),IF(AND(I398&gt;100,C398=60004),HLOOKUP(C398,MASTER_Data_3!$A$6:$G$16,MATCH(Datset_2!I398,MASTER_Data_3!$B$7:$B$16,1)+2,1),IF(AND(I398&gt;100,C398=60005),HLOOKUP(C398,MASTER_Data_3!$A$6:$G$16,MATCH(Datset_2!I398,MASTER_Data_3!$B$7:$B$16,1)+2,1),HLOOKUP(C398,MASTER_Data_3!$A$6:$G$16,2,1))))))</f>
        <v>0.252</v>
      </c>
      <c r="K398" s="4">
        <f t="shared" si="12"/>
        <v>38.7072</v>
      </c>
      <c r="L398" s="112">
        <f>IF(AND(I398&gt;100,C398=60001),HLOOKUP(C398,MASTER_Data_4!$A$6:$L$16,MATCH(Datset_2!I398,MASTER_Data_4!$B$7:$B$16,1)+2,1),IF(AND(I398&gt;100,C398=60002),HLOOKUP(C398,MASTER_Data_4!$A$6:$L$16,MATCH(Datset_2!I398,MASTER_Data_4!$B$7:$B$16,1)+2,1),IF(AND(I398&gt;100,C398=60003),HLOOKUP(C398,MASTER_Data_4!$A$6:$L$16,MATCH(Datset_2!I398,MASTER_Data_4!$B$7:$B$16,1)+2,1),IF(AND(I398&gt;100,C398=60004),HLOOKUP(C398,MASTER_Data_4!$A$6:$L$16,MATCH(Datset_2!I398,MASTER_Data_4!$B$7:$B$16,1)+2,1),IF(AND(I398&gt;100,C398=60005),HLOOKUP(C398,MASTER_Data_4!$A$6:$L$16,MATCH(Datset_2!I398,MASTER_Data_4!$B$7:$B$16,1)+2,1),HLOOKUP(C398,MASTER_Data_4!$A$6:$L$16,2,1))))))</f>
        <v>0.3</v>
      </c>
      <c r="M398" s="4">
        <f t="shared" si="13"/>
        <v>46.08</v>
      </c>
      <c r="N398" s="112">
        <f>VLOOKUP(C398,MASTER_Data_7!$F$2:$H$7,3,0)</f>
        <v>2</v>
      </c>
      <c r="O398" s="112">
        <f>VLOOKUP(C398,MASTER_Data_7!$K$2:$M$12,3,0)</f>
        <v>2</v>
      </c>
      <c r="P398" s="3">
        <f>VLOOKUP(C398,MASTER_Data_8!$F$2:$H$7,3,0)</f>
        <v>882</v>
      </c>
      <c r="Q398" s="3">
        <f>Datset_2!I398*MASTER_Data_5!$B$9*P398</f>
        <v>7383.3984</v>
      </c>
      <c r="R398" s="3">
        <f>VLOOKUP(C398,MASTER_Data_8!$K$2:$M$12,3,0)</f>
        <v>1735</v>
      </c>
      <c r="S398" s="3">
        <f>Datset_2!I398*MASTER_Data_5!$B$9*R398</f>
        <v>14524.031999999999</v>
      </c>
    </row>
    <row r="399" spans="1:19" x14ac:dyDescent="0.25">
      <c r="A399" s="62" t="s">
        <v>802</v>
      </c>
      <c r="B399" s="22">
        <v>39747</v>
      </c>
      <c r="C399" s="62">
        <v>60001</v>
      </c>
      <c r="D399" s="62">
        <v>9</v>
      </c>
      <c r="E399" s="62">
        <v>8</v>
      </c>
      <c r="F399" s="62">
        <v>12</v>
      </c>
      <c r="G399" s="62">
        <v>12</v>
      </c>
      <c r="H399" s="62">
        <v>9</v>
      </c>
      <c r="I399" s="112">
        <f>D399*HLOOKUP($D$3,MASTER_Data_1!$A$3:$F$5,2,0)+E399*HLOOKUP($E$3,MASTER_Data_1!$A$3:$F$5,2,0)+F399*HLOOKUP($F$3,MASTER_Data_1!$A$3:$F$5,2,0)+G399*HLOOKUP($G$3,MASTER_Data_1!$A$3:$F$5,2,0)+H399*HLOOKUP($H$3,MASTER_Data_1!$A$3:$F$5,2,0)</f>
        <v>146.69999999999999</v>
      </c>
      <c r="J399" s="5">
        <f>IF(AND(I399&gt;100,C399=60001),HLOOKUP(C399,MASTER_Data_3!$A$6:$G$16,MATCH(Datset_2!I399,MASTER_Data_3!$B$7:$B$16,1)+2,1),IF(AND(I399&gt;100,C399=60002),HLOOKUP(C399,MASTER_Data_3!$A$6:$G$16,MATCH(Datset_2!I399,MASTER_Data_3!$B$7:$B$16,1)+2,1),IF(AND(I399&gt;100,C399=60003),HLOOKUP(C399,MASTER_Data_3!$A$6:$G$16,MATCH(Datset_2!I399,MASTER_Data_3!$B$7:$B$16,1)+2,1),IF(AND(I399&gt;100,C399=60004),HLOOKUP(C399,MASTER_Data_3!$A$6:$G$16,MATCH(Datset_2!I399,MASTER_Data_3!$B$7:$B$16,1)+2,1),IF(AND(I399&gt;100,C399=60005),HLOOKUP(C399,MASTER_Data_3!$A$6:$G$16,MATCH(Datset_2!I399,MASTER_Data_3!$B$7:$B$16,1)+2,1),HLOOKUP(C399,MASTER_Data_3!$A$6:$G$16,2,1))))))</f>
        <v>0.25</v>
      </c>
      <c r="K399" s="4">
        <f t="shared" si="12"/>
        <v>36.674999999999997</v>
      </c>
      <c r="L399" s="112">
        <f>IF(AND(I399&gt;100,C399=60001),HLOOKUP(C399,MASTER_Data_4!$A$6:$L$16,MATCH(Datset_2!I399,MASTER_Data_4!$B$7:$B$16,1)+2,1),IF(AND(I399&gt;100,C399=60002),HLOOKUP(C399,MASTER_Data_4!$A$6:$L$16,MATCH(Datset_2!I399,MASTER_Data_4!$B$7:$B$16,1)+2,1),IF(AND(I399&gt;100,C399=60003),HLOOKUP(C399,MASTER_Data_4!$A$6:$L$16,MATCH(Datset_2!I399,MASTER_Data_4!$B$7:$B$16,1)+2,1),IF(AND(I399&gt;100,C399=60004),HLOOKUP(C399,MASTER_Data_4!$A$6:$L$16,MATCH(Datset_2!I399,MASTER_Data_4!$B$7:$B$16,1)+2,1),IF(AND(I399&gt;100,C399=60005),HLOOKUP(C399,MASTER_Data_4!$A$6:$L$16,MATCH(Datset_2!I399,MASTER_Data_4!$B$7:$B$16,1)+2,1),HLOOKUP(C399,MASTER_Data_4!$A$6:$L$16,2,1))))))</f>
        <v>0.34</v>
      </c>
      <c r="M399" s="4">
        <f t="shared" si="13"/>
        <v>49.878</v>
      </c>
      <c r="N399" s="112">
        <f>VLOOKUP(C399,MASTER_Data_7!$F$2:$H$7,3,0)</f>
        <v>1</v>
      </c>
      <c r="O399" s="112">
        <f>VLOOKUP(C399,MASTER_Data_7!$K$2:$M$12,3,0)</f>
        <v>2</v>
      </c>
      <c r="P399" s="3">
        <f>VLOOKUP(C399,MASTER_Data_8!$F$2:$H$7,3,0)</f>
        <v>25</v>
      </c>
      <c r="Q399" s="3">
        <f>Datset_2!I399*MASTER_Data_5!$B$9*P399</f>
        <v>199.87875</v>
      </c>
      <c r="R399" s="3">
        <f>VLOOKUP(C399,MASTER_Data_8!$K$2:$M$12,3,0)</f>
        <v>1376</v>
      </c>
      <c r="S399" s="3">
        <f>Datset_2!I399*MASTER_Data_5!$B$9*R399</f>
        <v>11001.3264</v>
      </c>
    </row>
    <row r="400" spans="1:19" x14ac:dyDescent="0.25">
      <c r="A400" s="62" t="s">
        <v>803</v>
      </c>
      <c r="B400" s="22">
        <v>39748</v>
      </c>
      <c r="C400" s="62">
        <v>60002</v>
      </c>
      <c r="D400" s="62">
        <v>7</v>
      </c>
      <c r="E400" s="62">
        <v>0</v>
      </c>
      <c r="F400" s="62">
        <v>12</v>
      </c>
      <c r="G400" s="62">
        <v>12</v>
      </c>
      <c r="H400" s="62">
        <v>9</v>
      </c>
      <c r="I400" s="112">
        <f>D400*HLOOKUP($D$3,MASTER_Data_1!$A$3:$F$5,2,0)+E400*HLOOKUP($E$3,MASTER_Data_1!$A$3:$F$5,2,0)+F400*HLOOKUP($F$3,MASTER_Data_1!$A$3:$F$5,2,0)+G400*HLOOKUP($G$3,MASTER_Data_1!$A$3:$F$5,2,0)+H400*HLOOKUP($H$3,MASTER_Data_1!$A$3:$F$5,2,0)</f>
        <v>127.7</v>
      </c>
      <c r="J400" s="5">
        <f>IF(AND(I400&gt;100,C400=60001),HLOOKUP(C400,MASTER_Data_3!$A$6:$G$16,MATCH(Datset_2!I400,MASTER_Data_3!$B$7:$B$16,1)+2,1),IF(AND(I400&gt;100,C400=60002),HLOOKUP(C400,MASTER_Data_3!$A$6:$G$16,MATCH(Datset_2!I400,MASTER_Data_3!$B$7:$B$16,1)+2,1),IF(AND(I400&gt;100,C400=60003),HLOOKUP(C400,MASTER_Data_3!$A$6:$G$16,MATCH(Datset_2!I400,MASTER_Data_3!$B$7:$B$16,1)+2,1),IF(AND(I400&gt;100,C400=60004),HLOOKUP(C400,MASTER_Data_3!$A$6:$G$16,MATCH(Datset_2!I400,MASTER_Data_3!$B$7:$B$16,1)+2,1),IF(AND(I400&gt;100,C400=60005),HLOOKUP(C400,MASTER_Data_3!$A$6:$G$16,MATCH(Datset_2!I400,MASTER_Data_3!$B$7:$B$16,1)+2,1),HLOOKUP(C400,MASTER_Data_3!$A$6:$G$16,2,1))))))</f>
        <v>0.254</v>
      </c>
      <c r="K400" s="4">
        <f t="shared" si="12"/>
        <v>32.4358</v>
      </c>
      <c r="L400" s="112">
        <f>IF(AND(I400&gt;100,C400=60001),HLOOKUP(C400,MASTER_Data_4!$A$6:$L$16,MATCH(Datset_2!I400,MASTER_Data_4!$B$7:$B$16,1)+2,1),IF(AND(I400&gt;100,C400=60002),HLOOKUP(C400,MASTER_Data_4!$A$6:$L$16,MATCH(Datset_2!I400,MASTER_Data_4!$B$7:$B$16,1)+2,1),IF(AND(I400&gt;100,C400=60003),HLOOKUP(C400,MASTER_Data_4!$A$6:$L$16,MATCH(Datset_2!I400,MASTER_Data_4!$B$7:$B$16,1)+2,1),IF(AND(I400&gt;100,C400=60004),HLOOKUP(C400,MASTER_Data_4!$A$6:$L$16,MATCH(Datset_2!I400,MASTER_Data_4!$B$7:$B$16,1)+2,1),IF(AND(I400&gt;100,C400=60005),HLOOKUP(C400,MASTER_Data_4!$A$6:$L$16,MATCH(Datset_2!I400,MASTER_Data_4!$B$7:$B$16,1)+2,1),HLOOKUP(C400,MASTER_Data_4!$A$6:$L$16,2,1))))))</f>
        <v>0.307</v>
      </c>
      <c r="M400" s="4">
        <f t="shared" si="13"/>
        <v>39.203899999999997</v>
      </c>
      <c r="N400" s="112">
        <f>VLOOKUP(C400,MASTER_Data_7!$F$2:$H$7,3,0)</f>
        <v>1</v>
      </c>
      <c r="O400" s="112">
        <f>VLOOKUP(C400,MASTER_Data_7!$K$2:$M$12,3,0)</f>
        <v>2</v>
      </c>
      <c r="P400" s="3">
        <f>VLOOKUP(C400,MASTER_Data_8!$F$2:$H$7,3,0)</f>
        <v>355</v>
      </c>
      <c r="Q400" s="3">
        <f>Datset_2!I400*MASTER_Data_5!$B$9*P400</f>
        <v>2470.6757499999999</v>
      </c>
      <c r="R400" s="3">
        <f>VLOOKUP(C400,MASTER_Data_8!$K$2:$M$12,3,0)</f>
        <v>1275</v>
      </c>
      <c r="S400" s="3">
        <f>Datset_2!I400*MASTER_Data_5!$B$9*R400</f>
        <v>8873.5537499999991</v>
      </c>
    </row>
    <row r="401" spans="1:19" x14ac:dyDescent="0.25">
      <c r="A401" s="62" t="s">
        <v>804</v>
      </c>
      <c r="B401" s="22">
        <v>39748</v>
      </c>
      <c r="C401" s="62">
        <v>60001</v>
      </c>
      <c r="D401" s="62">
        <v>7</v>
      </c>
      <c r="E401" s="62">
        <v>8</v>
      </c>
      <c r="F401" s="62">
        <v>12</v>
      </c>
      <c r="G401" s="62">
        <v>12</v>
      </c>
      <c r="H401" s="62">
        <v>10</v>
      </c>
      <c r="I401" s="112">
        <f>D401*HLOOKUP($D$3,MASTER_Data_1!$A$3:$F$5,2,0)+E401*HLOOKUP($E$3,MASTER_Data_1!$A$3:$F$5,2,0)+F401*HLOOKUP($F$3,MASTER_Data_1!$A$3:$F$5,2,0)+G401*HLOOKUP($G$3,MASTER_Data_1!$A$3:$F$5,2,0)+H401*HLOOKUP($H$3,MASTER_Data_1!$A$3:$F$5,2,0)</f>
        <v>144.9</v>
      </c>
      <c r="J401" s="5">
        <f>IF(AND(I401&gt;100,C401=60001),HLOOKUP(C401,MASTER_Data_3!$A$6:$G$16,MATCH(Datset_2!I401,MASTER_Data_3!$B$7:$B$16,1)+2,1),IF(AND(I401&gt;100,C401=60002),HLOOKUP(C401,MASTER_Data_3!$A$6:$G$16,MATCH(Datset_2!I401,MASTER_Data_3!$B$7:$B$16,1)+2,1),IF(AND(I401&gt;100,C401=60003),HLOOKUP(C401,MASTER_Data_3!$A$6:$G$16,MATCH(Datset_2!I401,MASTER_Data_3!$B$7:$B$16,1)+2,1),IF(AND(I401&gt;100,C401=60004),HLOOKUP(C401,MASTER_Data_3!$A$6:$G$16,MATCH(Datset_2!I401,MASTER_Data_3!$B$7:$B$16,1)+2,1),IF(AND(I401&gt;100,C401=60005),HLOOKUP(C401,MASTER_Data_3!$A$6:$G$16,MATCH(Datset_2!I401,MASTER_Data_3!$B$7:$B$16,1)+2,1),HLOOKUP(C401,MASTER_Data_3!$A$6:$G$16,2,1))))))</f>
        <v>0.25</v>
      </c>
      <c r="K401" s="4">
        <f t="shared" si="12"/>
        <v>36.225000000000001</v>
      </c>
      <c r="L401" s="112">
        <f>IF(AND(I401&gt;100,C401=60001),HLOOKUP(C401,MASTER_Data_4!$A$6:$L$16,MATCH(Datset_2!I401,MASTER_Data_4!$B$7:$B$16,1)+2,1),IF(AND(I401&gt;100,C401=60002),HLOOKUP(C401,MASTER_Data_4!$A$6:$L$16,MATCH(Datset_2!I401,MASTER_Data_4!$B$7:$B$16,1)+2,1),IF(AND(I401&gt;100,C401=60003),HLOOKUP(C401,MASTER_Data_4!$A$6:$L$16,MATCH(Datset_2!I401,MASTER_Data_4!$B$7:$B$16,1)+2,1),IF(AND(I401&gt;100,C401=60004),HLOOKUP(C401,MASTER_Data_4!$A$6:$L$16,MATCH(Datset_2!I401,MASTER_Data_4!$B$7:$B$16,1)+2,1),IF(AND(I401&gt;100,C401=60005),HLOOKUP(C401,MASTER_Data_4!$A$6:$L$16,MATCH(Datset_2!I401,MASTER_Data_4!$B$7:$B$16,1)+2,1),HLOOKUP(C401,MASTER_Data_4!$A$6:$L$16,2,1))))))</f>
        <v>0.34</v>
      </c>
      <c r="M401" s="4">
        <f t="shared" si="13"/>
        <v>49.266000000000005</v>
      </c>
      <c r="N401" s="112">
        <f>VLOOKUP(C401,MASTER_Data_7!$F$2:$H$7,3,0)</f>
        <v>1</v>
      </c>
      <c r="O401" s="112">
        <f>VLOOKUP(C401,MASTER_Data_7!$K$2:$M$12,3,0)</f>
        <v>2</v>
      </c>
      <c r="P401" s="3">
        <f>VLOOKUP(C401,MASTER_Data_8!$F$2:$H$7,3,0)</f>
        <v>25</v>
      </c>
      <c r="Q401" s="3">
        <f>Datset_2!I401*MASTER_Data_5!$B$9*P401</f>
        <v>197.42625000000001</v>
      </c>
      <c r="R401" s="3">
        <f>VLOOKUP(C401,MASTER_Data_8!$K$2:$M$12,3,0)</f>
        <v>1376</v>
      </c>
      <c r="S401" s="3">
        <f>Datset_2!I401*MASTER_Data_5!$B$9*R401</f>
        <v>10866.3408</v>
      </c>
    </row>
    <row r="402" spans="1:19" x14ac:dyDescent="0.25">
      <c r="A402" s="62" t="s">
        <v>803</v>
      </c>
      <c r="B402" s="22">
        <v>39748</v>
      </c>
      <c r="C402" s="62">
        <v>60003</v>
      </c>
      <c r="D402" s="62">
        <v>9</v>
      </c>
      <c r="E402" s="62">
        <v>8</v>
      </c>
      <c r="F402" s="62">
        <v>12</v>
      </c>
      <c r="G402" s="62">
        <v>12</v>
      </c>
      <c r="H402" s="62">
        <v>9</v>
      </c>
      <c r="I402" s="112">
        <f>D402*HLOOKUP($D$3,MASTER_Data_1!$A$3:$F$5,2,0)+E402*HLOOKUP($E$3,MASTER_Data_1!$A$3:$F$5,2,0)+F402*HLOOKUP($F$3,MASTER_Data_1!$A$3:$F$5,2,0)+G402*HLOOKUP($G$3,MASTER_Data_1!$A$3:$F$5,2,0)+H402*HLOOKUP($H$3,MASTER_Data_1!$A$3:$F$5,2,0)</f>
        <v>146.69999999999999</v>
      </c>
      <c r="J402" s="5">
        <f>IF(AND(I402&gt;100,C402=60001),HLOOKUP(C402,MASTER_Data_3!$A$6:$G$16,MATCH(Datset_2!I402,MASTER_Data_3!$B$7:$B$16,1)+2,1),IF(AND(I402&gt;100,C402=60002),HLOOKUP(C402,MASTER_Data_3!$A$6:$G$16,MATCH(Datset_2!I402,MASTER_Data_3!$B$7:$B$16,1)+2,1),IF(AND(I402&gt;100,C402=60003),HLOOKUP(C402,MASTER_Data_3!$A$6:$G$16,MATCH(Datset_2!I402,MASTER_Data_3!$B$7:$B$16,1)+2,1),IF(AND(I402&gt;100,C402=60004),HLOOKUP(C402,MASTER_Data_3!$A$6:$G$16,MATCH(Datset_2!I402,MASTER_Data_3!$B$7:$B$16,1)+2,1),IF(AND(I402&gt;100,C402=60005),HLOOKUP(C402,MASTER_Data_3!$A$6:$G$16,MATCH(Datset_2!I402,MASTER_Data_3!$B$7:$B$16,1)+2,1),HLOOKUP(C402,MASTER_Data_3!$A$6:$G$16,2,1))))))</f>
        <v>0.25600000000000001</v>
      </c>
      <c r="K402" s="4">
        <f t="shared" si="12"/>
        <v>37.555199999999999</v>
      </c>
      <c r="L402" s="112">
        <f>IF(AND(I402&gt;100,C402=60001),HLOOKUP(C402,MASTER_Data_4!$A$6:$L$16,MATCH(Datset_2!I402,MASTER_Data_4!$B$7:$B$16,1)+2,1),IF(AND(I402&gt;100,C402=60002),HLOOKUP(C402,MASTER_Data_4!$A$6:$L$16,MATCH(Datset_2!I402,MASTER_Data_4!$B$7:$B$16,1)+2,1),IF(AND(I402&gt;100,C402=60003),HLOOKUP(C402,MASTER_Data_4!$A$6:$L$16,MATCH(Datset_2!I402,MASTER_Data_4!$B$7:$B$16,1)+2,1),IF(AND(I402&gt;100,C402=60004),HLOOKUP(C402,MASTER_Data_4!$A$6:$L$16,MATCH(Datset_2!I402,MASTER_Data_4!$B$7:$B$16,1)+2,1),IF(AND(I402&gt;100,C402=60005),HLOOKUP(C402,MASTER_Data_4!$A$6:$L$16,MATCH(Datset_2!I402,MASTER_Data_4!$B$7:$B$16,1)+2,1),HLOOKUP(C402,MASTER_Data_4!$A$6:$L$16,2,1))))))</f>
        <v>0.28999999999999998</v>
      </c>
      <c r="M402" s="4">
        <f t="shared" si="13"/>
        <v>42.542999999999992</v>
      </c>
      <c r="N402" s="112">
        <f>VLOOKUP(C402,MASTER_Data_7!$F$2:$H$7,3,0)</f>
        <v>2</v>
      </c>
      <c r="O402" s="112">
        <f>VLOOKUP(C402,MASTER_Data_7!$K$2:$M$12,3,0)</f>
        <v>1</v>
      </c>
      <c r="P402" s="3">
        <f>VLOOKUP(C402,MASTER_Data_8!$F$2:$H$7,3,0)</f>
        <v>846</v>
      </c>
      <c r="Q402" s="3">
        <f>Datset_2!I402*MASTER_Data_5!$B$9*P402</f>
        <v>6763.8968999999997</v>
      </c>
      <c r="R402" s="3">
        <f>VLOOKUP(C402,MASTER_Data_8!$K$2:$M$12,3,0)</f>
        <v>775</v>
      </c>
      <c r="S402" s="3">
        <f>Datset_2!I402*MASTER_Data_5!$B$9*R402</f>
        <v>6196.24125</v>
      </c>
    </row>
    <row r="403" spans="1:19" x14ac:dyDescent="0.25">
      <c r="A403" s="62" t="s">
        <v>805</v>
      </c>
      <c r="B403" s="22">
        <v>39749</v>
      </c>
      <c r="C403" s="62">
        <v>60005</v>
      </c>
      <c r="D403" s="62">
        <v>10</v>
      </c>
      <c r="E403" s="62">
        <v>15</v>
      </c>
      <c r="F403" s="62">
        <v>12</v>
      </c>
      <c r="G403" s="62">
        <v>11</v>
      </c>
      <c r="H403" s="62">
        <v>9</v>
      </c>
      <c r="I403" s="112">
        <f>D403*HLOOKUP($D$3,MASTER_Data_1!$A$3:$F$5,2,0)+E403*HLOOKUP($E$3,MASTER_Data_1!$A$3:$F$5,2,0)+F403*HLOOKUP($F$3,MASTER_Data_1!$A$3:$F$5,2,0)+G403*HLOOKUP($G$3,MASTER_Data_1!$A$3:$F$5,2,0)+H403*HLOOKUP($H$3,MASTER_Data_1!$A$3:$F$5,2,0)</f>
        <v>155.89999999999998</v>
      </c>
      <c r="J403" s="5">
        <f>IF(AND(I403&gt;100,C403=60001),HLOOKUP(C403,MASTER_Data_3!$A$6:$G$16,MATCH(Datset_2!I403,MASTER_Data_3!$B$7:$B$16,1)+2,1),IF(AND(I403&gt;100,C403=60002),HLOOKUP(C403,MASTER_Data_3!$A$6:$G$16,MATCH(Datset_2!I403,MASTER_Data_3!$B$7:$B$16,1)+2,1),IF(AND(I403&gt;100,C403=60003),HLOOKUP(C403,MASTER_Data_3!$A$6:$G$16,MATCH(Datset_2!I403,MASTER_Data_3!$B$7:$B$16,1)+2,1),IF(AND(I403&gt;100,C403=60004),HLOOKUP(C403,MASTER_Data_3!$A$6:$G$16,MATCH(Datset_2!I403,MASTER_Data_3!$B$7:$B$16,1)+2,1),IF(AND(I403&gt;100,C403=60005),HLOOKUP(C403,MASTER_Data_3!$A$6:$G$16,MATCH(Datset_2!I403,MASTER_Data_3!$B$7:$B$16,1)+2,1),HLOOKUP(C403,MASTER_Data_3!$A$6:$G$16,2,1))))))</f>
        <v>0.24399999999999999</v>
      </c>
      <c r="K403" s="4">
        <f t="shared" si="12"/>
        <v>38.039599999999993</v>
      </c>
      <c r="L403" s="112">
        <f>IF(AND(I403&gt;100,C403=60001),HLOOKUP(C403,MASTER_Data_4!$A$6:$L$16,MATCH(Datset_2!I403,MASTER_Data_4!$B$7:$B$16,1)+2,1),IF(AND(I403&gt;100,C403=60002),HLOOKUP(C403,MASTER_Data_4!$A$6:$L$16,MATCH(Datset_2!I403,MASTER_Data_4!$B$7:$B$16,1)+2,1),IF(AND(I403&gt;100,C403=60003),HLOOKUP(C403,MASTER_Data_4!$A$6:$L$16,MATCH(Datset_2!I403,MASTER_Data_4!$B$7:$B$16,1)+2,1),IF(AND(I403&gt;100,C403=60004),HLOOKUP(C403,MASTER_Data_4!$A$6:$L$16,MATCH(Datset_2!I403,MASTER_Data_4!$B$7:$B$16,1)+2,1),IF(AND(I403&gt;100,C403=60005),HLOOKUP(C403,MASTER_Data_4!$A$6:$L$16,MATCH(Datset_2!I403,MASTER_Data_4!$B$7:$B$16,1)+2,1),HLOOKUP(C403,MASTER_Data_4!$A$6:$L$16,2,1))))))</f>
        <v>0.38900000000000001</v>
      </c>
      <c r="M403" s="4">
        <f t="shared" si="13"/>
        <v>60.645099999999992</v>
      </c>
      <c r="N403" s="112">
        <f>VLOOKUP(C403,MASTER_Data_7!$F$2:$H$7,3,0)</f>
        <v>2</v>
      </c>
      <c r="O403" s="112">
        <f>VLOOKUP(C403,MASTER_Data_7!$K$2:$M$12,3,0)</f>
        <v>1</v>
      </c>
      <c r="P403" s="3">
        <f>VLOOKUP(C403,MASTER_Data_8!$F$2:$H$7,3,0)</f>
        <v>779</v>
      </c>
      <c r="Q403" s="3">
        <f>Datset_2!I403*MASTER_Data_5!$B$9*P403</f>
        <v>6618.8124499999994</v>
      </c>
      <c r="R403" s="3">
        <f>VLOOKUP(C403,MASTER_Data_8!$K$2:$M$12,3,0)</f>
        <v>584</v>
      </c>
      <c r="S403" s="3">
        <f>Datset_2!I403*MASTER_Data_5!$B$9*R403</f>
        <v>4961.9851999999992</v>
      </c>
    </row>
    <row r="404" spans="1:19" x14ac:dyDescent="0.25">
      <c r="A404" s="62" t="s">
        <v>806</v>
      </c>
      <c r="B404" s="22">
        <v>39749</v>
      </c>
      <c r="C404" s="62">
        <v>60001</v>
      </c>
      <c r="D404" s="62">
        <v>9</v>
      </c>
      <c r="E404" s="62">
        <v>18</v>
      </c>
      <c r="F404" s="62">
        <v>12</v>
      </c>
      <c r="G404" s="62">
        <v>11</v>
      </c>
      <c r="H404" s="62">
        <v>18</v>
      </c>
      <c r="I404" s="112">
        <f>D404*HLOOKUP($D$3,MASTER_Data_1!$A$3:$F$5,2,0)+E404*HLOOKUP($E$3,MASTER_Data_1!$A$3:$F$5,2,0)+F404*HLOOKUP($F$3,MASTER_Data_1!$A$3:$F$5,2,0)+G404*HLOOKUP($G$3,MASTER_Data_1!$A$3:$F$5,2,0)+H404*HLOOKUP($H$3,MASTER_Data_1!$A$3:$F$5,2,0)</f>
        <v>184.20000000000002</v>
      </c>
      <c r="J404" s="5">
        <f>IF(AND(I404&gt;100,C404=60001),HLOOKUP(C404,MASTER_Data_3!$A$6:$G$16,MATCH(Datset_2!I404,MASTER_Data_3!$B$7:$B$16,1)+2,1),IF(AND(I404&gt;100,C404=60002),HLOOKUP(C404,MASTER_Data_3!$A$6:$G$16,MATCH(Datset_2!I404,MASTER_Data_3!$B$7:$B$16,1)+2,1),IF(AND(I404&gt;100,C404=60003),HLOOKUP(C404,MASTER_Data_3!$A$6:$G$16,MATCH(Datset_2!I404,MASTER_Data_3!$B$7:$B$16,1)+2,1),IF(AND(I404&gt;100,C404=60004),HLOOKUP(C404,MASTER_Data_3!$A$6:$G$16,MATCH(Datset_2!I404,MASTER_Data_3!$B$7:$B$16,1)+2,1),IF(AND(I404&gt;100,C404=60005),HLOOKUP(C404,MASTER_Data_3!$A$6:$G$16,MATCH(Datset_2!I404,MASTER_Data_3!$B$7:$B$16,1)+2,1),HLOOKUP(C404,MASTER_Data_3!$A$6:$G$16,2,1))))))</f>
        <v>0.25</v>
      </c>
      <c r="K404" s="4">
        <f t="shared" si="12"/>
        <v>46.050000000000004</v>
      </c>
      <c r="L404" s="112">
        <f>IF(AND(I404&gt;100,C404=60001),HLOOKUP(C404,MASTER_Data_4!$A$6:$L$16,MATCH(Datset_2!I404,MASTER_Data_4!$B$7:$B$16,1)+2,1),IF(AND(I404&gt;100,C404=60002),HLOOKUP(C404,MASTER_Data_4!$A$6:$L$16,MATCH(Datset_2!I404,MASTER_Data_4!$B$7:$B$16,1)+2,1),IF(AND(I404&gt;100,C404=60003),HLOOKUP(C404,MASTER_Data_4!$A$6:$L$16,MATCH(Datset_2!I404,MASTER_Data_4!$B$7:$B$16,1)+2,1),IF(AND(I404&gt;100,C404=60004),HLOOKUP(C404,MASTER_Data_4!$A$6:$L$16,MATCH(Datset_2!I404,MASTER_Data_4!$B$7:$B$16,1)+2,1),IF(AND(I404&gt;100,C404=60005),HLOOKUP(C404,MASTER_Data_4!$A$6:$L$16,MATCH(Datset_2!I404,MASTER_Data_4!$B$7:$B$16,1)+2,1),HLOOKUP(C404,MASTER_Data_4!$A$6:$L$16,2,1))))))</f>
        <v>0.34</v>
      </c>
      <c r="M404" s="4">
        <f t="shared" si="13"/>
        <v>62.628000000000007</v>
      </c>
      <c r="N404" s="112">
        <f>VLOOKUP(C404,MASTER_Data_7!$F$2:$H$7,3,0)</f>
        <v>1</v>
      </c>
      <c r="O404" s="112">
        <f>VLOOKUP(C404,MASTER_Data_7!$K$2:$M$12,3,0)</f>
        <v>2</v>
      </c>
      <c r="P404" s="3">
        <f>VLOOKUP(C404,MASTER_Data_8!$F$2:$H$7,3,0)</f>
        <v>25</v>
      </c>
      <c r="Q404" s="3">
        <f>Datset_2!I404*MASTER_Data_5!$B$9*P404</f>
        <v>250.97250000000005</v>
      </c>
      <c r="R404" s="3">
        <f>VLOOKUP(C404,MASTER_Data_8!$K$2:$M$12,3,0)</f>
        <v>1376</v>
      </c>
      <c r="S404" s="3">
        <f>Datset_2!I404*MASTER_Data_5!$B$9*R404</f>
        <v>13813.526400000002</v>
      </c>
    </row>
    <row r="405" spans="1:19" x14ac:dyDescent="0.25">
      <c r="A405" s="62" t="s">
        <v>807</v>
      </c>
      <c r="B405" s="22">
        <v>39750</v>
      </c>
      <c r="C405" s="62">
        <v>60004</v>
      </c>
      <c r="D405" s="62">
        <v>9</v>
      </c>
      <c r="E405" s="62">
        <v>15</v>
      </c>
      <c r="F405" s="62">
        <v>12</v>
      </c>
      <c r="G405" s="62">
        <v>11</v>
      </c>
      <c r="H405" s="62">
        <v>11</v>
      </c>
      <c r="I405" s="112">
        <f>D405*HLOOKUP($D$3,MASTER_Data_1!$A$3:$F$5,2,0)+E405*HLOOKUP($E$3,MASTER_Data_1!$A$3:$F$5,2,0)+F405*HLOOKUP($F$3,MASTER_Data_1!$A$3:$F$5,2,0)+G405*HLOOKUP($G$3,MASTER_Data_1!$A$3:$F$5,2,0)+H405*HLOOKUP($H$3,MASTER_Data_1!$A$3:$F$5,2,0)</f>
        <v>159.19999999999999</v>
      </c>
      <c r="J405" s="5">
        <f>IF(AND(I405&gt;100,C405=60001),HLOOKUP(C405,MASTER_Data_3!$A$6:$G$16,MATCH(Datset_2!I405,MASTER_Data_3!$B$7:$B$16,1)+2,1),IF(AND(I405&gt;100,C405=60002),HLOOKUP(C405,MASTER_Data_3!$A$6:$G$16,MATCH(Datset_2!I405,MASTER_Data_3!$B$7:$B$16,1)+2,1),IF(AND(I405&gt;100,C405=60003),HLOOKUP(C405,MASTER_Data_3!$A$6:$G$16,MATCH(Datset_2!I405,MASTER_Data_3!$B$7:$B$16,1)+2,1),IF(AND(I405&gt;100,C405=60004),HLOOKUP(C405,MASTER_Data_3!$A$6:$G$16,MATCH(Datset_2!I405,MASTER_Data_3!$B$7:$B$16,1)+2,1),IF(AND(I405&gt;100,C405=60005),HLOOKUP(C405,MASTER_Data_3!$A$6:$G$16,MATCH(Datset_2!I405,MASTER_Data_3!$B$7:$B$16,1)+2,1),HLOOKUP(C405,MASTER_Data_3!$A$6:$G$16,2,1))))))</f>
        <v>0.252</v>
      </c>
      <c r="K405" s="4">
        <f t="shared" si="12"/>
        <v>40.118399999999994</v>
      </c>
      <c r="L405" s="112">
        <f>IF(AND(I405&gt;100,C405=60001),HLOOKUP(C405,MASTER_Data_4!$A$6:$L$16,MATCH(Datset_2!I405,MASTER_Data_4!$B$7:$B$16,1)+2,1),IF(AND(I405&gt;100,C405=60002),HLOOKUP(C405,MASTER_Data_4!$A$6:$L$16,MATCH(Datset_2!I405,MASTER_Data_4!$B$7:$B$16,1)+2,1),IF(AND(I405&gt;100,C405=60003),HLOOKUP(C405,MASTER_Data_4!$A$6:$L$16,MATCH(Datset_2!I405,MASTER_Data_4!$B$7:$B$16,1)+2,1),IF(AND(I405&gt;100,C405=60004),HLOOKUP(C405,MASTER_Data_4!$A$6:$L$16,MATCH(Datset_2!I405,MASTER_Data_4!$B$7:$B$16,1)+2,1),IF(AND(I405&gt;100,C405=60005),HLOOKUP(C405,MASTER_Data_4!$A$6:$L$16,MATCH(Datset_2!I405,MASTER_Data_4!$B$7:$B$16,1)+2,1),HLOOKUP(C405,MASTER_Data_4!$A$6:$L$16,2,1))))))</f>
        <v>0.3</v>
      </c>
      <c r="M405" s="4">
        <f t="shared" si="13"/>
        <v>47.76</v>
      </c>
      <c r="N405" s="112">
        <f>VLOOKUP(C405,MASTER_Data_7!$F$2:$H$7,3,0)</f>
        <v>2</v>
      </c>
      <c r="O405" s="112">
        <f>VLOOKUP(C405,MASTER_Data_7!$K$2:$M$12,3,0)</f>
        <v>2</v>
      </c>
      <c r="P405" s="3">
        <f>VLOOKUP(C405,MASTER_Data_8!$F$2:$H$7,3,0)</f>
        <v>882</v>
      </c>
      <c r="Q405" s="3">
        <f>Datset_2!I405*MASTER_Data_5!$B$9*P405</f>
        <v>7652.5847999999996</v>
      </c>
      <c r="R405" s="3">
        <f>VLOOKUP(C405,MASTER_Data_8!$K$2:$M$12,3,0)</f>
        <v>1735</v>
      </c>
      <c r="S405" s="3">
        <f>Datset_2!I405*MASTER_Data_5!$B$9*R405</f>
        <v>15053.553999999998</v>
      </c>
    </row>
    <row r="406" spans="1:19" x14ac:dyDescent="0.25">
      <c r="A406" s="62" t="s">
        <v>808</v>
      </c>
      <c r="B406" s="22">
        <v>39750</v>
      </c>
      <c r="C406" s="62">
        <v>60005</v>
      </c>
      <c r="D406" s="62">
        <v>10</v>
      </c>
      <c r="E406" s="62">
        <v>8</v>
      </c>
      <c r="F406" s="62">
        <v>12</v>
      </c>
      <c r="G406" s="62">
        <v>11</v>
      </c>
      <c r="H406" s="62">
        <v>18</v>
      </c>
      <c r="I406" s="112">
        <f>D406*HLOOKUP($D$3,MASTER_Data_1!$A$3:$F$5,2,0)+E406*HLOOKUP($E$3,MASTER_Data_1!$A$3:$F$5,2,0)+F406*HLOOKUP($F$3,MASTER_Data_1!$A$3:$F$5,2,0)+G406*HLOOKUP($G$3,MASTER_Data_1!$A$3:$F$5,2,0)+H406*HLOOKUP($H$3,MASTER_Data_1!$A$3:$F$5,2,0)</f>
        <v>168.5</v>
      </c>
      <c r="J406" s="5">
        <f>IF(AND(I406&gt;100,C406=60001),HLOOKUP(C406,MASTER_Data_3!$A$6:$G$16,MATCH(Datset_2!I406,MASTER_Data_3!$B$7:$B$16,1)+2,1),IF(AND(I406&gt;100,C406=60002),HLOOKUP(C406,MASTER_Data_3!$A$6:$G$16,MATCH(Datset_2!I406,MASTER_Data_3!$B$7:$B$16,1)+2,1),IF(AND(I406&gt;100,C406=60003),HLOOKUP(C406,MASTER_Data_3!$A$6:$G$16,MATCH(Datset_2!I406,MASTER_Data_3!$B$7:$B$16,1)+2,1),IF(AND(I406&gt;100,C406=60004),HLOOKUP(C406,MASTER_Data_3!$A$6:$G$16,MATCH(Datset_2!I406,MASTER_Data_3!$B$7:$B$16,1)+2,1),IF(AND(I406&gt;100,C406=60005),HLOOKUP(C406,MASTER_Data_3!$A$6:$G$16,MATCH(Datset_2!I406,MASTER_Data_3!$B$7:$B$16,1)+2,1),HLOOKUP(C406,MASTER_Data_3!$A$6:$G$16,2,1))))))</f>
        <v>0.24399999999999999</v>
      </c>
      <c r="K406" s="4">
        <f t="shared" si="12"/>
        <v>41.113999999999997</v>
      </c>
      <c r="L406" s="112">
        <f>IF(AND(I406&gt;100,C406=60001),HLOOKUP(C406,MASTER_Data_4!$A$6:$L$16,MATCH(Datset_2!I406,MASTER_Data_4!$B$7:$B$16,1)+2,1),IF(AND(I406&gt;100,C406=60002),HLOOKUP(C406,MASTER_Data_4!$A$6:$L$16,MATCH(Datset_2!I406,MASTER_Data_4!$B$7:$B$16,1)+2,1),IF(AND(I406&gt;100,C406=60003),HLOOKUP(C406,MASTER_Data_4!$A$6:$L$16,MATCH(Datset_2!I406,MASTER_Data_4!$B$7:$B$16,1)+2,1),IF(AND(I406&gt;100,C406=60004),HLOOKUP(C406,MASTER_Data_4!$A$6:$L$16,MATCH(Datset_2!I406,MASTER_Data_4!$B$7:$B$16,1)+2,1),IF(AND(I406&gt;100,C406=60005),HLOOKUP(C406,MASTER_Data_4!$A$6:$L$16,MATCH(Datset_2!I406,MASTER_Data_4!$B$7:$B$16,1)+2,1),HLOOKUP(C406,MASTER_Data_4!$A$6:$L$16,2,1))))))</f>
        <v>0.38900000000000001</v>
      </c>
      <c r="M406" s="4">
        <f t="shared" si="13"/>
        <v>65.546500000000009</v>
      </c>
      <c r="N406" s="112">
        <f>VLOOKUP(C406,MASTER_Data_7!$F$2:$H$7,3,0)</f>
        <v>2</v>
      </c>
      <c r="O406" s="112">
        <f>VLOOKUP(C406,MASTER_Data_7!$K$2:$M$12,3,0)</f>
        <v>1</v>
      </c>
      <c r="P406" s="3">
        <f>VLOOKUP(C406,MASTER_Data_8!$F$2:$H$7,3,0)</f>
        <v>779</v>
      </c>
      <c r="Q406" s="3">
        <f>Datset_2!I406*MASTER_Data_5!$B$9*P406</f>
        <v>7153.7517499999994</v>
      </c>
      <c r="R406" s="3">
        <f>VLOOKUP(C406,MASTER_Data_8!$K$2:$M$12,3,0)</f>
        <v>584</v>
      </c>
      <c r="S406" s="3">
        <f>Datset_2!I406*MASTER_Data_5!$B$9*R406</f>
        <v>5363.0179999999991</v>
      </c>
    </row>
    <row r="407" spans="1:19" x14ac:dyDescent="0.25">
      <c r="A407" s="62" t="s">
        <v>809</v>
      </c>
      <c r="B407" s="22">
        <v>39751</v>
      </c>
      <c r="C407" s="62">
        <v>60003</v>
      </c>
      <c r="D407" s="62">
        <v>8</v>
      </c>
      <c r="E407" s="62">
        <v>8</v>
      </c>
      <c r="F407" s="62">
        <v>12</v>
      </c>
      <c r="G407" s="62">
        <v>11</v>
      </c>
      <c r="H407" s="62">
        <v>11</v>
      </c>
      <c r="I407" s="112">
        <f>D407*HLOOKUP($D$3,MASTER_Data_1!$A$3:$F$5,2,0)+E407*HLOOKUP($E$3,MASTER_Data_1!$A$3:$F$5,2,0)+F407*HLOOKUP($F$3,MASTER_Data_1!$A$3:$F$5,2,0)+G407*HLOOKUP($G$3,MASTER_Data_1!$A$3:$F$5,2,0)+H407*HLOOKUP($H$3,MASTER_Data_1!$A$3:$F$5,2,0)</f>
        <v>144.30000000000001</v>
      </c>
      <c r="J407" s="5">
        <f>IF(AND(I407&gt;100,C407=60001),HLOOKUP(C407,MASTER_Data_3!$A$6:$G$16,MATCH(Datset_2!I407,MASTER_Data_3!$B$7:$B$16,1)+2,1),IF(AND(I407&gt;100,C407=60002),HLOOKUP(C407,MASTER_Data_3!$A$6:$G$16,MATCH(Datset_2!I407,MASTER_Data_3!$B$7:$B$16,1)+2,1),IF(AND(I407&gt;100,C407=60003),HLOOKUP(C407,MASTER_Data_3!$A$6:$G$16,MATCH(Datset_2!I407,MASTER_Data_3!$B$7:$B$16,1)+2,1),IF(AND(I407&gt;100,C407=60004),HLOOKUP(C407,MASTER_Data_3!$A$6:$G$16,MATCH(Datset_2!I407,MASTER_Data_3!$B$7:$B$16,1)+2,1),IF(AND(I407&gt;100,C407=60005),HLOOKUP(C407,MASTER_Data_3!$A$6:$G$16,MATCH(Datset_2!I407,MASTER_Data_3!$B$7:$B$16,1)+2,1),HLOOKUP(C407,MASTER_Data_3!$A$6:$G$16,2,1))))))</f>
        <v>0.25600000000000001</v>
      </c>
      <c r="K407" s="4">
        <f t="shared" si="12"/>
        <v>36.940800000000003</v>
      </c>
      <c r="L407" s="112">
        <f>IF(AND(I407&gt;100,C407=60001),HLOOKUP(C407,MASTER_Data_4!$A$6:$L$16,MATCH(Datset_2!I407,MASTER_Data_4!$B$7:$B$16,1)+2,1),IF(AND(I407&gt;100,C407=60002),HLOOKUP(C407,MASTER_Data_4!$A$6:$L$16,MATCH(Datset_2!I407,MASTER_Data_4!$B$7:$B$16,1)+2,1),IF(AND(I407&gt;100,C407=60003),HLOOKUP(C407,MASTER_Data_4!$A$6:$L$16,MATCH(Datset_2!I407,MASTER_Data_4!$B$7:$B$16,1)+2,1),IF(AND(I407&gt;100,C407=60004),HLOOKUP(C407,MASTER_Data_4!$A$6:$L$16,MATCH(Datset_2!I407,MASTER_Data_4!$B$7:$B$16,1)+2,1),IF(AND(I407&gt;100,C407=60005),HLOOKUP(C407,MASTER_Data_4!$A$6:$L$16,MATCH(Datset_2!I407,MASTER_Data_4!$B$7:$B$16,1)+2,1),HLOOKUP(C407,MASTER_Data_4!$A$6:$L$16,2,1))))))</f>
        <v>0.28999999999999998</v>
      </c>
      <c r="M407" s="4">
        <f t="shared" si="13"/>
        <v>41.847000000000001</v>
      </c>
      <c r="N407" s="112">
        <f>VLOOKUP(C407,MASTER_Data_7!$F$2:$H$7,3,0)</f>
        <v>2</v>
      </c>
      <c r="O407" s="112">
        <f>VLOOKUP(C407,MASTER_Data_7!$K$2:$M$12,3,0)</f>
        <v>1</v>
      </c>
      <c r="P407" s="3">
        <f>VLOOKUP(C407,MASTER_Data_8!$F$2:$H$7,3,0)</f>
        <v>846</v>
      </c>
      <c r="Q407" s="3">
        <f>Datset_2!I407*MASTER_Data_5!$B$9*P407</f>
        <v>6653.2401000000009</v>
      </c>
      <c r="R407" s="3">
        <f>VLOOKUP(C407,MASTER_Data_8!$K$2:$M$12,3,0)</f>
        <v>775</v>
      </c>
      <c r="S407" s="3">
        <f>Datset_2!I407*MASTER_Data_5!$B$9*R407</f>
        <v>6094.8712500000011</v>
      </c>
    </row>
    <row r="408" spans="1:19" x14ac:dyDescent="0.25">
      <c r="A408" s="62" t="s">
        <v>810</v>
      </c>
      <c r="B408" s="22">
        <v>39752</v>
      </c>
      <c r="C408" s="62">
        <v>60003</v>
      </c>
      <c r="D408" s="62">
        <v>8</v>
      </c>
      <c r="E408" s="62">
        <v>8</v>
      </c>
      <c r="F408" s="62">
        <v>12</v>
      </c>
      <c r="G408" s="62">
        <v>11</v>
      </c>
      <c r="H408" s="62">
        <v>14</v>
      </c>
      <c r="I408" s="112">
        <f>D408*HLOOKUP($D$3,MASTER_Data_1!$A$3:$F$5,2,0)+E408*HLOOKUP($E$3,MASTER_Data_1!$A$3:$F$5,2,0)+F408*HLOOKUP($F$3,MASTER_Data_1!$A$3:$F$5,2,0)+G408*HLOOKUP($G$3,MASTER_Data_1!$A$3:$F$5,2,0)+H408*HLOOKUP($H$3,MASTER_Data_1!$A$3:$F$5,2,0)</f>
        <v>152.69999999999999</v>
      </c>
      <c r="J408" s="5">
        <f>IF(AND(I408&gt;100,C408=60001),HLOOKUP(C408,MASTER_Data_3!$A$6:$G$16,MATCH(Datset_2!I408,MASTER_Data_3!$B$7:$B$16,1)+2,1),IF(AND(I408&gt;100,C408=60002),HLOOKUP(C408,MASTER_Data_3!$A$6:$G$16,MATCH(Datset_2!I408,MASTER_Data_3!$B$7:$B$16,1)+2,1),IF(AND(I408&gt;100,C408=60003),HLOOKUP(C408,MASTER_Data_3!$A$6:$G$16,MATCH(Datset_2!I408,MASTER_Data_3!$B$7:$B$16,1)+2,1),IF(AND(I408&gt;100,C408=60004),HLOOKUP(C408,MASTER_Data_3!$A$6:$G$16,MATCH(Datset_2!I408,MASTER_Data_3!$B$7:$B$16,1)+2,1),IF(AND(I408&gt;100,C408=60005),HLOOKUP(C408,MASTER_Data_3!$A$6:$G$16,MATCH(Datset_2!I408,MASTER_Data_3!$B$7:$B$16,1)+2,1),HLOOKUP(C408,MASTER_Data_3!$A$6:$G$16,2,1))))))</f>
        <v>0.25600000000000001</v>
      </c>
      <c r="K408" s="4">
        <f t="shared" si="12"/>
        <v>39.091200000000001</v>
      </c>
      <c r="L408" s="112">
        <f>IF(AND(I408&gt;100,C408=60001),HLOOKUP(C408,MASTER_Data_4!$A$6:$L$16,MATCH(Datset_2!I408,MASTER_Data_4!$B$7:$B$16,1)+2,1),IF(AND(I408&gt;100,C408=60002),HLOOKUP(C408,MASTER_Data_4!$A$6:$L$16,MATCH(Datset_2!I408,MASTER_Data_4!$B$7:$B$16,1)+2,1),IF(AND(I408&gt;100,C408=60003),HLOOKUP(C408,MASTER_Data_4!$A$6:$L$16,MATCH(Datset_2!I408,MASTER_Data_4!$B$7:$B$16,1)+2,1),IF(AND(I408&gt;100,C408=60004),HLOOKUP(C408,MASTER_Data_4!$A$6:$L$16,MATCH(Datset_2!I408,MASTER_Data_4!$B$7:$B$16,1)+2,1),IF(AND(I408&gt;100,C408=60005),HLOOKUP(C408,MASTER_Data_4!$A$6:$L$16,MATCH(Datset_2!I408,MASTER_Data_4!$B$7:$B$16,1)+2,1),HLOOKUP(C408,MASTER_Data_4!$A$6:$L$16,2,1))))))</f>
        <v>0.28999999999999998</v>
      </c>
      <c r="M408" s="4">
        <f t="shared" si="13"/>
        <v>44.282999999999994</v>
      </c>
      <c r="N408" s="112">
        <f>VLOOKUP(C408,MASTER_Data_7!$F$2:$H$7,3,0)</f>
        <v>2</v>
      </c>
      <c r="O408" s="112">
        <f>VLOOKUP(C408,MASTER_Data_7!$K$2:$M$12,3,0)</f>
        <v>1</v>
      </c>
      <c r="P408" s="3">
        <f>VLOOKUP(C408,MASTER_Data_8!$F$2:$H$7,3,0)</f>
        <v>846</v>
      </c>
      <c r="Q408" s="3">
        <f>Datset_2!I408*MASTER_Data_5!$B$9*P408</f>
        <v>7040.5388999999986</v>
      </c>
      <c r="R408" s="3">
        <f>VLOOKUP(C408,MASTER_Data_8!$K$2:$M$12,3,0)</f>
        <v>775</v>
      </c>
      <c r="S408" s="3">
        <f>Datset_2!I408*MASTER_Data_5!$B$9*R408</f>
        <v>6449.6662499999993</v>
      </c>
    </row>
    <row r="409" spans="1:19" x14ac:dyDescent="0.25">
      <c r="A409" s="62" t="s">
        <v>811</v>
      </c>
      <c r="B409" s="22">
        <v>39752</v>
      </c>
      <c r="C409" s="62">
        <v>60005</v>
      </c>
      <c r="D409" s="62">
        <v>8</v>
      </c>
      <c r="E409" s="62">
        <v>5</v>
      </c>
      <c r="F409" s="62">
        <v>12</v>
      </c>
      <c r="G409" s="62">
        <v>11</v>
      </c>
      <c r="H409" s="62">
        <v>11</v>
      </c>
      <c r="I409" s="112">
        <f>D409*HLOOKUP($D$3,MASTER_Data_1!$A$3:$F$5,2,0)+E409*HLOOKUP($E$3,MASTER_Data_1!$A$3:$F$5,2,0)+F409*HLOOKUP($F$3,MASTER_Data_1!$A$3:$F$5,2,0)+G409*HLOOKUP($G$3,MASTER_Data_1!$A$3:$F$5,2,0)+H409*HLOOKUP($H$3,MASTER_Data_1!$A$3:$F$5,2,0)</f>
        <v>138.89999999999998</v>
      </c>
      <c r="J409" s="5">
        <f>IF(AND(I409&gt;100,C409=60001),HLOOKUP(C409,MASTER_Data_3!$A$6:$G$16,MATCH(Datset_2!I409,MASTER_Data_3!$B$7:$B$16,1)+2,1),IF(AND(I409&gt;100,C409=60002),HLOOKUP(C409,MASTER_Data_3!$A$6:$G$16,MATCH(Datset_2!I409,MASTER_Data_3!$B$7:$B$16,1)+2,1),IF(AND(I409&gt;100,C409=60003),HLOOKUP(C409,MASTER_Data_3!$A$6:$G$16,MATCH(Datset_2!I409,MASTER_Data_3!$B$7:$B$16,1)+2,1),IF(AND(I409&gt;100,C409=60004),HLOOKUP(C409,MASTER_Data_3!$A$6:$G$16,MATCH(Datset_2!I409,MASTER_Data_3!$B$7:$B$16,1)+2,1),IF(AND(I409&gt;100,C409=60005),HLOOKUP(C409,MASTER_Data_3!$A$6:$G$16,MATCH(Datset_2!I409,MASTER_Data_3!$B$7:$B$16,1)+2,1),HLOOKUP(C409,MASTER_Data_3!$A$6:$G$16,2,1))))))</f>
        <v>0.24399999999999999</v>
      </c>
      <c r="K409" s="4">
        <f t="shared" si="12"/>
        <v>33.891599999999997</v>
      </c>
      <c r="L409" s="112">
        <f>IF(AND(I409&gt;100,C409=60001),HLOOKUP(C409,MASTER_Data_4!$A$6:$L$16,MATCH(Datset_2!I409,MASTER_Data_4!$B$7:$B$16,1)+2,1),IF(AND(I409&gt;100,C409=60002),HLOOKUP(C409,MASTER_Data_4!$A$6:$L$16,MATCH(Datset_2!I409,MASTER_Data_4!$B$7:$B$16,1)+2,1),IF(AND(I409&gt;100,C409=60003),HLOOKUP(C409,MASTER_Data_4!$A$6:$L$16,MATCH(Datset_2!I409,MASTER_Data_4!$B$7:$B$16,1)+2,1),IF(AND(I409&gt;100,C409=60004),HLOOKUP(C409,MASTER_Data_4!$A$6:$L$16,MATCH(Datset_2!I409,MASTER_Data_4!$B$7:$B$16,1)+2,1),IF(AND(I409&gt;100,C409=60005),HLOOKUP(C409,MASTER_Data_4!$A$6:$L$16,MATCH(Datset_2!I409,MASTER_Data_4!$B$7:$B$16,1)+2,1),HLOOKUP(C409,MASTER_Data_4!$A$6:$L$16,2,1))))))</f>
        <v>0.38900000000000001</v>
      </c>
      <c r="M409" s="4">
        <f t="shared" si="13"/>
        <v>54.032099999999993</v>
      </c>
      <c r="N409" s="112">
        <f>VLOOKUP(C409,MASTER_Data_7!$F$2:$H$7,3,0)</f>
        <v>2</v>
      </c>
      <c r="O409" s="112">
        <f>VLOOKUP(C409,MASTER_Data_7!$K$2:$M$12,3,0)</f>
        <v>1</v>
      </c>
      <c r="P409" s="3">
        <f>VLOOKUP(C409,MASTER_Data_8!$F$2:$H$7,3,0)</f>
        <v>779</v>
      </c>
      <c r="Q409" s="3">
        <f>Datset_2!I409*MASTER_Data_5!$B$9*P409</f>
        <v>5897.0689499999989</v>
      </c>
      <c r="R409" s="3">
        <f>VLOOKUP(C409,MASTER_Data_8!$K$2:$M$12,3,0)</f>
        <v>584</v>
      </c>
      <c r="S409" s="3">
        <f>Datset_2!I409*MASTER_Data_5!$B$9*R409</f>
        <v>4420.9091999999991</v>
      </c>
    </row>
    <row r="410" spans="1:19" x14ac:dyDescent="0.25">
      <c r="A410" s="62" t="s">
        <v>531</v>
      </c>
      <c r="B410" s="22">
        <v>39753</v>
      </c>
      <c r="C410" s="62">
        <v>60001</v>
      </c>
      <c r="D410" s="62">
        <v>9</v>
      </c>
      <c r="E410" s="62">
        <v>5</v>
      </c>
      <c r="F410" s="62">
        <v>12</v>
      </c>
      <c r="G410" s="62">
        <v>11</v>
      </c>
      <c r="H410" s="62">
        <v>15</v>
      </c>
      <c r="I410" s="112">
        <f>D410*HLOOKUP($D$3,MASTER_Data_1!$A$3:$F$5,2,0)+E410*HLOOKUP($E$3,MASTER_Data_1!$A$3:$F$5,2,0)+F410*HLOOKUP($F$3,MASTER_Data_1!$A$3:$F$5,2,0)+G410*HLOOKUP($G$3,MASTER_Data_1!$A$3:$F$5,2,0)+H410*HLOOKUP($H$3,MASTER_Data_1!$A$3:$F$5,2,0)</f>
        <v>152.4</v>
      </c>
      <c r="J410" s="5">
        <f>IF(AND(I410&gt;100,C410=60001),HLOOKUP(C410,MASTER_Data_3!$A$6:$G$16,MATCH(Datset_2!I410,MASTER_Data_3!$B$7:$B$16,1)+2,1),IF(AND(I410&gt;100,C410=60002),HLOOKUP(C410,MASTER_Data_3!$A$6:$G$16,MATCH(Datset_2!I410,MASTER_Data_3!$B$7:$B$16,1)+2,1),IF(AND(I410&gt;100,C410=60003),HLOOKUP(C410,MASTER_Data_3!$A$6:$G$16,MATCH(Datset_2!I410,MASTER_Data_3!$B$7:$B$16,1)+2,1),IF(AND(I410&gt;100,C410=60004),HLOOKUP(C410,MASTER_Data_3!$A$6:$G$16,MATCH(Datset_2!I410,MASTER_Data_3!$B$7:$B$16,1)+2,1),IF(AND(I410&gt;100,C410=60005),HLOOKUP(C410,MASTER_Data_3!$A$6:$G$16,MATCH(Datset_2!I410,MASTER_Data_3!$B$7:$B$16,1)+2,1),HLOOKUP(C410,MASTER_Data_3!$A$6:$G$16,2,1))))))</f>
        <v>0.25</v>
      </c>
      <c r="K410" s="4">
        <f t="shared" si="12"/>
        <v>38.1</v>
      </c>
      <c r="L410" s="112">
        <f>IF(AND(I410&gt;100,C410=60001),HLOOKUP(C410,MASTER_Data_4!$A$6:$L$16,MATCH(Datset_2!I410,MASTER_Data_4!$B$7:$B$16,1)+2,1),IF(AND(I410&gt;100,C410=60002),HLOOKUP(C410,MASTER_Data_4!$A$6:$L$16,MATCH(Datset_2!I410,MASTER_Data_4!$B$7:$B$16,1)+2,1),IF(AND(I410&gt;100,C410=60003),HLOOKUP(C410,MASTER_Data_4!$A$6:$L$16,MATCH(Datset_2!I410,MASTER_Data_4!$B$7:$B$16,1)+2,1),IF(AND(I410&gt;100,C410=60004),HLOOKUP(C410,MASTER_Data_4!$A$6:$L$16,MATCH(Datset_2!I410,MASTER_Data_4!$B$7:$B$16,1)+2,1),IF(AND(I410&gt;100,C410=60005),HLOOKUP(C410,MASTER_Data_4!$A$6:$L$16,MATCH(Datset_2!I410,MASTER_Data_4!$B$7:$B$16,1)+2,1),HLOOKUP(C410,MASTER_Data_4!$A$6:$L$16,2,1))))))</f>
        <v>0.34</v>
      </c>
      <c r="M410" s="4">
        <f t="shared" si="13"/>
        <v>51.816000000000003</v>
      </c>
      <c r="N410" s="112">
        <f>VLOOKUP(C410,MASTER_Data_7!$F$2:$H$7,3,0)</f>
        <v>1</v>
      </c>
      <c r="O410" s="112">
        <f>VLOOKUP(C410,MASTER_Data_7!$K$2:$M$12,3,0)</f>
        <v>2</v>
      </c>
      <c r="P410" s="3">
        <f>VLOOKUP(C410,MASTER_Data_8!$F$2:$H$7,3,0)</f>
        <v>25</v>
      </c>
      <c r="Q410" s="3">
        <f>Datset_2!I410*MASTER_Data_5!$B$9*P410</f>
        <v>207.64499999999998</v>
      </c>
      <c r="R410" s="3">
        <f>VLOOKUP(C410,MASTER_Data_8!$K$2:$M$12,3,0)</f>
        <v>1376</v>
      </c>
      <c r="S410" s="3">
        <f>Datset_2!I410*MASTER_Data_5!$B$9*R410</f>
        <v>11428.780799999999</v>
      </c>
    </row>
    <row r="411" spans="1:19" x14ac:dyDescent="0.25">
      <c r="A411" s="62" t="s">
        <v>532</v>
      </c>
      <c r="B411" s="22">
        <v>39753</v>
      </c>
      <c r="C411" s="62">
        <v>60005</v>
      </c>
      <c r="D411" s="62">
        <v>9</v>
      </c>
      <c r="E411" s="62">
        <v>8</v>
      </c>
      <c r="F411" s="62">
        <v>12</v>
      </c>
      <c r="G411" s="62">
        <v>11</v>
      </c>
      <c r="H411" s="62">
        <v>9</v>
      </c>
      <c r="I411" s="112">
        <f>D411*HLOOKUP($D$3,MASTER_Data_1!$A$3:$F$5,2,0)+E411*HLOOKUP($E$3,MASTER_Data_1!$A$3:$F$5,2,0)+F411*HLOOKUP($F$3,MASTER_Data_1!$A$3:$F$5,2,0)+G411*HLOOKUP($G$3,MASTER_Data_1!$A$3:$F$5,2,0)+H411*HLOOKUP($H$3,MASTER_Data_1!$A$3:$F$5,2,0)</f>
        <v>141</v>
      </c>
      <c r="J411" s="5">
        <f>IF(AND(I411&gt;100,C411=60001),HLOOKUP(C411,MASTER_Data_3!$A$6:$G$16,MATCH(Datset_2!I411,MASTER_Data_3!$B$7:$B$16,1)+2,1),IF(AND(I411&gt;100,C411=60002),HLOOKUP(C411,MASTER_Data_3!$A$6:$G$16,MATCH(Datset_2!I411,MASTER_Data_3!$B$7:$B$16,1)+2,1),IF(AND(I411&gt;100,C411=60003),HLOOKUP(C411,MASTER_Data_3!$A$6:$G$16,MATCH(Datset_2!I411,MASTER_Data_3!$B$7:$B$16,1)+2,1),IF(AND(I411&gt;100,C411=60004),HLOOKUP(C411,MASTER_Data_3!$A$6:$G$16,MATCH(Datset_2!I411,MASTER_Data_3!$B$7:$B$16,1)+2,1),IF(AND(I411&gt;100,C411=60005),HLOOKUP(C411,MASTER_Data_3!$A$6:$G$16,MATCH(Datset_2!I411,MASTER_Data_3!$B$7:$B$16,1)+2,1),HLOOKUP(C411,MASTER_Data_3!$A$6:$G$16,2,1))))))</f>
        <v>0.24399999999999999</v>
      </c>
      <c r="K411" s="4">
        <f t="shared" si="12"/>
        <v>34.403999999999996</v>
      </c>
      <c r="L411" s="112">
        <f>IF(AND(I411&gt;100,C411=60001),HLOOKUP(C411,MASTER_Data_4!$A$6:$L$16,MATCH(Datset_2!I411,MASTER_Data_4!$B$7:$B$16,1)+2,1),IF(AND(I411&gt;100,C411=60002),HLOOKUP(C411,MASTER_Data_4!$A$6:$L$16,MATCH(Datset_2!I411,MASTER_Data_4!$B$7:$B$16,1)+2,1),IF(AND(I411&gt;100,C411=60003),HLOOKUP(C411,MASTER_Data_4!$A$6:$L$16,MATCH(Datset_2!I411,MASTER_Data_4!$B$7:$B$16,1)+2,1),IF(AND(I411&gt;100,C411=60004),HLOOKUP(C411,MASTER_Data_4!$A$6:$L$16,MATCH(Datset_2!I411,MASTER_Data_4!$B$7:$B$16,1)+2,1),IF(AND(I411&gt;100,C411=60005),HLOOKUP(C411,MASTER_Data_4!$A$6:$L$16,MATCH(Datset_2!I411,MASTER_Data_4!$B$7:$B$16,1)+2,1),HLOOKUP(C411,MASTER_Data_4!$A$6:$L$16,2,1))))))</f>
        <v>0.38900000000000001</v>
      </c>
      <c r="M411" s="4">
        <f t="shared" si="13"/>
        <v>54.849000000000004</v>
      </c>
      <c r="N411" s="112">
        <f>VLOOKUP(C411,MASTER_Data_7!$F$2:$H$7,3,0)</f>
        <v>2</v>
      </c>
      <c r="O411" s="112">
        <f>VLOOKUP(C411,MASTER_Data_7!$K$2:$M$12,3,0)</f>
        <v>1</v>
      </c>
      <c r="P411" s="3">
        <f>VLOOKUP(C411,MASTER_Data_8!$F$2:$H$7,3,0)</f>
        <v>779</v>
      </c>
      <c r="Q411" s="3">
        <f>Datset_2!I411*MASTER_Data_5!$B$9*P411</f>
        <v>5986.2254999999996</v>
      </c>
      <c r="R411" s="3">
        <f>VLOOKUP(C411,MASTER_Data_8!$K$2:$M$12,3,0)</f>
        <v>584</v>
      </c>
      <c r="S411" s="3">
        <f>Datset_2!I411*MASTER_Data_5!$B$9*R411</f>
        <v>4487.7479999999996</v>
      </c>
    </row>
    <row r="412" spans="1:19" x14ac:dyDescent="0.25">
      <c r="A412" s="62" t="s">
        <v>555</v>
      </c>
      <c r="B412" s="22">
        <v>39754</v>
      </c>
      <c r="C412" s="62">
        <v>60004</v>
      </c>
      <c r="D412" s="62">
        <v>9</v>
      </c>
      <c r="E412" s="62">
        <v>8</v>
      </c>
      <c r="F412" s="62">
        <v>12</v>
      </c>
      <c r="G412" s="62">
        <v>11</v>
      </c>
      <c r="H412" s="62">
        <v>7</v>
      </c>
      <c r="I412" s="112">
        <f>D412*HLOOKUP($D$3,MASTER_Data_1!$A$3:$F$5,2,0)+E412*HLOOKUP($E$3,MASTER_Data_1!$A$3:$F$5,2,0)+F412*HLOOKUP($F$3,MASTER_Data_1!$A$3:$F$5,2,0)+G412*HLOOKUP($G$3,MASTER_Data_1!$A$3:$F$5,2,0)+H412*HLOOKUP($H$3,MASTER_Data_1!$A$3:$F$5,2,0)</f>
        <v>135.4</v>
      </c>
      <c r="J412" s="5">
        <f>IF(AND(I412&gt;100,C412=60001),HLOOKUP(C412,MASTER_Data_3!$A$6:$G$16,MATCH(Datset_2!I412,MASTER_Data_3!$B$7:$B$16,1)+2,1),IF(AND(I412&gt;100,C412=60002),HLOOKUP(C412,MASTER_Data_3!$A$6:$G$16,MATCH(Datset_2!I412,MASTER_Data_3!$B$7:$B$16,1)+2,1),IF(AND(I412&gt;100,C412=60003),HLOOKUP(C412,MASTER_Data_3!$A$6:$G$16,MATCH(Datset_2!I412,MASTER_Data_3!$B$7:$B$16,1)+2,1),IF(AND(I412&gt;100,C412=60004),HLOOKUP(C412,MASTER_Data_3!$A$6:$G$16,MATCH(Datset_2!I412,MASTER_Data_3!$B$7:$B$16,1)+2,1),IF(AND(I412&gt;100,C412=60005),HLOOKUP(C412,MASTER_Data_3!$A$6:$G$16,MATCH(Datset_2!I412,MASTER_Data_3!$B$7:$B$16,1)+2,1),HLOOKUP(C412,MASTER_Data_3!$A$6:$G$16,2,1))))))</f>
        <v>0.252</v>
      </c>
      <c r="K412" s="4">
        <f t="shared" si="12"/>
        <v>34.120800000000003</v>
      </c>
      <c r="L412" s="112">
        <f>IF(AND(I412&gt;100,C412=60001),HLOOKUP(C412,MASTER_Data_4!$A$6:$L$16,MATCH(Datset_2!I412,MASTER_Data_4!$B$7:$B$16,1)+2,1),IF(AND(I412&gt;100,C412=60002),HLOOKUP(C412,MASTER_Data_4!$A$6:$L$16,MATCH(Datset_2!I412,MASTER_Data_4!$B$7:$B$16,1)+2,1),IF(AND(I412&gt;100,C412=60003),HLOOKUP(C412,MASTER_Data_4!$A$6:$L$16,MATCH(Datset_2!I412,MASTER_Data_4!$B$7:$B$16,1)+2,1),IF(AND(I412&gt;100,C412=60004),HLOOKUP(C412,MASTER_Data_4!$A$6:$L$16,MATCH(Datset_2!I412,MASTER_Data_4!$B$7:$B$16,1)+2,1),IF(AND(I412&gt;100,C412=60005),HLOOKUP(C412,MASTER_Data_4!$A$6:$L$16,MATCH(Datset_2!I412,MASTER_Data_4!$B$7:$B$16,1)+2,1),HLOOKUP(C412,MASTER_Data_4!$A$6:$L$16,2,1))))))</f>
        <v>0.3</v>
      </c>
      <c r="M412" s="4">
        <f t="shared" si="13"/>
        <v>40.619999999999997</v>
      </c>
      <c r="N412" s="112">
        <f>VLOOKUP(C412,MASTER_Data_7!$F$2:$H$7,3,0)</f>
        <v>2</v>
      </c>
      <c r="O412" s="112">
        <f>VLOOKUP(C412,MASTER_Data_7!$K$2:$M$12,3,0)</f>
        <v>2</v>
      </c>
      <c r="P412" s="3">
        <f>VLOOKUP(C412,MASTER_Data_8!$F$2:$H$7,3,0)</f>
        <v>882</v>
      </c>
      <c r="Q412" s="3">
        <f>Datset_2!I412*MASTER_Data_5!$B$9*P412</f>
        <v>6508.5426000000007</v>
      </c>
      <c r="R412" s="3">
        <f>VLOOKUP(C412,MASTER_Data_8!$K$2:$M$12,3,0)</f>
        <v>1735</v>
      </c>
      <c r="S412" s="3">
        <f>Datset_2!I412*MASTER_Data_5!$B$9*R412</f>
        <v>12803.085500000001</v>
      </c>
    </row>
    <row r="413" spans="1:19" x14ac:dyDescent="0.25">
      <c r="A413" s="62" t="s">
        <v>556</v>
      </c>
      <c r="B413" s="22">
        <v>39754</v>
      </c>
      <c r="C413" s="62">
        <v>60001</v>
      </c>
      <c r="D413" s="62">
        <v>9</v>
      </c>
      <c r="E413" s="62">
        <v>7</v>
      </c>
      <c r="F413" s="62">
        <v>12</v>
      </c>
      <c r="G413" s="62">
        <v>15</v>
      </c>
      <c r="H413" s="62">
        <v>6</v>
      </c>
      <c r="I413" s="112">
        <f>D413*HLOOKUP($D$3,MASTER_Data_1!$A$3:$F$5,2,0)+E413*HLOOKUP($E$3,MASTER_Data_1!$A$3:$F$5,2,0)+F413*HLOOKUP($F$3,MASTER_Data_1!$A$3:$F$5,2,0)+G413*HLOOKUP($G$3,MASTER_Data_1!$A$3:$F$5,2,0)+H413*HLOOKUP($H$3,MASTER_Data_1!$A$3:$F$5,2,0)</f>
        <v>153.60000000000002</v>
      </c>
      <c r="J413" s="5">
        <f>IF(AND(I413&gt;100,C413=60001),HLOOKUP(C413,MASTER_Data_3!$A$6:$G$16,MATCH(Datset_2!I413,MASTER_Data_3!$B$7:$B$16,1)+2,1),IF(AND(I413&gt;100,C413=60002),HLOOKUP(C413,MASTER_Data_3!$A$6:$G$16,MATCH(Datset_2!I413,MASTER_Data_3!$B$7:$B$16,1)+2,1),IF(AND(I413&gt;100,C413=60003),HLOOKUP(C413,MASTER_Data_3!$A$6:$G$16,MATCH(Datset_2!I413,MASTER_Data_3!$B$7:$B$16,1)+2,1),IF(AND(I413&gt;100,C413=60004),HLOOKUP(C413,MASTER_Data_3!$A$6:$G$16,MATCH(Datset_2!I413,MASTER_Data_3!$B$7:$B$16,1)+2,1),IF(AND(I413&gt;100,C413=60005),HLOOKUP(C413,MASTER_Data_3!$A$6:$G$16,MATCH(Datset_2!I413,MASTER_Data_3!$B$7:$B$16,1)+2,1),HLOOKUP(C413,MASTER_Data_3!$A$6:$G$16,2,1))))))</f>
        <v>0.25</v>
      </c>
      <c r="K413" s="4">
        <f t="shared" si="12"/>
        <v>38.400000000000006</v>
      </c>
      <c r="L413" s="112">
        <f>IF(AND(I413&gt;100,C413=60001),HLOOKUP(C413,MASTER_Data_4!$A$6:$L$16,MATCH(Datset_2!I413,MASTER_Data_4!$B$7:$B$16,1)+2,1),IF(AND(I413&gt;100,C413=60002),HLOOKUP(C413,MASTER_Data_4!$A$6:$L$16,MATCH(Datset_2!I413,MASTER_Data_4!$B$7:$B$16,1)+2,1),IF(AND(I413&gt;100,C413=60003),HLOOKUP(C413,MASTER_Data_4!$A$6:$L$16,MATCH(Datset_2!I413,MASTER_Data_4!$B$7:$B$16,1)+2,1),IF(AND(I413&gt;100,C413=60004),HLOOKUP(C413,MASTER_Data_4!$A$6:$L$16,MATCH(Datset_2!I413,MASTER_Data_4!$B$7:$B$16,1)+2,1),IF(AND(I413&gt;100,C413=60005),HLOOKUP(C413,MASTER_Data_4!$A$6:$L$16,MATCH(Datset_2!I413,MASTER_Data_4!$B$7:$B$16,1)+2,1),HLOOKUP(C413,MASTER_Data_4!$A$6:$L$16,2,1))))))</f>
        <v>0.34</v>
      </c>
      <c r="M413" s="4">
        <f t="shared" si="13"/>
        <v>52.224000000000011</v>
      </c>
      <c r="N413" s="112">
        <f>VLOOKUP(C413,MASTER_Data_7!$F$2:$H$7,3,0)</f>
        <v>1</v>
      </c>
      <c r="O413" s="112">
        <f>VLOOKUP(C413,MASTER_Data_7!$K$2:$M$12,3,0)</f>
        <v>2</v>
      </c>
      <c r="P413" s="3">
        <f>VLOOKUP(C413,MASTER_Data_8!$F$2:$H$7,3,0)</f>
        <v>25</v>
      </c>
      <c r="Q413" s="3">
        <f>Datset_2!I413*MASTER_Data_5!$B$9*P413</f>
        <v>209.28000000000003</v>
      </c>
      <c r="R413" s="3">
        <f>VLOOKUP(C413,MASTER_Data_8!$K$2:$M$12,3,0)</f>
        <v>1376</v>
      </c>
      <c r="S413" s="3">
        <f>Datset_2!I413*MASTER_Data_5!$B$9*R413</f>
        <v>11518.771200000003</v>
      </c>
    </row>
    <row r="414" spans="1:19" x14ac:dyDescent="0.25">
      <c r="A414" s="62" t="s">
        <v>596</v>
      </c>
      <c r="B414" s="22">
        <v>39755</v>
      </c>
      <c r="C414" s="62">
        <v>60001</v>
      </c>
      <c r="D414" s="62">
        <v>9</v>
      </c>
      <c r="E414" s="62">
        <v>8</v>
      </c>
      <c r="F414" s="62">
        <v>12</v>
      </c>
      <c r="G414" s="62">
        <v>11</v>
      </c>
      <c r="H414" s="62">
        <v>9</v>
      </c>
      <c r="I414" s="112">
        <f>D414*HLOOKUP($D$3,MASTER_Data_1!$A$3:$F$5,2,0)+E414*HLOOKUP($E$3,MASTER_Data_1!$A$3:$F$5,2,0)+F414*HLOOKUP($F$3,MASTER_Data_1!$A$3:$F$5,2,0)+G414*HLOOKUP($G$3,MASTER_Data_1!$A$3:$F$5,2,0)+H414*HLOOKUP($H$3,MASTER_Data_1!$A$3:$F$5,2,0)</f>
        <v>141</v>
      </c>
      <c r="J414" s="5">
        <f>IF(AND(I414&gt;100,C414=60001),HLOOKUP(C414,MASTER_Data_3!$A$6:$G$16,MATCH(Datset_2!I414,MASTER_Data_3!$B$7:$B$16,1)+2,1),IF(AND(I414&gt;100,C414=60002),HLOOKUP(C414,MASTER_Data_3!$A$6:$G$16,MATCH(Datset_2!I414,MASTER_Data_3!$B$7:$B$16,1)+2,1),IF(AND(I414&gt;100,C414=60003),HLOOKUP(C414,MASTER_Data_3!$A$6:$G$16,MATCH(Datset_2!I414,MASTER_Data_3!$B$7:$B$16,1)+2,1),IF(AND(I414&gt;100,C414=60004),HLOOKUP(C414,MASTER_Data_3!$A$6:$G$16,MATCH(Datset_2!I414,MASTER_Data_3!$B$7:$B$16,1)+2,1),IF(AND(I414&gt;100,C414=60005),HLOOKUP(C414,MASTER_Data_3!$A$6:$G$16,MATCH(Datset_2!I414,MASTER_Data_3!$B$7:$B$16,1)+2,1),HLOOKUP(C414,MASTER_Data_3!$A$6:$G$16,2,1))))))</f>
        <v>0.25</v>
      </c>
      <c r="K414" s="4">
        <f t="shared" si="12"/>
        <v>35.25</v>
      </c>
      <c r="L414" s="112">
        <f>IF(AND(I414&gt;100,C414=60001),HLOOKUP(C414,MASTER_Data_4!$A$6:$L$16,MATCH(Datset_2!I414,MASTER_Data_4!$B$7:$B$16,1)+2,1),IF(AND(I414&gt;100,C414=60002),HLOOKUP(C414,MASTER_Data_4!$A$6:$L$16,MATCH(Datset_2!I414,MASTER_Data_4!$B$7:$B$16,1)+2,1),IF(AND(I414&gt;100,C414=60003),HLOOKUP(C414,MASTER_Data_4!$A$6:$L$16,MATCH(Datset_2!I414,MASTER_Data_4!$B$7:$B$16,1)+2,1),IF(AND(I414&gt;100,C414=60004),HLOOKUP(C414,MASTER_Data_4!$A$6:$L$16,MATCH(Datset_2!I414,MASTER_Data_4!$B$7:$B$16,1)+2,1),IF(AND(I414&gt;100,C414=60005),HLOOKUP(C414,MASTER_Data_4!$A$6:$L$16,MATCH(Datset_2!I414,MASTER_Data_4!$B$7:$B$16,1)+2,1),HLOOKUP(C414,MASTER_Data_4!$A$6:$L$16,2,1))))))</f>
        <v>0.34</v>
      </c>
      <c r="M414" s="4">
        <f t="shared" si="13"/>
        <v>47.940000000000005</v>
      </c>
      <c r="N414" s="112">
        <f>VLOOKUP(C414,MASTER_Data_7!$F$2:$H$7,3,0)</f>
        <v>1</v>
      </c>
      <c r="O414" s="112">
        <f>VLOOKUP(C414,MASTER_Data_7!$K$2:$M$12,3,0)</f>
        <v>2</v>
      </c>
      <c r="P414" s="3">
        <f>VLOOKUP(C414,MASTER_Data_8!$F$2:$H$7,3,0)</f>
        <v>25</v>
      </c>
      <c r="Q414" s="3">
        <f>Datset_2!I414*MASTER_Data_5!$B$9*P414</f>
        <v>192.11250000000001</v>
      </c>
      <c r="R414" s="3">
        <f>VLOOKUP(C414,MASTER_Data_8!$K$2:$M$12,3,0)</f>
        <v>1376</v>
      </c>
      <c r="S414" s="3">
        <f>Datset_2!I414*MASTER_Data_5!$B$9*R414</f>
        <v>10573.871999999999</v>
      </c>
    </row>
    <row r="415" spans="1:19" x14ac:dyDescent="0.25">
      <c r="A415" s="62" t="s">
        <v>597</v>
      </c>
      <c r="B415" s="22">
        <v>39755</v>
      </c>
      <c r="C415" s="62">
        <v>60003</v>
      </c>
      <c r="D415" s="62">
        <v>10</v>
      </c>
      <c r="E415" s="62">
        <v>8</v>
      </c>
      <c r="F415" s="62">
        <v>12</v>
      </c>
      <c r="G415" s="62">
        <v>8</v>
      </c>
      <c r="H415" s="62">
        <v>9</v>
      </c>
      <c r="I415" s="112">
        <f>D415*HLOOKUP($D$3,MASTER_Data_1!$A$3:$F$5,2,0)+E415*HLOOKUP($E$3,MASTER_Data_1!$A$3:$F$5,2,0)+F415*HLOOKUP($F$3,MASTER_Data_1!$A$3:$F$5,2,0)+G415*HLOOKUP($G$3,MASTER_Data_1!$A$3:$F$5,2,0)+H415*HLOOKUP($H$3,MASTER_Data_1!$A$3:$F$5,2,0)</f>
        <v>126.2</v>
      </c>
      <c r="J415" s="5">
        <f>IF(AND(I415&gt;100,C415=60001),HLOOKUP(C415,MASTER_Data_3!$A$6:$G$16,MATCH(Datset_2!I415,MASTER_Data_3!$B$7:$B$16,1)+2,1),IF(AND(I415&gt;100,C415=60002),HLOOKUP(C415,MASTER_Data_3!$A$6:$G$16,MATCH(Datset_2!I415,MASTER_Data_3!$B$7:$B$16,1)+2,1),IF(AND(I415&gt;100,C415=60003),HLOOKUP(C415,MASTER_Data_3!$A$6:$G$16,MATCH(Datset_2!I415,MASTER_Data_3!$B$7:$B$16,1)+2,1),IF(AND(I415&gt;100,C415=60004),HLOOKUP(C415,MASTER_Data_3!$A$6:$G$16,MATCH(Datset_2!I415,MASTER_Data_3!$B$7:$B$16,1)+2,1),IF(AND(I415&gt;100,C415=60005),HLOOKUP(C415,MASTER_Data_3!$A$6:$G$16,MATCH(Datset_2!I415,MASTER_Data_3!$B$7:$B$16,1)+2,1),HLOOKUP(C415,MASTER_Data_3!$A$6:$G$16,2,1))))))</f>
        <v>0.25600000000000001</v>
      </c>
      <c r="K415" s="4">
        <f t="shared" si="12"/>
        <v>32.307200000000002</v>
      </c>
      <c r="L415" s="112">
        <f>IF(AND(I415&gt;100,C415=60001),HLOOKUP(C415,MASTER_Data_4!$A$6:$L$16,MATCH(Datset_2!I415,MASTER_Data_4!$B$7:$B$16,1)+2,1),IF(AND(I415&gt;100,C415=60002),HLOOKUP(C415,MASTER_Data_4!$A$6:$L$16,MATCH(Datset_2!I415,MASTER_Data_4!$B$7:$B$16,1)+2,1),IF(AND(I415&gt;100,C415=60003),HLOOKUP(C415,MASTER_Data_4!$A$6:$L$16,MATCH(Datset_2!I415,MASTER_Data_4!$B$7:$B$16,1)+2,1),IF(AND(I415&gt;100,C415=60004),HLOOKUP(C415,MASTER_Data_4!$A$6:$L$16,MATCH(Datset_2!I415,MASTER_Data_4!$B$7:$B$16,1)+2,1),IF(AND(I415&gt;100,C415=60005),HLOOKUP(C415,MASTER_Data_4!$A$6:$L$16,MATCH(Datset_2!I415,MASTER_Data_4!$B$7:$B$16,1)+2,1),HLOOKUP(C415,MASTER_Data_4!$A$6:$L$16,2,1))))))</f>
        <v>0.28999999999999998</v>
      </c>
      <c r="M415" s="4">
        <f t="shared" si="13"/>
        <v>36.597999999999999</v>
      </c>
      <c r="N415" s="112">
        <f>VLOOKUP(C415,MASTER_Data_7!$F$2:$H$7,3,0)</f>
        <v>2</v>
      </c>
      <c r="O415" s="112">
        <f>VLOOKUP(C415,MASTER_Data_7!$K$2:$M$12,3,0)</f>
        <v>1</v>
      </c>
      <c r="P415" s="3">
        <f>VLOOKUP(C415,MASTER_Data_8!$F$2:$H$7,3,0)</f>
        <v>846</v>
      </c>
      <c r="Q415" s="3">
        <f>Datset_2!I415*MASTER_Data_5!$B$9*P415</f>
        <v>5818.7034000000003</v>
      </c>
      <c r="R415" s="3">
        <f>VLOOKUP(C415,MASTER_Data_8!$K$2:$M$12,3,0)</f>
        <v>775</v>
      </c>
      <c r="S415" s="3">
        <f>Datset_2!I415*MASTER_Data_5!$B$9*R415</f>
        <v>5330.3725000000004</v>
      </c>
    </row>
    <row r="416" spans="1:19" x14ac:dyDescent="0.25">
      <c r="A416" s="62" t="s">
        <v>636</v>
      </c>
      <c r="B416" s="22">
        <v>39756</v>
      </c>
      <c r="C416" s="62">
        <v>60003</v>
      </c>
      <c r="D416" s="62">
        <v>9</v>
      </c>
      <c r="E416" s="62">
        <v>8</v>
      </c>
      <c r="F416" s="62">
        <v>12</v>
      </c>
      <c r="G416" s="62">
        <v>11</v>
      </c>
      <c r="H416" s="62">
        <v>4</v>
      </c>
      <c r="I416" s="112">
        <f>D416*HLOOKUP($D$3,MASTER_Data_1!$A$3:$F$5,2,0)+E416*HLOOKUP($E$3,MASTER_Data_1!$A$3:$F$5,2,0)+F416*HLOOKUP($F$3,MASTER_Data_1!$A$3:$F$5,2,0)+G416*HLOOKUP($G$3,MASTER_Data_1!$A$3:$F$5,2,0)+H416*HLOOKUP($H$3,MASTER_Data_1!$A$3:$F$5,2,0)</f>
        <v>127.00000000000001</v>
      </c>
      <c r="J416" s="5">
        <f>IF(AND(I416&gt;100,C416=60001),HLOOKUP(C416,MASTER_Data_3!$A$6:$G$16,MATCH(Datset_2!I416,MASTER_Data_3!$B$7:$B$16,1)+2,1),IF(AND(I416&gt;100,C416=60002),HLOOKUP(C416,MASTER_Data_3!$A$6:$G$16,MATCH(Datset_2!I416,MASTER_Data_3!$B$7:$B$16,1)+2,1),IF(AND(I416&gt;100,C416=60003),HLOOKUP(C416,MASTER_Data_3!$A$6:$G$16,MATCH(Datset_2!I416,MASTER_Data_3!$B$7:$B$16,1)+2,1),IF(AND(I416&gt;100,C416=60004),HLOOKUP(C416,MASTER_Data_3!$A$6:$G$16,MATCH(Datset_2!I416,MASTER_Data_3!$B$7:$B$16,1)+2,1),IF(AND(I416&gt;100,C416=60005),HLOOKUP(C416,MASTER_Data_3!$A$6:$G$16,MATCH(Datset_2!I416,MASTER_Data_3!$B$7:$B$16,1)+2,1),HLOOKUP(C416,MASTER_Data_3!$A$6:$G$16,2,1))))))</f>
        <v>0.25600000000000001</v>
      </c>
      <c r="K416" s="4">
        <f t="shared" si="12"/>
        <v>32.512000000000008</v>
      </c>
      <c r="L416" s="112">
        <f>IF(AND(I416&gt;100,C416=60001),HLOOKUP(C416,MASTER_Data_4!$A$6:$L$16,MATCH(Datset_2!I416,MASTER_Data_4!$B$7:$B$16,1)+2,1),IF(AND(I416&gt;100,C416=60002),HLOOKUP(C416,MASTER_Data_4!$A$6:$L$16,MATCH(Datset_2!I416,MASTER_Data_4!$B$7:$B$16,1)+2,1),IF(AND(I416&gt;100,C416=60003),HLOOKUP(C416,MASTER_Data_4!$A$6:$L$16,MATCH(Datset_2!I416,MASTER_Data_4!$B$7:$B$16,1)+2,1),IF(AND(I416&gt;100,C416=60004),HLOOKUP(C416,MASTER_Data_4!$A$6:$L$16,MATCH(Datset_2!I416,MASTER_Data_4!$B$7:$B$16,1)+2,1),IF(AND(I416&gt;100,C416=60005),HLOOKUP(C416,MASTER_Data_4!$A$6:$L$16,MATCH(Datset_2!I416,MASTER_Data_4!$B$7:$B$16,1)+2,1),HLOOKUP(C416,MASTER_Data_4!$A$6:$L$16,2,1))))))</f>
        <v>0.28999999999999998</v>
      </c>
      <c r="M416" s="4">
        <f t="shared" si="13"/>
        <v>36.83</v>
      </c>
      <c r="N416" s="112">
        <f>VLOOKUP(C416,MASTER_Data_7!$F$2:$H$7,3,0)</f>
        <v>2</v>
      </c>
      <c r="O416" s="112">
        <f>VLOOKUP(C416,MASTER_Data_7!$K$2:$M$12,3,0)</f>
        <v>1</v>
      </c>
      <c r="P416" s="3">
        <f>VLOOKUP(C416,MASTER_Data_8!$F$2:$H$7,3,0)</f>
        <v>846</v>
      </c>
      <c r="Q416" s="3">
        <f>Datset_2!I416*MASTER_Data_5!$B$9*P416</f>
        <v>5855.5890000000009</v>
      </c>
      <c r="R416" s="3">
        <f>VLOOKUP(C416,MASTER_Data_8!$K$2:$M$12,3,0)</f>
        <v>775</v>
      </c>
      <c r="S416" s="3">
        <f>Datset_2!I416*MASTER_Data_5!$B$9*R416</f>
        <v>5364.1625000000004</v>
      </c>
    </row>
    <row r="417" spans="1:19" x14ac:dyDescent="0.25">
      <c r="A417" s="62" t="s">
        <v>637</v>
      </c>
      <c r="B417" s="22">
        <v>39756</v>
      </c>
      <c r="C417" s="62">
        <v>60002</v>
      </c>
      <c r="D417" s="62">
        <v>9</v>
      </c>
      <c r="E417" s="62">
        <v>9</v>
      </c>
      <c r="F417" s="62">
        <v>12</v>
      </c>
      <c r="G417" s="62">
        <v>11</v>
      </c>
      <c r="H417" s="62">
        <v>9</v>
      </c>
      <c r="I417" s="112">
        <f>D417*HLOOKUP($D$3,MASTER_Data_1!$A$3:$F$5,2,0)+E417*HLOOKUP($E$3,MASTER_Data_1!$A$3:$F$5,2,0)+F417*HLOOKUP($F$3,MASTER_Data_1!$A$3:$F$5,2,0)+G417*HLOOKUP($G$3,MASTER_Data_1!$A$3:$F$5,2,0)+H417*HLOOKUP($H$3,MASTER_Data_1!$A$3:$F$5,2,0)</f>
        <v>142.79999999999998</v>
      </c>
      <c r="J417" s="5">
        <f>IF(AND(I417&gt;100,C417=60001),HLOOKUP(C417,MASTER_Data_3!$A$6:$G$16,MATCH(Datset_2!I417,MASTER_Data_3!$B$7:$B$16,1)+2,1),IF(AND(I417&gt;100,C417=60002),HLOOKUP(C417,MASTER_Data_3!$A$6:$G$16,MATCH(Datset_2!I417,MASTER_Data_3!$B$7:$B$16,1)+2,1),IF(AND(I417&gt;100,C417=60003),HLOOKUP(C417,MASTER_Data_3!$A$6:$G$16,MATCH(Datset_2!I417,MASTER_Data_3!$B$7:$B$16,1)+2,1),IF(AND(I417&gt;100,C417=60004),HLOOKUP(C417,MASTER_Data_3!$A$6:$G$16,MATCH(Datset_2!I417,MASTER_Data_3!$B$7:$B$16,1)+2,1),IF(AND(I417&gt;100,C417=60005),HLOOKUP(C417,MASTER_Data_3!$A$6:$G$16,MATCH(Datset_2!I417,MASTER_Data_3!$B$7:$B$16,1)+2,1),HLOOKUP(C417,MASTER_Data_3!$A$6:$G$16,2,1))))))</f>
        <v>0.254</v>
      </c>
      <c r="K417" s="4">
        <f t="shared" si="12"/>
        <v>36.271199999999993</v>
      </c>
      <c r="L417" s="112">
        <f>IF(AND(I417&gt;100,C417=60001),HLOOKUP(C417,MASTER_Data_4!$A$6:$L$16,MATCH(Datset_2!I417,MASTER_Data_4!$B$7:$B$16,1)+2,1),IF(AND(I417&gt;100,C417=60002),HLOOKUP(C417,MASTER_Data_4!$A$6:$L$16,MATCH(Datset_2!I417,MASTER_Data_4!$B$7:$B$16,1)+2,1),IF(AND(I417&gt;100,C417=60003),HLOOKUP(C417,MASTER_Data_4!$A$6:$L$16,MATCH(Datset_2!I417,MASTER_Data_4!$B$7:$B$16,1)+2,1),IF(AND(I417&gt;100,C417=60004),HLOOKUP(C417,MASTER_Data_4!$A$6:$L$16,MATCH(Datset_2!I417,MASTER_Data_4!$B$7:$B$16,1)+2,1),IF(AND(I417&gt;100,C417=60005),HLOOKUP(C417,MASTER_Data_4!$A$6:$L$16,MATCH(Datset_2!I417,MASTER_Data_4!$B$7:$B$16,1)+2,1),HLOOKUP(C417,MASTER_Data_4!$A$6:$L$16,2,1))))))</f>
        <v>0.307</v>
      </c>
      <c r="M417" s="4">
        <f t="shared" si="13"/>
        <v>43.839599999999997</v>
      </c>
      <c r="N417" s="112">
        <f>VLOOKUP(C417,MASTER_Data_7!$F$2:$H$7,3,0)</f>
        <v>1</v>
      </c>
      <c r="O417" s="112">
        <f>VLOOKUP(C417,MASTER_Data_7!$K$2:$M$12,3,0)</f>
        <v>2</v>
      </c>
      <c r="P417" s="3">
        <f>VLOOKUP(C417,MASTER_Data_8!$F$2:$H$7,3,0)</f>
        <v>355</v>
      </c>
      <c r="Q417" s="3">
        <f>Datset_2!I417*MASTER_Data_5!$B$9*P417</f>
        <v>2762.8229999999994</v>
      </c>
      <c r="R417" s="3">
        <f>VLOOKUP(C417,MASTER_Data_8!$K$2:$M$12,3,0)</f>
        <v>1275</v>
      </c>
      <c r="S417" s="3">
        <f>Datset_2!I417*MASTER_Data_5!$B$9*R417</f>
        <v>9922.8149999999987</v>
      </c>
    </row>
    <row r="418" spans="1:19" x14ac:dyDescent="0.25">
      <c r="A418" s="62" t="s">
        <v>676</v>
      </c>
      <c r="B418" s="22">
        <v>39757</v>
      </c>
      <c r="C418" s="62">
        <v>60001</v>
      </c>
      <c r="D418" s="62">
        <v>9</v>
      </c>
      <c r="E418" s="62">
        <v>9</v>
      </c>
      <c r="F418" s="62">
        <v>12</v>
      </c>
      <c r="G418" s="62">
        <v>11</v>
      </c>
      <c r="H418" s="62">
        <v>9</v>
      </c>
      <c r="I418" s="112">
        <f>D418*HLOOKUP($D$3,MASTER_Data_1!$A$3:$F$5,2,0)+E418*HLOOKUP($E$3,MASTER_Data_1!$A$3:$F$5,2,0)+F418*HLOOKUP($F$3,MASTER_Data_1!$A$3:$F$5,2,0)+G418*HLOOKUP($G$3,MASTER_Data_1!$A$3:$F$5,2,0)+H418*HLOOKUP($H$3,MASTER_Data_1!$A$3:$F$5,2,0)</f>
        <v>142.79999999999998</v>
      </c>
      <c r="J418" s="5">
        <f>IF(AND(I418&gt;100,C418=60001),HLOOKUP(C418,MASTER_Data_3!$A$6:$G$16,MATCH(Datset_2!I418,MASTER_Data_3!$B$7:$B$16,1)+2,1),IF(AND(I418&gt;100,C418=60002),HLOOKUP(C418,MASTER_Data_3!$A$6:$G$16,MATCH(Datset_2!I418,MASTER_Data_3!$B$7:$B$16,1)+2,1),IF(AND(I418&gt;100,C418=60003),HLOOKUP(C418,MASTER_Data_3!$A$6:$G$16,MATCH(Datset_2!I418,MASTER_Data_3!$B$7:$B$16,1)+2,1),IF(AND(I418&gt;100,C418=60004),HLOOKUP(C418,MASTER_Data_3!$A$6:$G$16,MATCH(Datset_2!I418,MASTER_Data_3!$B$7:$B$16,1)+2,1),IF(AND(I418&gt;100,C418=60005),HLOOKUP(C418,MASTER_Data_3!$A$6:$G$16,MATCH(Datset_2!I418,MASTER_Data_3!$B$7:$B$16,1)+2,1),HLOOKUP(C418,MASTER_Data_3!$A$6:$G$16,2,1))))))</f>
        <v>0.25</v>
      </c>
      <c r="K418" s="4">
        <f t="shared" si="12"/>
        <v>35.699999999999996</v>
      </c>
      <c r="L418" s="112">
        <f>IF(AND(I418&gt;100,C418=60001),HLOOKUP(C418,MASTER_Data_4!$A$6:$L$16,MATCH(Datset_2!I418,MASTER_Data_4!$B$7:$B$16,1)+2,1),IF(AND(I418&gt;100,C418=60002),HLOOKUP(C418,MASTER_Data_4!$A$6:$L$16,MATCH(Datset_2!I418,MASTER_Data_4!$B$7:$B$16,1)+2,1),IF(AND(I418&gt;100,C418=60003),HLOOKUP(C418,MASTER_Data_4!$A$6:$L$16,MATCH(Datset_2!I418,MASTER_Data_4!$B$7:$B$16,1)+2,1),IF(AND(I418&gt;100,C418=60004),HLOOKUP(C418,MASTER_Data_4!$A$6:$L$16,MATCH(Datset_2!I418,MASTER_Data_4!$B$7:$B$16,1)+2,1),IF(AND(I418&gt;100,C418=60005),HLOOKUP(C418,MASTER_Data_4!$A$6:$L$16,MATCH(Datset_2!I418,MASTER_Data_4!$B$7:$B$16,1)+2,1),HLOOKUP(C418,MASTER_Data_4!$A$6:$L$16,2,1))))))</f>
        <v>0.34</v>
      </c>
      <c r="M418" s="4">
        <f t="shared" si="13"/>
        <v>48.552</v>
      </c>
      <c r="N418" s="112">
        <f>VLOOKUP(C418,MASTER_Data_7!$F$2:$H$7,3,0)</f>
        <v>1</v>
      </c>
      <c r="O418" s="112">
        <f>VLOOKUP(C418,MASTER_Data_7!$K$2:$M$12,3,0)</f>
        <v>2</v>
      </c>
      <c r="P418" s="3">
        <f>VLOOKUP(C418,MASTER_Data_8!$F$2:$H$7,3,0)</f>
        <v>25</v>
      </c>
      <c r="Q418" s="3">
        <f>Datset_2!I418*MASTER_Data_5!$B$9*P418</f>
        <v>194.56499999999997</v>
      </c>
      <c r="R418" s="3">
        <f>VLOOKUP(C418,MASTER_Data_8!$K$2:$M$12,3,0)</f>
        <v>1376</v>
      </c>
      <c r="S418" s="3">
        <f>Datset_2!I418*MASTER_Data_5!$B$9*R418</f>
        <v>10708.857599999998</v>
      </c>
    </row>
    <row r="419" spans="1:19" x14ac:dyDescent="0.25">
      <c r="A419" s="62" t="s">
        <v>714</v>
      </c>
      <c r="B419" s="22">
        <v>39758</v>
      </c>
      <c r="C419" s="62">
        <v>60002</v>
      </c>
      <c r="D419" s="62">
        <v>9</v>
      </c>
      <c r="E419" s="62">
        <v>8</v>
      </c>
      <c r="F419" s="62">
        <v>12</v>
      </c>
      <c r="G419" s="62">
        <v>11</v>
      </c>
      <c r="H419" s="62">
        <v>9</v>
      </c>
      <c r="I419" s="112">
        <f>D419*HLOOKUP($D$3,MASTER_Data_1!$A$3:$F$5,2,0)+E419*HLOOKUP($E$3,MASTER_Data_1!$A$3:$F$5,2,0)+F419*HLOOKUP($F$3,MASTER_Data_1!$A$3:$F$5,2,0)+G419*HLOOKUP($G$3,MASTER_Data_1!$A$3:$F$5,2,0)+H419*HLOOKUP($H$3,MASTER_Data_1!$A$3:$F$5,2,0)</f>
        <v>141</v>
      </c>
      <c r="J419" s="5">
        <f>IF(AND(I419&gt;100,C419=60001),HLOOKUP(C419,MASTER_Data_3!$A$6:$G$16,MATCH(Datset_2!I419,MASTER_Data_3!$B$7:$B$16,1)+2,1),IF(AND(I419&gt;100,C419=60002),HLOOKUP(C419,MASTER_Data_3!$A$6:$G$16,MATCH(Datset_2!I419,MASTER_Data_3!$B$7:$B$16,1)+2,1),IF(AND(I419&gt;100,C419=60003),HLOOKUP(C419,MASTER_Data_3!$A$6:$G$16,MATCH(Datset_2!I419,MASTER_Data_3!$B$7:$B$16,1)+2,1),IF(AND(I419&gt;100,C419=60004),HLOOKUP(C419,MASTER_Data_3!$A$6:$G$16,MATCH(Datset_2!I419,MASTER_Data_3!$B$7:$B$16,1)+2,1),IF(AND(I419&gt;100,C419=60005),HLOOKUP(C419,MASTER_Data_3!$A$6:$G$16,MATCH(Datset_2!I419,MASTER_Data_3!$B$7:$B$16,1)+2,1),HLOOKUP(C419,MASTER_Data_3!$A$6:$G$16,2,1))))))</f>
        <v>0.254</v>
      </c>
      <c r="K419" s="4">
        <f t="shared" si="12"/>
        <v>35.814</v>
      </c>
      <c r="L419" s="112">
        <f>IF(AND(I419&gt;100,C419=60001),HLOOKUP(C419,MASTER_Data_4!$A$6:$L$16,MATCH(Datset_2!I419,MASTER_Data_4!$B$7:$B$16,1)+2,1),IF(AND(I419&gt;100,C419=60002),HLOOKUP(C419,MASTER_Data_4!$A$6:$L$16,MATCH(Datset_2!I419,MASTER_Data_4!$B$7:$B$16,1)+2,1),IF(AND(I419&gt;100,C419=60003),HLOOKUP(C419,MASTER_Data_4!$A$6:$L$16,MATCH(Datset_2!I419,MASTER_Data_4!$B$7:$B$16,1)+2,1),IF(AND(I419&gt;100,C419=60004),HLOOKUP(C419,MASTER_Data_4!$A$6:$L$16,MATCH(Datset_2!I419,MASTER_Data_4!$B$7:$B$16,1)+2,1),IF(AND(I419&gt;100,C419=60005),HLOOKUP(C419,MASTER_Data_4!$A$6:$L$16,MATCH(Datset_2!I419,MASTER_Data_4!$B$7:$B$16,1)+2,1),HLOOKUP(C419,MASTER_Data_4!$A$6:$L$16,2,1))))))</f>
        <v>0.307</v>
      </c>
      <c r="M419" s="4">
        <f t="shared" si="13"/>
        <v>43.286999999999999</v>
      </c>
      <c r="N419" s="112">
        <f>VLOOKUP(C419,MASTER_Data_7!$F$2:$H$7,3,0)</f>
        <v>1</v>
      </c>
      <c r="O419" s="112">
        <f>VLOOKUP(C419,MASTER_Data_7!$K$2:$M$12,3,0)</f>
        <v>2</v>
      </c>
      <c r="P419" s="3">
        <f>VLOOKUP(C419,MASTER_Data_8!$F$2:$H$7,3,0)</f>
        <v>355</v>
      </c>
      <c r="Q419" s="3">
        <f>Datset_2!I419*MASTER_Data_5!$B$9*P419</f>
        <v>2727.9974999999999</v>
      </c>
      <c r="R419" s="3">
        <f>VLOOKUP(C419,MASTER_Data_8!$K$2:$M$12,3,0)</f>
        <v>1275</v>
      </c>
      <c r="S419" s="3">
        <f>Datset_2!I419*MASTER_Data_5!$B$9*R419</f>
        <v>9797.7374999999993</v>
      </c>
    </row>
    <row r="420" spans="1:19" x14ac:dyDescent="0.25">
      <c r="A420" s="62" t="s">
        <v>757</v>
      </c>
      <c r="B420" s="22">
        <v>39759</v>
      </c>
      <c r="C420" s="62">
        <v>60003</v>
      </c>
      <c r="D420" s="62">
        <v>9</v>
      </c>
      <c r="E420" s="62">
        <v>8</v>
      </c>
      <c r="F420" s="62">
        <v>12</v>
      </c>
      <c r="G420" s="62">
        <v>11</v>
      </c>
      <c r="H420" s="62">
        <v>9</v>
      </c>
      <c r="I420" s="112">
        <f>D420*HLOOKUP($D$3,MASTER_Data_1!$A$3:$F$5,2,0)+E420*HLOOKUP($E$3,MASTER_Data_1!$A$3:$F$5,2,0)+F420*HLOOKUP($F$3,MASTER_Data_1!$A$3:$F$5,2,0)+G420*HLOOKUP($G$3,MASTER_Data_1!$A$3:$F$5,2,0)+H420*HLOOKUP($H$3,MASTER_Data_1!$A$3:$F$5,2,0)</f>
        <v>141</v>
      </c>
      <c r="J420" s="5">
        <f>IF(AND(I420&gt;100,C420=60001),HLOOKUP(C420,MASTER_Data_3!$A$6:$G$16,MATCH(Datset_2!I420,MASTER_Data_3!$B$7:$B$16,1)+2,1),IF(AND(I420&gt;100,C420=60002),HLOOKUP(C420,MASTER_Data_3!$A$6:$G$16,MATCH(Datset_2!I420,MASTER_Data_3!$B$7:$B$16,1)+2,1),IF(AND(I420&gt;100,C420=60003),HLOOKUP(C420,MASTER_Data_3!$A$6:$G$16,MATCH(Datset_2!I420,MASTER_Data_3!$B$7:$B$16,1)+2,1),IF(AND(I420&gt;100,C420=60004),HLOOKUP(C420,MASTER_Data_3!$A$6:$G$16,MATCH(Datset_2!I420,MASTER_Data_3!$B$7:$B$16,1)+2,1),IF(AND(I420&gt;100,C420=60005),HLOOKUP(C420,MASTER_Data_3!$A$6:$G$16,MATCH(Datset_2!I420,MASTER_Data_3!$B$7:$B$16,1)+2,1),HLOOKUP(C420,MASTER_Data_3!$A$6:$G$16,2,1))))))</f>
        <v>0.25600000000000001</v>
      </c>
      <c r="K420" s="4">
        <f t="shared" si="12"/>
        <v>36.096000000000004</v>
      </c>
      <c r="L420" s="112">
        <f>IF(AND(I420&gt;100,C420=60001),HLOOKUP(C420,MASTER_Data_4!$A$6:$L$16,MATCH(Datset_2!I420,MASTER_Data_4!$B$7:$B$16,1)+2,1),IF(AND(I420&gt;100,C420=60002),HLOOKUP(C420,MASTER_Data_4!$A$6:$L$16,MATCH(Datset_2!I420,MASTER_Data_4!$B$7:$B$16,1)+2,1),IF(AND(I420&gt;100,C420=60003),HLOOKUP(C420,MASTER_Data_4!$A$6:$L$16,MATCH(Datset_2!I420,MASTER_Data_4!$B$7:$B$16,1)+2,1),IF(AND(I420&gt;100,C420=60004),HLOOKUP(C420,MASTER_Data_4!$A$6:$L$16,MATCH(Datset_2!I420,MASTER_Data_4!$B$7:$B$16,1)+2,1),IF(AND(I420&gt;100,C420=60005),HLOOKUP(C420,MASTER_Data_4!$A$6:$L$16,MATCH(Datset_2!I420,MASTER_Data_4!$B$7:$B$16,1)+2,1),HLOOKUP(C420,MASTER_Data_4!$A$6:$L$16,2,1))))))</f>
        <v>0.28999999999999998</v>
      </c>
      <c r="M420" s="4">
        <f t="shared" si="13"/>
        <v>40.89</v>
      </c>
      <c r="N420" s="112">
        <f>VLOOKUP(C420,MASTER_Data_7!$F$2:$H$7,3,0)</f>
        <v>2</v>
      </c>
      <c r="O420" s="112">
        <f>VLOOKUP(C420,MASTER_Data_7!$K$2:$M$12,3,0)</f>
        <v>1</v>
      </c>
      <c r="P420" s="3">
        <f>VLOOKUP(C420,MASTER_Data_8!$F$2:$H$7,3,0)</f>
        <v>846</v>
      </c>
      <c r="Q420" s="3">
        <f>Datset_2!I420*MASTER_Data_5!$B$9*P420</f>
        <v>6501.0869999999995</v>
      </c>
      <c r="R420" s="3">
        <f>VLOOKUP(C420,MASTER_Data_8!$K$2:$M$12,3,0)</f>
        <v>775</v>
      </c>
      <c r="S420" s="3">
        <f>Datset_2!I420*MASTER_Data_5!$B$9*R420</f>
        <v>5955.4875000000002</v>
      </c>
    </row>
    <row r="421" spans="1:19" x14ac:dyDescent="0.25">
      <c r="A421" s="62" t="s">
        <v>600</v>
      </c>
      <c r="B421" s="22">
        <v>39760</v>
      </c>
      <c r="C421" s="62">
        <v>60003</v>
      </c>
      <c r="D421" s="62">
        <v>9</v>
      </c>
      <c r="E421" s="62">
        <v>8</v>
      </c>
      <c r="F421" s="62">
        <v>12</v>
      </c>
      <c r="G421" s="62">
        <v>11</v>
      </c>
      <c r="H421" s="62">
        <v>12</v>
      </c>
      <c r="I421" s="112">
        <f>D421*HLOOKUP($D$3,MASTER_Data_1!$A$3:$F$5,2,0)+E421*HLOOKUP($E$3,MASTER_Data_1!$A$3:$F$5,2,0)+F421*HLOOKUP($F$3,MASTER_Data_1!$A$3:$F$5,2,0)+G421*HLOOKUP($G$3,MASTER_Data_1!$A$3:$F$5,2,0)+H421*HLOOKUP($H$3,MASTER_Data_1!$A$3:$F$5,2,0)</f>
        <v>149.4</v>
      </c>
      <c r="J421" s="5">
        <f>IF(AND(I421&gt;100,C421=60001),HLOOKUP(C421,MASTER_Data_3!$A$6:$G$16,MATCH(Datset_2!I421,MASTER_Data_3!$B$7:$B$16,1)+2,1),IF(AND(I421&gt;100,C421=60002),HLOOKUP(C421,MASTER_Data_3!$A$6:$G$16,MATCH(Datset_2!I421,MASTER_Data_3!$B$7:$B$16,1)+2,1),IF(AND(I421&gt;100,C421=60003),HLOOKUP(C421,MASTER_Data_3!$A$6:$G$16,MATCH(Datset_2!I421,MASTER_Data_3!$B$7:$B$16,1)+2,1),IF(AND(I421&gt;100,C421=60004),HLOOKUP(C421,MASTER_Data_3!$A$6:$G$16,MATCH(Datset_2!I421,MASTER_Data_3!$B$7:$B$16,1)+2,1),IF(AND(I421&gt;100,C421=60005),HLOOKUP(C421,MASTER_Data_3!$A$6:$G$16,MATCH(Datset_2!I421,MASTER_Data_3!$B$7:$B$16,1)+2,1),HLOOKUP(C421,MASTER_Data_3!$A$6:$G$16,2,1))))))</f>
        <v>0.25600000000000001</v>
      </c>
      <c r="K421" s="4">
        <f t="shared" si="12"/>
        <v>38.246400000000001</v>
      </c>
      <c r="L421" s="112">
        <f>IF(AND(I421&gt;100,C421=60001),HLOOKUP(C421,MASTER_Data_4!$A$6:$L$16,MATCH(Datset_2!I421,MASTER_Data_4!$B$7:$B$16,1)+2,1),IF(AND(I421&gt;100,C421=60002),HLOOKUP(C421,MASTER_Data_4!$A$6:$L$16,MATCH(Datset_2!I421,MASTER_Data_4!$B$7:$B$16,1)+2,1),IF(AND(I421&gt;100,C421=60003),HLOOKUP(C421,MASTER_Data_4!$A$6:$L$16,MATCH(Datset_2!I421,MASTER_Data_4!$B$7:$B$16,1)+2,1),IF(AND(I421&gt;100,C421=60004),HLOOKUP(C421,MASTER_Data_4!$A$6:$L$16,MATCH(Datset_2!I421,MASTER_Data_4!$B$7:$B$16,1)+2,1),IF(AND(I421&gt;100,C421=60005),HLOOKUP(C421,MASTER_Data_4!$A$6:$L$16,MATCH(Datset_2!I421,MASTER_Data_4!$B$7:$B$16,1)+2,1),HLOOKUP(C421,MASTER_Data_4!$A$6:$L$16,2,1))))))</f>
        <v>0.28999999999999998</v>
      </c>
      <c r="M421" s="4">
        <f t="shared" si="13"/>
        <v>43.326000000000001</v>
      </c>
      <c r="N421" s="112">
        <f>VLOOKUP(C421,MASTER_Data_7!$F$2:$H$7,3,0)</f>
        <v>2</v>
      </c>
      <c r="O421" s="112">
        <f>VLOOKUP(C421,MASTER_Data_7!$K$2:$M$12,3,0)</f>
        <v>1</v>
      </c>
      <c r="P421" s="3">
        <f>VLOOKUP(C421,MASTER_Data_8!$F$2:$H$7,3,0)</f>
        <v>846</v>
      </c>
      <c r="Q421" s="3">
        <f>Datset_2!I421*MASTER_Data_5!$B$9*P421</f>
        <v>6888.3858</v>
      </c>
      <c r="R421" s="3">
        <f>VLOOKUP(C421,MASTER_Data_8!$K$2:$M$12,3,0)</f>
        <v>775</v>
      </c>
      <c r="S421" s="3">
        <f>Datset_2!I421*MASTER_Data_5!$B$9*R421</f>
        <v>6310.2825000000003</v>
      </c>
    </row>
    <row r="422" spans="1:19" x14ac:dyDescent="0.25">
      <c r="A422" s="62" t="s">
        <v>640</v>
      </c>
      <c r="B422" s="22">
        <v>39761</v>
      </c>
      <c r="C422" s="62">
        <v>60001</v>
      </c>
      <c r="D422" s="62">
        <v>9</v>
      </c>
      <c r="E422" s="62">
        <v>8</v>
      </c>
      <c r="F422" s="62">
        <v>12</v>
      </c>
      <c r="G422" s="62">
        <v>15</v>
      </c>
      <c r="H422" s="62">
        <v>9</v>
      </c>
      <c r="I422" s="112">
        <f>D422*HLOOKUP($D$3,MASTER_Data_1!$A$3:$F$5,2,0)+E422*HLOOKUP($E$3,MASTER_Data_1!$A$3:$F$5,2,0)+F422*HLOOKUP($F$3,MASTER_Data_1!$A$3:$F$5,2,0)+G422*HLOOKUP($G$3,MASTER_Data_1!$A$3:$F$5,2,0)+H422*HLOOKUP($H$3,MASTER_Data_1!$A$3:$F$5,2,0)</f>
        <v>163.79999999999998</v>
      </c>
      <c r="J422" s="5">
        <f>IF(AND(I422&gt;100,C422=60001),HLOOKUP(C422,MASTER_Data_3!$A$6:$G$16,MATCH(Datset_2!I422,MASTER_Data_3!$B$7:$B$16,1)+2,1),IF(AND(I422&gt;100,C422=60002),HLOOKUP(C422,MASTER_Data_3!$A$6:$G$16,MATCH(Datset_2!I422,MASTER_Data_3!$B$7:$B$16,1)+2,1),IF(AND(I422&gt;100,C422=60003),HLOOKUP(C422,MASTER_Data_3!$A$6:$G$16,MATCH(Datset_2!I422,MASTER_Data_3!$B$7:$B$16,1)+2,1),IF(AND(I422&gt;100,C422=60004),HLOOKUP(C422,MASTER_Data_3!$A$6:$G$16,MATCH(Datset_2!I422,MASTER_Data_3!$B$7:$B$16,1)+2,1),IF(AND(I422&gt;100,C422=60005),HLOOKUP(C422,MASTER_Data_3!$A$6:$G$16,MATCH(Datset_2!I422,MASTER_Data_3!$B$7:$B$16,1)+2,1),HLOOKUP(C422,MASTER_Data_3!$A$6:$G$16,2,1))))))</f>
        <v>0.25</v>
      </c>
      <c r="K422" s="4">
        <f t="shared" si="12"/>
        <v>40.949999999999996</v>
      </c>
      <c r="L422" s="112">
        <f>IF(AND(I422&gt;100,C422=60001),HLOOKUP(C422,MASTER_Data_4!$A$6:$L$16,MATCH(Datset_2!I422,MASTER_Data_4!$B$7:$B$16,1)+2,1),IF(AND(I422&gt;100,C422=60002),HLOOKUP(C422,MASTER_Data_4!$A$6:$L$16,MATCH(Datset_2!I422,MASTER_Data_4!$B$7:$B$16,1)+2,1),IF(AND(I422&gt;100,C422=60003),HLOOKUP(C422,MASTER_Data_4!$A$6:$L$16,MATCH(Datset_2!I422,MASTER_Data_4!$B$7:$B$16,1)+2,1),IF(AND(I422&gt;100,C422=60004),HLOOKUP(C422,MASTER_Data_4!$A$6:$L$16,MATCH(Datset_2!I422,MASTER_Data_4!$B$7:$B$16,1)+2,1),IF(AND(I422&gt;100,C422=60005),HLOOKUP(C422,MASTER_Data_4!$A$6:$L$16,MATCH(Datset_2!I422,MASTER_Data_4!$B$7:$B$16,1)+2,1),HLOOKUP(C422,MASTER_Data_4!$A$6:$L$16,2,1))))))</f>
        <v>0.34</v>
      </c>
      <c r="M422" s="4">
        <f t="shared" si="13"/>
        <v>55.692</v>
      </c>
      <c r="N422" s="112">
        <f>VLOOKUP(C422,MASTER_Data_7!$F$2:$H$7,3,0)</f>
        <v>1</v>
      </c>
      <c r="O422" s="112">
        <f>VLOOKUP(C422,MASTER_Data_7!$K$2:$M$12,3,0)</f>
        <v>2</v>
      </c>
      <c r="P422" s="3">
        <f>VLOOKUP(C422,MASTER_Data_8!$F$2:$H$7,3,0)</f>
        <v>25</v>
      </c>
      <c r="Q422" s="3">
        <f>Datset_2!I422*MASTER_Data_5!$B$9*P422</f>
        <v>223.17749999999998</v>
      </c>
      <c r="R422" s="3">
        <f>VLOOKUP(C422,MASTER_Data_8!$K$2:$M$12,3,0)</f>
        <v>1376</v>
      </c>
      <c r="S422" s="3">
        <f>Datset_2!I422*MASTER_Data_5!$B$9*R422</f>
        <v>12283.6896</v>
      </c>
    </row>
    <row r="423" spans="1:19" x14ac:dyDescent="0.25">
      <c r="A423" s="62" t="s">
        <v>641</v>
      </c>
      <c r="B423" s="22">
        <v>39761</v>
      </c>
      <c r="C423" s="62">
        <v>60005</v>
      </c>
      <c r="D423" s="62">
        <v>9</v>
      </c>
      <c r="E423" s="62">
        <v>0</v>
      </c>
      <c r="F423" s="62">
        <v>12</v>
      </c>
      <c r="G423" s="62">
        <v>6</v>
      </c>
      <c r="H423" s="62">
        <v>9</v>
      </c>
      <c r="I423" s="112">
        <f>D423*HLOOKUP($D$3,MASTER_Data_1!$A$3:$F$5,2,0)+E423*HLOOKUP($E$3,MASTER_Data_1!$A$3:$F$5,2,0)+F423*HLOOKUP($F$3,MASTER_Data_1!$A$3:$F$5,2,0)+G423*HLOOKUP($G$3,MASTER_Data_1!$A$3:$F$5,2,0)+H423*HLOOKUP($H$3,MASTER_Data_1!$A$3:$F$5,2,0)</f>
        <v>98.100000000000009</v>
      </c>
      <c r="J423" s="5">
        <f>IF(AND(I423&gt;100,C423=60001),HLOOKUP(C423,MASTER_Data_3!$A$6:$G$16,MATCH(Datset_2!I423,MASTER_Data_3!$B$7:$B$16,1)+2,1),IF(AND(I423&gt;100,C423=60002),HLOOKUP(C423,MASTER_Data_3!$A$6:$G$16,MATCH(Datset_2!I423,MASTER_Data_3!$B$7:$B$16,1)+2,1),IF(AND(I423&gt;100,C423=60003),HLOOKUP(C423,MASTER_Data_3!$A$6:$G$16,MATCH(Datset_2!I423,MASTER_Data_3!$B$7:$B$16,1)+2,1),IF(AND(I423&gt;100,C423=60004),HLOOKUP(C423,MASTER_Data_3!$A$6:$G$16,MATCH(Datset_2!I423,MASTER_Data_3!$B$7:$B$16,1)+2,1),IF(AND(I423&gt;100,C423=60005),HLOOKUP(C423,MASTER_Data_3!$A$6:$G$16,MATCH(Datset_2!I423,MASTER_Data_3!$B$7:$B$16,1)+2,1),HLOOKUP(C423,MASTER_Data_3!$A$6:$G$16,2,1))))))</f>
        <v>17.61</v>
      </c>
      <c r="K423" s="4">
        <f t="shared" si="12"/>
        <v>17.61</v>
      </c>
      <c r="L423" s="112">
        <f>IF(AND(I423&gt;100,C423=60001),HLOOKUP(C423,MASTER_Data_4!$A$6:$L$16,MATCH(Datset_2!I423,MASTER_Data_4!$B$7:$B$16,1)+2,1),IF(AND(I423&gt;100,C423=60002),HLOOKUP(C423,MASTER_Data_4!$A$6:$L$16,MATCH(Datset_2!I423,MASTER_Data_4!$B$7:$B$16,1)+2,1),IF(AND(I423&gt;100,C423=60003),HLOOKUP(C423,MASTER_Data_4!$A$6:$L$16,MATCH(Datset_2!I423,MASTER_Data_4!$B$7:$B$16,1)+2,1),IF(AND(I423&gt;100,C423=60004),HLOOKUP(C423,MASTER_Data_4!$A$6:$L$16,MATCH(Datset_2!I423,MASTER_Data_4!$B$7:$B$16,1)+2,1),IF(AND(I423&gt;100,C423=60005),HLOOKUP(C423,MASTER_Data_4!$A$6:$L$16,MATCH(Datset_2!I423,MASTER_Data_4!$B$7:$B$16,1)+2,1),HLOOKUP(C423,MASTER_Data_4!$A$6:$L$16,2,1))))))</f>
        <v>21.96</v>
      </c>
      <c r="M423" s="4">
        <f t="shared" si="13"/>
        <v>21.96</v>
      </c>
      <c r="N423" s="112">
        <f>VLOOKUP(C423,MASTER_Data_7!$F$2:$H$7,3,0)</f>
        <v>2</v>
      </c>
      <c r="O423" s="112">
        <f>VLOOKUP(C423,MASTER_Data_7!$K$2:$M$12,3,0)</f>
        <v>1</v>
      </c>
      <c r="P423" s="3">
        <f>VLOOKUP(C423,MASTER_Data_8!$F$2:$H$7,3,0)</f>
        <v>779</v>
      </c>
      <c r="Q423" s="3">
        <f>Datset_2!I423*MASTER_Data_5!$B$9*P423</f>
        <v>4164.8845500000007</v>
      </c>
      <c r="R423" s="3">
        <f>VLOOKUP(C423,MASTER_Data_8!$K$2:$M$12,3,0)</f>
        <v>584</v>
      </c>
      <c r="S423" s="3">
        <f>Datset_2!I423*MASTER_Data_5!$B$9*R423</f>
        <v>3122.3268000000003</v>
      </c>
    </row>
    <row r="424" spans="1:19" x14ac:dyDescent="0.25">
      <c r="A424" s="62" t="s">
        <v>782</v>
      </c>
      <c r="B424" s="22">
        <v>39762</v>
      </c>
      <c r="C424" s="62">
        <v>60002</v>
      </c>
      <c r="D424" s="62">
        <v>9</v>
      </c>
      <c r="E424" s="62">
        <v>13</v>
      </c>
      <c r="F424" s="62">
        <v>12</v>
      </c>
      <c r="G424" s="62">
        <v>11</v>
      </c>
      <c r="H424" s="62">
        <v>9</v>
      </c>
      <c r="I424" s="112">
        <f>D424*HLOOKUP($D$3,MASTER_Data_1!$A$3:$F$5,2,0)+E424*HLOOKUP($E$3,MASTER_Data_1!$A$3:$F$5,2,0)+F424*HLOOKUP($F$3,MASTER_Data_1!$A$3:$F$5,2,0)+G424*HLOOKUP($G$3,MASTER_Data_1!$A$3:$F$5,2,0)+H424*HLOOKUP($H$3,MASTER_Data_1!$A$3:$F$5,2,0)</f>
        <v>150</v>
      </c>
      <c r="J424" s="5">
        <f>IF(AND(I424&gt;100,C424=60001),HLOOKUP(C424,MASTER_Data_3!$A$6:$G$16,MATCH(Datset_2!I424,MASTER_Data_3!$B$7:$B$16,1)+2,1),IF(AND(I424&gt;100,C424=60002),HLOOKUP(C424,MASTER_Data_3!$A$6:$G$16,MATCH(Datset_2!I424,MASTER_Data_3!$B$7:$B$16,1)+2,1),IF(AND(I424&gt;100,C424=60003),HLOOKUP(C424,MASTER_Data_3!$A$6:$G$16,MATCH(Datset_2!I424,MASTER_Data_3!$B$7:$B$16,1)+2,1),IF(AND(I424&gt;100,C424=60004),HLOOKUP(C424,MASTER_Data_3!$A$6:$G$16,MATCH(Datset_2!I424,MASTER_Data_3!$B$7:$B$16,1)+2,1),IF(AND(I424&gt;100,C424=60005),HLOOKUP(C424,MASTER_Data_3!$A$6:$G$16,MATCH(Datset_2!I424,MASTER_Data_3!$B$7:$B$16,1)+2,1),HLOOKUP(C424,MASTER_Data_3!$A$6:$G$16,2,1))))))</f>
        <v>0.254</v>
      </c>
      <c r="K424" s="4">
        <f t="shared" si="12"/>
        <v>38.1</v>
      </c>
      <c r="L424" s="112">
        <f>IF(AND(I424&gt;100,C424=60001),HLOOKUP(C424,MASTER_Data_4!$A$6:$L$16,MATCH(Datset_2!I424,MASTER_Data_4!$B$7:$B$16,1)+2,1),IF(AND(I424&gt;100,C424=60002),HLOOKUP(C424,MASTER_Data_4!$A$6:$L$16,MATCH(Datset_2!I424,MASTER_Data_4!$B$7:$B$16,1)+2,1),IF(AND(I424&gt;100,C424=60003),HLOOKUP(C424,MASTER_Data_4!$A$6:$L$16,MATCH(Datset_2!I424,MASTER_Data_4!$B$7:$B$16,1)+2,1),IF(AND(I424&gt;100,C424=60004),HLOOKUP(C424,MASTER_Data_4!$A$6:$L$16,MATCH(Datset_2!I424,MASTER_Data_4!$B$7:$B$16,1)+2,1),IF(AND(I424&gt;100,C424=60005),HLOOKUP(C424,MASTER_Data_4!$A$6:$L$16,MATCH(Datset_2!I424,MASTER_Data_4!$B$7:$B$16,1)+2,1),HLOOKUP(C424,MASTER_Data_4!$A$6:$L$16,2,1))))))</f>
        <v>0.307</v>
      </c>
      <c r="M424" s="4">
        <f t="shared" si="13"/>
        <v>46.05</v>
      </c>
      <c r="N424" s="112">
        <f>VLOOKUP(C424,MASTER_Data_7!$F$2:$H$7,3,0)</f>
        <v>1</v>
      </c>
      <c r="O424" s="112">
        <f>VLOOKUP(C424,MASTER_Data_7!$K$2:$M$12,3,0)</f>
        <v>2</v>
      </c>
      <c r="P424" s="3">
        <f>VLOOKUP(C424,MASTER_Data_8!$F$2:$H$7,3,0)</f>
        <v>355</v>
      </c>
      <c r="Q424" s="3">
        <f>Datset_2!I424*MASTER_Data_5!$B$9*P424</f>
        <v>2902.1250000000005</v>
      </c>
      <c r="R424" s="3">
        <f>VLOOKUP(C424,MASTER_Data_8!$K$2:$M$12,3,0)</f>
        <v>1275</v>
      </c>
      <c r="S424" s="3">
        <f>Datset_2!I424*MASTER_Data_5!$B$9*R424</f>
        <v>10423.125</v>
      </c>
    </row>
    <row r="425" spans="1:19" x14ac:dyDescent="0.25">
      <c r="A425" s="62" t="s">
        <v>783</v>
      </c>
      <c r="B425" s="22">
        <v>39762</v>
      </c>
      <c r="C425" s="62">
        <v>60001</v>
      </c>
      <c r="D425" s="62">
        <v>10</v>
      </c>
      <c r="E425" s="62">
        <v>8</v>
      </c>
      <c r="F425" s="62">
        <v>12</v>
      </c>
      <c r="G425" s="62">
        <v>11</v>
      </c>
      <c r="H425" s="62">
        <v>9</v>
      </c>
      <c r="I425" s="112">
        <f>D425*HLOOKUP($D$3,MASTER_Data_1!$A$3:$F$5,2,0)+E425*HLOOKUP($E$3,MASTER_Data_1!$A$3:$F$5,2,0)+F425*HLOOKUP($F$3,MASTER_Data_1!$A$3:$F$5,2,0)+G425*HLOOKUP($G$3,MASTER_Data_1!$A$3:$F$5,2,0)+H425*HLOOKUP($H$3,MASTER_Data_1!$A$3:$F$5,2,0)</f>
        <v>143.29999999999998</v>
      </c>
      <c r="J425" s="5">
        <f>IF(AND(I425&gt;100,C425=60001),HLOOKUP(C425,MASTER_Data_3!$A$6:$G$16,MATCH(Datset_2!I425,MASTER_Data_3!$B$7:$B$16,1)+2,1),IF(AND(I425&gt;100,C425=60002),HLOOKUP(C425,MASTER_Data_3!$A$6:$G$16,MATCH(Datset_2!I425,MASTER_Data_3!$B$7:$B$16,1)+2,1),IF(AND(I425&gt;100,C425=60003),HLOOKUP(C425,MASTER_Data_3!$A$6:$G$16,MATCH(Datset_2!I425,MASTER_Data_3!$B$7:$B$16,1)+2,1),IF(AND(I425&gt;100,C425=60004),HLOOKUP(C425,MASTER_Data_3!$A$6:$G$16,MATCH(Datset_2!I425,MASTER_Data_3!$B$7:$B$16,1)+2,1),IF(AND(I425&gt;100,C425=60005),HLOOKUP(C425,MASTER_Data_3!$A$6:$G$16,MATCH(Datset_2!I425,MASTER_Data_3!$B$7:$B$16,1)+2,1),HLOOKUP(C425,MASTER_Data_3!$A$6:$G$16,2,1))))))</f>
        <v>0.25</v>
      </c>
      <c r="K425" s="4">
        <f t="shared" si="12"/>
        <v>35.824999999999996</v>
      </c>
      <c r="L425" s="112">
        <f>IF(AND(I425&gt;100,C425=60001),HLOOKUP(C425,MASTER_Data_4!$A$6:$L$16,MATCH(Datset_2!I425,MASTER_Data_4!$B$7:$B$16,1)+2,1),IF(AND(I425&gt;100,C425=60002),HLOOKUP(C425,MASTER_Data_4!$A$6:$L$16,MATCH(Datset_2!I425,MASTER_Data_4!$B$7:$B$16,1)+2,1),IF(AND(I425&gt;100,C425=60003),HLOOKUP(C425,MASTER_Data_4!$A$6:$L$16,MATCH(Datset_2!I425,MASTER_Data_4!$B$7:$B$16,1)+2,1),IF(AND(I425&gt;100,C425=60004),HLOOKUP(C425,MASTER_Data_4!$A$6:$L$16,MATCH(Datset_2!I425,MASTER_Data_4!$B$7:$B$16,1)+2,1),IF(AND(I425&gt;100,C425=60005),HLOOKUP(C425,MASTER_Data_4!$A$6:$L$16,MATCH(Datset_2!I425,MASTER_Data_4!$B$7:$B$16,1)+2,1),HLOOKUP(C425,MASTER_Data_4!$A$6:$L$16,2,1))))))</f>
        <v>0.34</v>
      </c>
      <c r="M425" s="4">
        <f t="shared" si="13"/>
        <v>48.721999999999994</v>
      </c>
      <c r="N425" s="112">
        <f>VLOOKUP(C425,MASTER_Data_7!$F$2:$H$7,3,0)</f>
        <v>1</v>
      </c>
      <c r="O425" s="112">
        <f>VLOOKUP(C425,MASTER_Data_7!$K$2:$M$12,3,0)</f>
        <v>2</v>
      </c>
      <c r="P425" s="3">
        <f>VLOOKUP(C425,MASTER_Data_8!$F$2:$H$7,3,0)</f>
        <v>25</v>
      </c>
      <c r="Q425" s="3">
        <f>Datset_2!I425*MASTER_Data_5!$B$9*P425</f>
        <v>195.24624999999997</v>
      </c>
      <c r="R425" s="3">
        <f>VLOOKUP(C425,MASTER_Data_8!$K$2:$M$12,3,0)</f>
        <v>1376</v>
      </c>
      <c r="S425" s="3">
        <f>Datset_2!I425*MASTER_Data_5!$B$9*R425</f>
        <v>10746.353599999999</v>
      </c>
    </row>
    <row r="426" spans="1:19" x14ac:dyDescent="0.25">
      <c r="A426" s="62" t="s">
        <v>827</v>
      </c>
      <c r="B426" s="22">
        <v>39763</v>
      </c>
      <c r="C426" s="62">
        <v>60003</v>
      </c>
      <c r="D426" s="62">
        <v>9</v>
      </c>
      <c r="E426" s="62">
        <v>8</v>
      </c>
      <c r="F426" s="62">
        <v>12</v>
      </c>
      <c r="G426" s="62">
        <v>11</v>
      </c>
      <c r="H426" s="62">
        <v>18</v>
      </c>
      <c r="I426" s="112">
        <f>D426*HLOOKUP($D$3,MASTER_Data_1!$A$3:$F$5,2,0)+E426*HLOOKUP($E$3,MASTER_Data_1!$A$3:$F$5,2,0)+F426*HLOOKUP($F$3,MASTER_Data_1!$A$3:$F$5,2,0)+G426*HLOOKUP($G$3,MASTER_Data_1!$A$3:$F$5,2,0)+H426*HLOOKUP($H$3,MASTER_Data_1!$A$3:$F$5,2,0)</f>
        <v>166.20000000000002</v>
      </c>
      <c r="J426" s="5">
        <f>IF(AND(I426&gt;100,C426=60001),HLOOKUP(C426,MASTER_Data_3!$A$6:$G$16,MATCH(Datset_2!I426,MASTER_Data_3!$B$7:$B$16,1)+2,1),IF(AND(I426&gt;100,C426=60002),HLOOKUP(C426,MASTER_Data_3!$A$6:$G$16,MATCH(Datset_2!I426,MASTER_Data_3!$B$7:$B$16,1)+2,1),IF(AND(I426&gt;100,C426=60003),HLOOKUP(C426,MASTER_Data_3!$A$6:$G$16,MATCH(Datset_2!I426,MASTER_Data_3!$B$7:$B$16,1)+2,1),IF(AND(I426&gt;100,C426=60004),HLOOKUP(C426,MASTER_Data_3!$A$6:$G$16,MATCH(Datset_2!I426,MASTER_Data_3!$B$7:$B$16,1)+2,1),IF(AND(I426&gt;100,C426=60005),HLOOKUP(C426,MASTER_Data_3!$A$6:$G$16,MATCH(Datset_2!I426,MASTER_Data_3!$B$7:$B$16,1)+2,1),HLOOKUP(C426,MASTER_Data_3!$A$6:$G$16,2,1))))))</f>
        <v>0.25600000000000001</v>
      </c>
      <c r="K426" s="4">
        <f t="shared" si="12"/>
        <v>42.547200000000004</v>
      </c>
      <c r="L426" s="112">
        <f>IF(AND(I426&gt;100,C426=60001),HLOOKUP(C426,MASTER_Data_4!$A$6:$L$16,MATCH(Datset_2!I426,MASTER_Data_4!$B$7:$B$16,1)+2,1),IF(AND(I426&gt;100,C426=60002),HLOOKUP(C426,MASTER_Data_4!$A$6:$L$16,MATCH(Datset_2!I426,MASTER_Data_4!$B$7:$B$16,1)+2,1),IF(AND(I426&gt;100,C426=60003),HLOOKUP(C426,MASTER_Data_4!$A$6:$L$16,MATCH(Datset_2!I426,MASTER_Data_4!$B$7:$B$16,1)+2,1),IF(AND(I426&gt;100,C426=60004),HLOOKUP(C426,MASTER_Data_4!$A$6:$L$16,MATCH(Datset_2!I426,MASTER_Data_4!$B$7:$B$16,1)+2,1),IF(AND(I426&gt;100,C426=60005),HLOOKUP(C426,MASTER_Data_4!$A$6:$L$16,MATCH(Datset_2!I426,MASTER_Data_4!$B$7:$B$16,1)+2,1),HLOOKUP(C426,MASTER_Data_4!$A$6:$L$16,2,1))))))</f>
        <v>0.28999999999999998</v>
      </c>
      <c r="M426" s="4">
        <f t="shared" si="13"/>
        <v>48.198</v>
      </c>
      <c r="N426" s="112">
        <f>VLOOKUP(C426,MASTER_Data_7!$F$2:$H$7,3,0)</f>
        <v>2</v>
      </c>
      <c r="O426" s="112">
        <f>VLOOKUP(C426,MASTER_Data_7!$K$2:$M$12,3,0)</f>
        <v>1</v>
      </c>
      <c r="P426" s="3">
        <f>VLOOKUP(C426,MASTER_Data_8!$F$2:$H$7,3,0)</f>
        <v>846</v>
      </c>
      <c r="Q426" s="3">
        <f>Datset_2!I426*MASTER_Data_5!$B$9*P426</f>
        <v>7662.9834000000001</v>
      </c>
      <c r="R426" s="3">
        <f>VLOOKUP(C426,MASTER_Data_8!$K$2:$M$12,3,0)</f>
        <v>775</v>
      </c>
      <c r="S426" s="3">
        <f>Datset_2!I426*MASTER_Data_5!$B$9*R426</f>
        <v>7019.8725000000004</v>
      </c>
    </row>
    <row r="427" spans="1:19" x14ac:dyDescent="0.25">
      <c r="A427" s="62" t="s">
        <v>828</v>
      </c>
      <c r="B427" s="22">
        <v>39763</v>
      </c>
      <c r="C427" s="62">
        <v>60002</v>
      </c>
      <c r="D427" s="62">
        <v>9</v>
      </c>
      <c r="E427" s="62">
        <v>10</v>
      </c>
      <c r="F427" s="62">
        <v>12</v>
      </c>
      <c r="G427" s="62">
        <v>9</v>
      </c>
      <c r="H427" s="62">
        <v>11</v>
      </c>
      <c r="I427" s="112">
        <f>D427*HLOOKUP($D$3,MASTER_Data_1!$A$3:$F$5,2,0)+E427*HLOOKUP($E$3,MASTER_Data_1!$A$3:$F$5,2,0)+F427*HLOOKUP($F$3,MASTER_Data_1!$A$3:$F$5,2,0)+G427*HLOOKUP($G$3,MASTER_Data_1!$A$3:$F$5,2,0)+H427*HLOOKUP($H$3,MASTER_Data_1!$A$3:$F$5,2,0)</f>
        <v>138.80000000000001</v>
      </c>
      <c r="J427" s="5">
        <f>IF(AND(I427&gt;100,C427=60001),HLOOKUP(C427,MASTER_Data_3!$A$6:$G$16,MATCH(Datset_2!I427,MASTER_Data_3!$B$7:$B$16,1)+2,1),IF(AND(I427&gt;100,C427=60002),HLOOKUP(C427,MASTER_Data_3!$A$6:$G$16,MATCH(Datset_2!I427,MASTER_Data_3!$B$7:$B$16,1)+2,1),IF(AND(I427&gt;100,C427=60003),HLOOKUP(C427,MASTER_Data_3!$A$6:$G$16,MATCH(Datset_2!I427,MASTER_Data_3!$B$7:$B$16,1)+2,1),IF(AND(I427&gt;100,C427=60004),HLOOKUP(C427,MASTER_Data_3!$A$6:$G$16,MATCH(Datset_2!I427,MASTER_Data_3!$B$7:$B$16,1)+2,1),IF(AND(I427&gt;100,C427=60005),HLOOKUP(C427,MASTER_Data_3!$A$6:$G$16,MATCH(Datset_2!I427,MASTER_Data_3!$B$7:$B$16,1)+2,1),HLOOKUP(C427,MASTER_Data_3!$A$6:$G$16,2,1))))))</f>
        <v>0.254</v>
      </c>
      <c r="K427" s="4">
        <f t="shared" si="12"/>
        <v>35.255200000000002</v>
      </c>
      <c r="L427" s="112">
        <f>IF(AND(I427&gt;100,C427=60001),HLOOKUP(C427,MASTER_Data_4!$A$6:$L$16,MATCH(Datset_2!I427,MASTER_Data_4!$B$7:$B$16,1)+2,1),IF(AND(I427&gt;100,C427=60002),HLOOKUP(C427,MASTER_Data_4!$A$6:$L$16,MATCH(Datset_2!I427,MASTER_Data_4!$B$7:$B$16,1)+2,1),IF(AND(I427&gt;100,C427=60003),HLOOKUP(C427,MASTER_Data_4!$A$6:$L$16,MATCH(Datset_2!I427,MASTER_Data_4!$B$7:$B$16,1)+2,1),IF(AND(I427&gt;100,C427=60004),HLOOKUP(C427,MASTER_Data_4!$A$6:$L$16,MATCH(Datset_2!I427,MASTER_Data_4!$B$7:$B$16,1)+2,1),IF(AND(I427&gt;100,C427=60005),HLOOKUP(C427,MASTER_Data_4!$A$6:$L$16,MATCH(Datset_2!I427,MASTER_Data_4!$B$7:$B$16,1)+2,1),HLOOKUP(C427,MASTER_Data_4!$A$6:$L$16,2,1))))))</f>
        <v>0.307</v>
      </c>
      <c r="M427" s="4">
        <f t="shared" si="13"/>
        <v>42.611600000000003</v>
      </c>
      <c r="N427" s="112">
        <f>VLOOKUP(C427,MASTER_Data_7!$F$2:$H$7,3,0)</f>
        <v>1</v>
      </c>
      <c r="O427" s="112">
        <f>VLOOKUP(C427,MASTER_Data_7!$K$2:$M$12,3,0)</f>
        <v>2</v>
      </c>
      <c r="P427" s="3">
        <f>VLOOKUP(C427,MASTER_Data_8!$F$2:$H$7,3,0)</f>
        <v>355</v>
      </c>
      <c r="Q427" s="3">
        <f>Datset_2!I427*MASTER_Data_5!$B$9*P427</f>
        <v>2685.433</v>
      </c>
      <c r="R427" s="3">
        <f>VLOOKUP(C427,MASTER_Data_8!$K$2:$M$12,3,0)</f>
        <v>1275</v>
      </c>
      <c r="S427" s="3">
        <f>Datset_2!I427*MASTER_Data_5!$B$9*R427</f>
        <v>9644.8649999999998</v>
      </c>
    </row>
    <row r="428" spans="1:19" x14ac:dyDescent="0.25">
      <c r="A428" s="62" t="s">
        <v>869</v>
      </c>
      <c r="B428" s="22">
        <v>39764</v>
      </c>
      <c r="C428" s="62">
        <v>60002</v>
      </c>
      <c r="D428" s="62">
        <v>9</v>
      </c>
      <c r="E428" s="62">
        <v>9</v>
      </c>
      <c r="F428" s="62">
        <v>12</v>
      </c>
      <c r="G428" s="62">
        <v>9</v>
      </c>
      <c r="H428" s="62">
        <v>18</v>
      </c>
      <c r="I428" s="112">
        <f>D428*HLOOKUP($D$3,MASTER_Data_1!$A$3:$F$5,2,0)+E428*HLOOKUP($E$3,MASTER_Data_1!$A$3:$F$5,2,0)+F428*HLOOKUP($F$3,MASTER_Data_1!$A$3:$F$5,2,0)+G428*HLOOKUP($G$3,MASTER_Data_1!$A$3:$F$5,2,0)+H428*HLOOKUP($H$3,MASTER_Data_1!$A$3:$F$5,2,0)</f>
        <v>156.6</v>
      </c>
      <c r="J428" s="5">
        <f>IF(AND(I428&gt;100,C428=60001),HLOOKUP(C428,MASTER_Data_3!$A$6:$G$16,MATCH(Datset_2!I428,MASTER_Data_3!$B$7:$B$16,1)+2,1),IF(AND(I428&gt;100,C428=60002),HLOOKUP(C428,MASTER_Data_3!$A$6:$G$16,MATCH(Datset_2!I428,MASTER_Data_3!$B$7:$B$16,1)+2,1),IF(AND(I428&gt;100,C428=60003),HLOOKUP(C428,MASTER_Data_3!$A$6:$G$16,MATCH(Datset_2!I428,MASTER_Data_3!$B$7:$B$16,1)+2,1),IF(AND(I428&gt;100,C428=60004),HLOOKUP(C428,MASTER_Data_3!$A$6:$G$16,MATCH(Datset_2!I428,MASTER_Data_3!$B$7:$B$16,1)+2,1),IF(AND(I428&gt;100,C428=60005),HLOOKUP(C428,MASTER_Data_3!$A$6:$G$16,MATCH(Datset_2!I428,MASTER_Data_3!$B$7:$B$16,1)+2,1),HLOOKUP(C428,MASTER_Data_3!$A$6:$G$16,2,1))))))</f>
        <v>0.254</v>
      </c>
      <c r="K428" s="4">
        <f t="shared" si="12"/>
        <v>39.776400000000002</v>
      </c>
      <c r="L428" s="112">
        <f>IF(AND(I428&gt;100,C428=60001),HLOOKUP(C428,MASTER_Data_4!$A$6:$L$16,MATCH(Datset_2!I428,MASTER_Data_4!$B$7:$B$16,1)+2,1),IF(AND(I428&gt;100,C428=60002),HLOOKUP(C428,MASTER_Data_4!$A$6:$L$16,MATCH(Datset_2!I428,MASTER_Data_4!$B$7:$B$16,1)+2,1),IF(AND(I428&gt;100,C428=60003),HLOOKUP(C428,MASTER_Data_4!$A$6:$L$16,MATCH(Datset_2!I428,MASTER_Data_4!$B$7:$B$16,1)+2,1),IF(AND(I428&gt;100,C428=60004),HLOOKUP(C428,MASTER_Data_4!$A$6:$L$16,MATCH(Datset_2!I428,MASTER_Data_4!$B$7:$B$16,1)+2,1),IF(AND(I428&gt;100,C428=60005),HLOOKUP(C428,MASTER_Data_4!$A$6:$L$16,MATCH(Datset_2!I428,MASTER_Data_4!$B$7:$B$16,1)+2,1),HLOOKUP(C428,MASTER_Data_4!$A$6:$L$16,2,1))))))</f>
        <v>0.307</v>
      </c>
      <c r="M428" s="4">
        <f t="shared" si="13"/>
        <v>48.0762</v>
      </c>
      <c r="N428" s="112">
        <f>VLOOKUP(C428,MASTER_Data_7!$F$2:$H$7,3,0)</f>
        <v>1</v>
      </c>
      <c r="O428" s="112">
        <f>VLOOKUP(C428,MASTER_Data_7!$K$2:$M$12,3,0)</f>
        <v>2</v>
      </c>
      <c r="P428" s="3">
        <f>VLOOKUP(C428,MASTER_Data_8!$F$2:$H$7,3,0)</f>
        <v>355</v>
      </c>
      <c r="Q428" s="3">
        <f>Datset_2!I428*MASTER_Data_5!$B$9*P428</f>
        <v>3029.8184999999999</v>
      </c>
      <c r="R428" s="3">
        <f>VLOOKUP(C428,MASTER_Data_8!$K$2:$M$12,3,0)</f>
        <v>1275</v>
      </c>
      <c r="S428" s="3">
        <f>Datset_2!I428*MASTER_Data_5!$B$9*R428</f>
        <v>10881.742499999998</v>
      </c>
    </row>
    <row r="429" spans="1:19" x14ac:dyDescent="0.25">
      <c r="A429" s="62" t="s">
        <v>870</v>
      </c>
      <c r="B429" s="22">
        <v>39764</v>
      </c>
      <c r="C429" s="62">
        <v>60001</v>
      </c>
      <c r="D429" s="62">
        <v>9</v>
      </c>
      <c r="E429" s="62">
        <v>8</v>
      </c>
      <c r="F429" s="62">
        <v>12</v>
      </c>
      <c r="G429" s="62">
        <v>12</v>
      </c>
      <c r="H429" s="62">
        <v>11</v>
      </c>
      <c r="I429" s="112">
        <f>D429*HLOOKUP($D$3,MASTER_Data_1!$A$3:$F$5,2,0)+E429*HLOOKUP($E$3,MASTER_Data_1!$A$3:$F$5,2,0)+F429*HLOOKUP($F$3,MASTER_Data_1!$A$3:$F$5,2,0)+G429*HLOOKUP($G$3,MASTER_Data_1!$A$3:$F$5,2,0)+H429*HLOOKUP($H$3,MASTER_Data_1!$A$3:$F$5,2,0)</f>
        <v>152.30000000000001</v>
      </c>
      <c r="J429" s="5">
        <f>IF(AND(I429&gt;100,C429=60001),HLOOKUP(C429,MASTER_Data_3!$A$6:$G$16,MATCH(Datset_2!I429,MASTER_Data_3!$B$7:$B$16,1)+2,1),IF(AND(I429&gt;100,C429=60002),HLOOKUP(C429,MASTER_Data_3!$A$6:$G$16,MATCH(Datset_2!I429,MASTER_Data_3!$B$7:$B$16,1)+2,1),IF(AND(I429&gt;100,C429=60003),HLOOKUP(C429,MASTER_Data_3!$A$6:$G$16,MATCH(Datset_2!I429,MASTER_Data_3!$B$7:$B$16,1)+2,1),IF(AND(I429&gt;100,C429=60004),HLOOKUP(C429,MASTER_Data_3!$A$6:$G$16,MATCH(Datset_2!I429,MASTER_Data_3!$B$7:$B$16,1)+2,1),IF(AND(I429&gt;100,C429=60005),HLOOKUP(C429,MASTER_Data_3!$A$6:$G$16,MATCH(Datset_2!I429,MASTER_Data_3!$B$7:$B$16,1)+2,1),HLOOKUP(C429,MASTER_Data_3!$A$6:$G$16,2,1))))))</f>
        <v>0.25</v>
      </c>
      <c r="K429" s="4">
        <f t="shared" si="12"/>
        <v>38.075000000000003</v>
      </c>
      <c r="L429" s="112">
        <f>IF(AND(I429&gt;100,C429=60001),HLOOKUP(C429,MASTER_Data_4!$A$6:$L$16,MATCH(Datset_2!I429,MASTER_Data_4!$B$7:$B$16,1)+2,1),IF(AND(I429&gt;100,C429=60002),HLOOKUP(C429,MASTER_Data_4!$A$6:$L$16,MATCH(Datset_2!I429,MASTER_Data_4!$B$7:$B$16,1)+2,1),IF(AND(I429&gt;100,C429=60003),HLOOKUP(C429,MASTER_Data_4!$A$6:$L$16,MATCH(Datset_2!I429,MASTER_Data_4!$B$7:$B$16,1)+2,1),IF(AND(I429&gt;100,C429=60004),HLOOKUP(C429,MASTER_Data_4!$A$6:$L$16,MATCH(Datset_2!I429,MASTER_Data_4!$B$7:$B$16,1)+2,1),IF(AND(I429&gt;100,C429=60005),HLOOKUP(C429,MASTER_Data_4!$A$6:$L$16,MATCH(Datset_2!I429,MASTER_Data_4!$B$7:$B$16,1)+2,1),HLOOKUP(C429,MASTER_Data_4!$A$6:$L$16,2,1))))))</f>
        <v>0.34</v>
      </c>
      <c r="M429" s="4">
        <f t="shared" si="13"/>
        <v>51.782000000000011</v>
      </c>
      <c r="N429" s="112">
        <f>VLOOKUP(C429,MASTER_Data_7!$F$2:$H$7,3,0)</f>
        <v>1</v>
      </c>
      <c r="O429" s="112">
        <f>VLOOKUP(C429,MASTER_Data_7!$K$2:$M$12,3,0)</f>
        <v>2</v>
      </c>
      <c r="P429" s="3">
        <f>VLOOKUP(C429,MASTER_Data_8!$F$2:$H$7,3,0)</f>
        <v>25</v>
      </c>
      <c r="Q429" s="3">
        <f>Datset_2!I429*MASTER_Data_5!$B$9*P429</f>
        <v>207.50874999999999</v>
      </c>
      <c r="R429" s="3">
        <f>VLOOKUP(C429,MASTER_Data_8!$K$2:$M$12,3,0)</f>
        <v>1376</v>
      </c>
      <c r="S429" s="3">
        <f>Datset_2!I429*MASTER_Data_5!$B$9*R429</f>
        <v>11421.2816</v>
      </c>
    </row>
    <row r="430" spans="1:19" x14ac:dyDescent="0.25">
      <c r="A430" s="62" t="s">
        <v>831</v>
      </c>
      <c r="B430" s="22">
        <v>39765</v>
      </c>
      <c r="C430" s="62">
        <v>60005</v>
      </c>
      <c r="D430" s="62">
        <v>9</v>
      </c>
      <c r="E430" s="62">
        <v>8</v>
      </c>
      <c r="F430" s="62">
        <v>12</v>
      </c>
      <c r="G430" s="62">
        <v>15</v>
      </c>
      <c r="H430" s="62">
        <v>14</v>
      </c>
      <c r="I430" s="112">
        <f>D430*HLOOKUP($D$3,MASTER_Data_1!$A$3:$F$5,2,0)+E430*HLOOKUP($E$3,MASTER_Data_1!$A$3:$F$5,2,0)+F430*HLOOKUP($F$3,MASTER_Data_1!$A$3:$F$5,2,0)+G430*HLOOKUP($G$3,MASTER_Data_1!$A$3:$F$5,2,0)+H430*HLOOKUP($H$3,MASTER_Data_1!$A$3:$F$5,2,0)</f>
        <v>177.79999999999998</v>
      </c>
      <c r="J430" s="5">
        <f>IF(AND(I430&gt;100,C430=60001),HLOOKUP(C430,MASTER_Data_3!$A$6:$G$16,MATCH(Datset_2!I430,MASTER_Data_3!$B$7:$B$16,1)+2,1),IF(AND(I430&gt;100,C430=60002),HLOOKUP(C430,MASTER_Data_3!$A$6:$G$16,MATCH(Datset_2!I430,MASTER_Data_3!$B$7:$B$16,1)+2,1),IF(AND(I430&gt;100,C430=60003),HLOOKUP(C430,MASTER_Data_3!$A$6:$G$16,MATCH(Datset_2!I430,MASTER_Data_3!$B$7:$B$16,1)+2,1),IF(AND(I430&gt;100,C430=60004),HLOOKUP(C430,MASTER_Data_3!$A$6:$G$16,MATCH(Datset_2!I430,MASTER_Data_3!$B$7:$B$16,1)+2,1),IF(AND(I430&gt;100,C430=60005),HLOOKUP(C430,MASTER_Data_3!$A$6:$G$16,MATCH(Datset_2!I430,MASTER_Data_3!$B$7:$B$16,1)+2,1),HLOOKUP(C430,MASTER_Data_3!$A$6:$G$16,2,1))))))</f>
        <v>0.24399999999999999</v>
      </c>
      <c r="K430" s="4">
        <f t="shared" si="12"/>
        <v>43.383199999999995</v>
      </c>
      <c r="L430" s="112">
        <f>IF(AND(I430&gt;100,C430=60001),HLOOKUP(C430,MASTER_Data_4!$A$6:$L$16,MATCH(Datset_2!I430,MASTER_Data_4!$B$7:$B$16,1)+2,1),IF(AND(I430&gt;100,C430=60002),HLOOKUP(C430,MASTER_Data_4!$A$6:$L$16,MATCH(Datset_2!I430,MASTER_Data_4!$B$7:$B$16,1)+2,1),IF(AND(I430&gt;100,C430=60003),HLOOKUP(C430,MASTER_Data_4!$A$6:$L$16,MATCH(Datset_2!I430,MASTER_Data_4!$B$7:$B$16,1)+2,1),IF(AND(I430&gt;100,C430=60004),HLOOKUP(C430,MASTER_Data_4!$A$6:$L$16,MATCH(Datset_2!I430,MASTER_Data_4!$B$7:$B$16,1)+2,1),IF(AND(I430&gt;100,C430=60005),HLOOKUP(C430,MASTER_Data_4!$A$6:$L$16,MATCH(Datset_2!I430,MASTER_Data_4!$B$7:$B$16,1)+2,1),HLOOKUP(C430,MASTER_Data_4!$A$6:$L$16,2,1))))))</f>
        <v>0.38900000000000001</v>
      </c>
      <c r="M430" s="4">
        <f t="shared" si="13"/>
        <v>69.164199999999994</v>
      </c>
      <c r="N430" s="112">
        <f>VLOOKUP(C430,MASTER_Data_7!$F$2:$H$7,3,0)</f>
        <v>2</v>
      </c>
      <c r="O430" s="112">
        <f>VLOOKUP(C430,MASTER_Data_7!$K$2:$M$12,3,0)</f>
        <v>1</v>
      </c>
      <c r="P430" s="3">
        <f>VLOOKUP(C430,MASTER_Data_8!$F$2:$H$7,3,0)</f>
        <v>779</v>
      </c>
      <c r="Q430" s="3">
        <f>Datset_2!I430*MASTER_Data_5!$B$9*P430</f>
        <v>7548.5878999999995</v>
      </c>
      <c r="R430" s="3">
        <f>VLOOKUP(C430,MASTER_Data_8!$K$2:$M$12,3,0)</f>
        <v>584</v>
      </c>
      <c r="S430" s="3">
        <f>Datset_2!I430*MASTER_Data_5!$B$9*R430</f>
        <v>5659.0183999999999</v>
      </c>
    </row>
    <row r="431" spans="1:19" x14ac:dyDescent="0.25">
      <c r="A431" s="62" t="s">
        <v>832</v>
      </c>
      <c r="B431" s="22">
        <v>39765</v>
      </c>
      <c r="C431" s="62">
        <v>60001</v>
      </c>
      <c r="D431" s="62">
        <v>9</v>
      </c>
      <c r="E431" s="62">
        <v>8</v>
      </c>
      <c r="F431" s="62">
        <v>12</v>
      </c>
      <c r="G431" s="62">
        <v>12</v>
      </c>
      <c r="H431" s="62">
        <v>11</v>
      </c>
      <c r="I431" s="112">
        <f>D431*HLOOKUP($D$3,MASTER_Data_1!$A$3:$F$5,2,0)+E431*HLOOKUP($E$3,MASTER_Data_1!$A$3:$F$5,2,0)+F431*HLOOKUP($F$3,MASTER_Data_1!$A$3:$F$5,2,0)+G431*HLOOKUP($G$3,MASTER_Data_1!$A$3:$F$5,2,0)+H431*HLOOKUP($H$3,MASTER_Data_1!$A$3:$F$5,2,0)</f>
        <v>152.30000000000001</v>
      </c>
      <c r="J431" s="5">
        <f>IF(AND(I431&gt;100,C431=60001),HLOOKUP(C431,MASTER_Data_3!$A$6:$G$16,MATCH(Datset_2!I431,MASTER_Data_3!$B$7:$B$16,1)+2,1),IF(AND(I431&gt;100,C431=60002),HLOOKUP(C431,MASTER_Data_3!$A$6:$G$16,MATCH(Datset_2!I431,MASTER_Data_3!$B$7:$B$16,1)+2,1),IF(AND(I431&gt;100,C431=60003),HLOOKUP(C431,MASTER_Data_3!$A$6:$G$16,MATCH(Datset_2!I431,MASTER_Data_3!$B$7:$B$16,1)+2,1),IF(AND(I431&gt;100,C431=60004),HLOOKUP(C431,MASTER_Data_3!$A$6:$G$16,MATCH(Datset_2!I431,MASTER_Data_3!$B$7:$B$16,1)+2,1),IF(AND(I431&gt;100,C431=60005),HLOOKUP(C431,MASTER_Data_3!$A$6:$G$16,MATCH(Datset_2!I431,MASTER_Data_3!$B$7:$B$16,1)+2,1),HLOOKUP(C431,MASTER_Data_3!$A$6:$G$16,2,1))))))</f>
        <v>0.25</v>
      </c>
      <c r="K431" s="4">
        <f t="shared" si="12"/>
        <v>38.075000000000003</v>
      </c>
      <c r="L431" s="112">
        <f>IF(AND(I431&gt;100,C431=60001),HLOOKUP(C431,MASTER_Data_4!$A$6:$L$16,MATCH(Datset_2!I431,MASTER_Data_4!$B$7:$B$16,1)+2,1),IF(AND(I431&gt;100,C431=60002),HLOOKUP(C431,MASTER_Data_4!$A$6:$L$16,MATCH(Datset_2!I431,MASTER_Data_4!$B$7:$B$16,1)+2,1),IF(AND(I431&gt;100,C431=60003),HLOOKUP(C431,MASTER_Data_4!$A$6:$L$16,MATCH(Datset_2!I431,MASTER_Data_4!$B$7:$B$16,1)+2,1),IF(AND(I431&gt;100,C431=60004),HLOOKUP(C431,MASTER_Data_4!$A$6:$L$16,MATCH(Datset_2!I431,MASTER_Data_4!$B$7:$B$16,1)+2,1),IF(AND(I431&gt;100,C431=60005),HLOOKUP(C431,MASTER_Data_4!$A$6:$L$16,MATCH(Datset_2!I431,MASTER_Data_4!$B$7:$B$16,1)+2,1),HLOOKUP(C431,MASTER_Data_4!$A$6:$L$16,2,1))))))</f>
        <v>0.34</v>
      </c>
      <c r="M431" s="4">
        <f t="shared" si="13"/>
        <v>51.782000000000011</v>
      </c>
      <c r="N431" s="112">
        <f>VLOOKUP(C431,MASTER_Data_7!$F$2:$H$7,3,0)</f>
        <v>1</v>
      </c>
      <c r="O431" s="112">
        <f>VLOOKUP(C431,MASTER_Data_7!$K$2:$M$12,3,0)</f>
        <v>2</v>
      </c>
      <c r="P431" s="3">
        <f>VLOOKUP(C431,MASTER_Data_8!$F$2:$H$7,3,0)</f>
        <v>25</v>
      </c>
      <c r="Q431" s="3">
        <f>Datset_2!I431*MASTER_Data_5!$B$9*P431</f>
        <v>207.50874999999999</v>
      </c>
      <c r="R431" s="3">
        <f>VLOOKUP(C431,MASTER_Data_8!$K$2:$M$12,3,0)</f>
        <v>1376</v>
      </c>
      <c r="S431" s="3">
        <f>Datset_2!I431*MASTER_Data_5!$B$9*R431</f>
        <v>11421.2816</v>
      </c>
    </row>
    <row r="432" spans="1:19" x14ac:dyDescent="0.25">
      <c r="A432" s="62" t="s">
        <v>833</v>
      </c>
      <c r="B432" s="22">
        <v>39765</v>
      </c>
      <c r="C432" s="62">
        <v>60004</v>
      </c>
      <c r="D432" s="62">
        <v>9</v>
      </c>
      <c r="E432" s="62">
        <v>8</v>
      </c>
      <c r="F432" s="62">
        <v>12</v>
      </c>
      <c r="G432" s="62">
        <v>12</v>
      </c>
      <c r="H432" s="62">
        <v>9</v>
      </c>
      <c r="I432" s="112">
        <f>D432*HLOOKUP($D$3,MASTER_Data_1!$A$3:$F$5,2,0)+E432*HLOOKUP($E$3,MASTER_Data_1!$A$3:$F$5,2,0)+F432*HLOOKUP($F$3,MASTER_Data_1!$A$3:$F$5,2,0)+G432*HLOOKUP($G$3,MASTER_Data_1!$A$3:$F$5,2,0)+H432*HLOOKUP($H$3,MASTER_Data_1!$A$3:$F$5,2,0)</f>
        <v>146.69999999999999</v>
      </c>
      <c r="J432" s="5">
        <f>IF(AND(I432&gt;100,C432=60001),HLOOKUP(C432,MASTER_Data_3!$A$6:$G$16,MATCH(Datset_2!I432,MASTER_Data_3!$B$7:$B$16,1)+2,1),IF(AND(I432&gt;100,C432=60002),HLOOKUP(C432,MASTER_Data_3!$A$6:$G$16,MATCH(Datset_2!I432,MASTER_Data_3!$B$7:$B$16,1)+2,1),IF(AND(I432&gt;100,C432=60003),HLOOKUP(C432,MASTER_Data_3!$A$6:$G$16,MATCH(Datset_2!I432,MASTER_Data_3!$B$7:$B$16,1)+2,1),IF(AND(I432&gt;100,C432=60004),HLOOKUP(C432,MASTER_Data_3!$A$6:$G$16,MATCH(Datset_2!I432,MASTER_Data_3!$B$7:$B$16,1)+2,1),IF(AND(I432&gt;100,C432=60005),HLOOKUP(C432,MASTER_Data_3!$A$6:$G$16,MATCH(Datset_2!I432,MASTER_Data_3!$B$7:$B$16,1)+2,1),HLOOKUP(C432,MASTER_Data_3!$A$6:$G$16,2,1))))))</f>
        <v>0.252</v>
      </c>
      <c r="K432" s="4">
        <f t="shared" si="12"/>
        <v>36.968399999999995</v>
      </c>
      <c r="L432" s="112">
        <f>IF(AND(I432&gt;100,C432=60001),HLOOKUP(C432,MASTER_Data_4!$A$6:$L$16,MATCH(Datset_2!I432,MASTER_Data_4!$B$7:$B$16,1)+2,1),IF(AND(I432&gt;100,C432=60002),HLOOKUP(C432,MASTER_Data_4!$A$6:$L$16,MATCH(Datset_2!I432,MASTER_Data_4!$B$7:$B$16,1)+2,1),IF(AND(I432&gt;100,C432=60003),HLOOKUP(C432,MASTER_Data_4!$A$6:$L$16,MATCH(Datset_2!I432,MASTER_Data_4!$B$7:$B$16,1)+2,1),IF(AND(I432&gt;100,C432=60004),HLOOKUP(C432,MASTER_Data_4!$A$6:$L$16,MATCH(Datset_2!I432,MASTER_Data_4!$B$7:$B$16,1)+2,1),IF(AND(I432&gt;100,C432=60005),HLOOKUP(C432,MASTER_Data_4!$A$6:$L$16,MATCH(Datset_2!I432,MASTER_Data_4!$B$7:$B$16,1)+2,1),HLOOKUP(C432,MASTER_Data_4!$A$6:$L$16,2,1))))))</f>
        <v>0.3</v>
      </c>
      <c r="M432" s="4">
        <f t="shared" si="13"/>
        <v>44.01</v>
      </c>
      <c r="N432" s="112">
        <f>VLOOKUP(C432,MASTER_Data_7!$F$2:$H$7,3,0)</f>
        <v>2</v>
      </c>
      <c r="O432" s="112">
        <f>VLOOKUP(C432,MASTER_Data_7!$K$2:$M$12,3,0)</f>
        <v>2</v>
      </c>
      <c r="P432" s="3">
        <f>VLOOKUP(C432,MASTER_Data_8!$F$2:$H$7,3,0)</f>
        <v>882</v>
      </c>
      <c r="Q432" s="3">
        <f>Datset_2!I432*MASTER_Data_5!$B$9*P432</f>
        <v>7051.7222999999994</v>
      </c>
      <c r="R432" s="3">
        <f>VLOOKUP(C432,MASTER_Data_8!$K$2:$M$12,3,0)</f>
        <v>1735</v>
      </c>
      <c r="S432" s="3">
        <f>Datset_2!I432*MASTER_Data_5!$B$9*R432</f>
        <v>13871.58525</v>
      </c>
    </row>
    <row r="433" spans="1:19" x14ac:dyDescent="0.25">
      <c r="A433" s="62" t="s">
        <v>834</v>
      </c>
      <c r="B433" s="22">
        <v>39765</v>
      </c>
      <c r="C433" s="62">
        <v>60005</v>
      </c>
      <c r="D433" s="62">
        <v>9</v>
      </c>
      <c r="E433" s="62">
        <v>5</v>
      </c>
      <c r="F433" s="62">
        <v>12</v>
      </c>
      <c r="G433" s="62">
        <v>12</v>
      </c>
      <c r="H433" s="62">
        <v>9</v>
      </c>
      <c r="I433" s="112">
        <f>D433*HLOOKUP($D$3,MASTER_Data_1!$A$3:$F$5,2,0)+E433*HLOOKUP($E$3,MASTER_Data_1!$A$3:$F$5,2,0)+F433*HLOOKUP($F$3,MASTER_Data_1!$A$3:$F$5,2,0)+G433*HLOOKUP($G$3,MASTER_Data_1!$A$3:$F$5,2,0)+H433*HLOOKUP($H$3,MASTER_Data_1!$A$3:$F$5,2,0)</f>
        <v>141.30000000000001</v>
      </c>
      <c r="J433" s="5">
        <f>IF(AND(I433&gt;100,C433=60001),HLOOKUP(C433,MASTER_Data_3!$A$6:$G$16,MATCH(Datset_2!I433,MASTER_Data_3!$B$7:$B$16,1)+2,1),IF(AND(I433&gt;100,C433=60002),HLOOKUP(C433,MASTER_Data_3!$A$6:$G$16,MATCH(Datset_2!I433,MASTER_Data_3!$B$7:$B$16,1)+2,1),IF(AND(I433&gt;100,C433=60003),HLOOKUP(C433,MASTER_Data_3!$A$6:$G$16,MATCH(Datset_2!I433,MASTER_Data_3!$B$7:$B$16,1)+2,1),IF(AND(I433&gt;100,C433=60004),HLOOKUP(C433,MASTER_Data_3!$A$6:$G$16,MATCH(Datset_2!I433,MASTER_Data_3!$B$7:$B$16,1)+2,1),IF(AND(I433&gt;100,C433=60005),HLOOKUP(C433,MASTER_Data_3!$A$6:$G$16,MATCH(Datset_2!I433,MASTER_Data_3!$B$7:$B$16,1)+2,1),HLOOKUP(C433,MASTER_Data_3!$A$6:$G$16,2,1))))))</f>
        <v>0.24399999999999999</v>
      </c>
      <c r="K433" s="4">
        <f t="shared" si="12"/>
        <v>34.477200000000003</v>
      </c>
      <c r="L433" s="112">
        <f>IF(AND(I433&gt;100,C433=60001),HLOOKUP(C433,MASTER_Data_4!$A$6:$L$16,MATCH(Datset_2!I433,MASTER_Data_4!$B$7:$B$16,1)+2,1),IF(AND(I433&gt;100,C433=60002),HLOOKUP(C433,MASTER_Data_4!$A$6:$L$16,MATCH(Datset_2!I433,MASTER_Data_4!$B$7:$B$16,1)+2,1),IF(AND(I433&gt;100,C433=60003),HLOOKUP(C433,MASTER_Data_4!$A$6:$L$16,MATCH(Datset_2!I433,MASTER_Data_4!$B$7:$B$16,1)+2,1),IF(AND(I433&gt;100,C433=60004),HLOOKUP(C433,MASTER_Data_4!$A$6:$L$16,MATCH(Datset_2!I433,MASTER_Data_4!$B$7:$B$16,1)+2,1),IF(AND(I433&gt;100,C433=60005),HLOOKUP(C433,MASTER_Data_4!$A$6:$L$16,MATCH(Datset_2!I433,MASTER_Data_4!$B$7:$B$16,1)+2,1),HLOOKUP(C433,MASTER_Data_4!$A$6:$L$16,2,1))))))</f>
        <v>0.38900000000000001</v>
      </c>
      <c r="M433" s="4">
        <f t="shared" si="13"/>
        <v>54.965700000000005</v>
      </c>
      <c r="N433" s="112">
        <f>VLOOKUP(C433,MASTER_Data_7!$F$2:$H$7,3,0)</f>
        <v>2</v>
      </c>
      <c r="O433" s="112">
        <f>VLOOKUP(C433,MASTER_Data_7!$K$2:$M$12,3,0)</f>
        <v>1</v>
      </c>
      <c r="P433" s="3">
        <f>VLOOKUP(C433,MASTER_Data_8!$F$2:$H$7,3,0)</f>
        <v>779</v>
      </c>
      <c r="Q433" s="3">
        <f>Datset_2!I433*MASTER_Data_5!$B$9*P433</f>
        <v>5998.9621500000003</v>
      </c>
      <c r="R433" s="3">
        <f>VLOOKUP(C433,MASTER_Data_8!$K$2:$M$12,3,0)</f>
        <v>584</v>
      </c>
      <c r="S433" s="3">
        <f>Datset_2!I433*MASTER_Data_5!$B$9*R433</f>
        <v>4497.2964000000002</v>
      </c>
    </row>
    <row r="434" spans="1:19" x14ac:dyDescent="0.25">
      <c r="A434" s="62" t="s">
        <v>835</v>
      </c>
      <c r="B434" s="22">
        <v>39766</v>
      </c>
      <c r="C434" s="62">
        <v>60002</v>
      </c>
      <c r="D434" s="62">
        <v>9</v>
      </c>
      <c r="E434" s="62">
        <v>6</v>
      </c>
      <c r="F434" s="62">
        <v>12</v>
      </c>
      <c r="G434" s="62">
        <v>12</v>
      </c>
      <c r="H434" s="62">
        <v>9</v>
      </c>
      <c r="I434" s="112">
        <f>D434*HLOOKUP($D$3,MASTER_Data_1!$A$3:$F$5,2,0)+E434*HLOOKUP($E$3,MASTER_Data_1!$A$3:$F$5,2,0)+F434*HLOOKUP($F$3,MASTER_Data_1!$A$3:$F$5,2,0)+G434*HLOOKUP($G$3,MASTER_Data_1!$A$3:$F$5,2,0)+H434*HLOOKUP($H$3,MASTER_Data_1!$A$3:$F$5,2,0)</f>
        <v>143.1</v>
      </c>
      <c r="J434" s="5">
        <f>IF(AND(I434&gt;100,C434=60001),HLOOKUP(C434,MASTER_Data_3!$A$6:$G$16,MATCH(Datset_2!I434,MASTER_Data_3!$B$7:$B$16,1)+2,1),IF(AND(I434&gt;100,C434=60002),HLOOKUP(C434,MASTER_Data_3!$A$6:$G$16,MATCH(Datset_2!I434,MASTER_Data_3!$B$7:$B$16,1)+2,1),IF(AND(I434&gt;100,C434=60003),HLOOKUP(C434,MASTER_Data_3!$A$6:$G$16,MATCH(Datset_2!I434,MASTER_Data_3!$B$7:$B$16,1)+2,1),IF(AND(I434&gt;100,C434=60004),HLOOKUP(C434,MASTER_Data_3!$A$6:$G$16,MATCH(Datset_2!I434,MASTER_Data_3!$B$7:$B$16,1)+2,1),IF(AND(I434&gt;100,C434=60005),HLOOKUP(C434,MASTER_Data_3!$A$6:$G$16,MATCH(Datset_2!I434,MASTER_Data_3!$B$7:$B$16,1)+2,1),HLOOKUP(C434,MASTER_Data_3!$A$6:$G$16,2,1))))))</f>
        <v>0.254</v>
      </c>
      <c r="K434" s="4">
        <f t="shared" si="12"/>
        <v>36.3474</v>
      </c>
      <c r="L434" s="112">
        <f>IF(AND(I434&gt;100,C434=60001),HLOOKUP(C434,MASTER_Data_4!$A$6:$L$16,MATCH(Datset_2!I434,MASTER_Data_4!$B$7:$B$16,1)+2,1),IF(AND(I434&gt;100,C434=60002),HLOOKUP(C434,MASTER_Data_4!$A$6:$L$16,MATCH(Datset_2!I434,MASTER_Data_4!$B$7:$B$16,1)+2,1),IF(AND(I434&gt;100,C434=60003),HLOOKUP(C434,MASTER_Data_4!$A$6:$L$16,MATCH(Datset_2!I434,MASTER_Data_4!$B$7:$B$16,1)+2,1),IF(AND(I434&gt;100,C434=60004),HLOOKUP(C434,MASTER_Data_4!$A$6:$L$16,MATCH(Datset_2!I434,MASTER_Data_4!$B$7:$B$16,1)+2,1),IF(AND(I434&gt;100,C434=60005),HLOOKUP(C434,MASTER_Data_4!$A$6:$L$16,MATCH(Datset_2!I434,MASTER_Data_4!$B$7:$B$16,1)+2,1),HLOOKUP(C434,MASTER_Data_4!$A$6:$L$16,2,1))))))</f>
        <v>0.307</v>
      </c>
      <c r="M434" s="4">
        <f t="shared" si="13"/>
        <v>43.931699999999999</v>
      </c>
      <c r="N434" s="112">
        <f>VLOOKUP(C434,MASTER_Data_7!$F$2:$H$7,3,0)</f>
        <v>1</v>
      </c>
      <c r="O434" s="112">
        <f>VLOOKUP(C434,MASTER_Data_7!$K$2:$M$12,3,0)</f>
        <v>2</v>
      </c>
      <c r="P434" s="3">
        <f>VLOOKUP(C434,MASTER_Data_8!$F$2:$H$7,3,0)</f>
        <v>355</v>
      </c>
      <c r="Q434" s="3">
        <f>Datset_2!I434*MASTER_Data_5!$B$9*P434</f>
        <v>2768.62725</v>
      </c>
      <c r="R434" s="3">
        <f>VLOOKUP(C434,MASTER_Data_8!$K$2:$M$12,3,0)</f>
        <v>1275</v>
      </c>
      <c r="S434" s="3">
        <f>Datset_2!I434*MASTER_Data_5!$B$9*R434</f>
        <v>9943.6612499999992</v>
      </c>
    </row>
    <row r="435" spans="1:19" x14ac:dyDescent="0.25">
      <c r="A435" s="62" t="s">
        <v>836</v>
      </c>
      <c r="B435" s="22">
        <v>39767</v>
      </c>
      <c r="C435" s="62">
        <v>60001</v>
      </c>
      <c r="D435" s="62">
        <v>9</v>
      </c>
      <c r="E435" s="62">
        <v>7</v>
      </c>
      <c r="F435" s="62">
        <v>12</v>
      </c>
      <c r="G435" s="62">
        <v>12</v>
      </c>
      <c r="H435" s="62">
        <v>9</v>
      </c>
      <c r="I435" s="112">
        <f>D435*HLOOKUP($D$3,MASTER_Data_1!$A$3:$F$5,2,0)+E435*HLOOKUP($E$3,MASTER_Data_1!$A$3:$F$5,2,0)+F435*HLOOKUP($F$3,MASTER_Data_1!$A$3:$F$5,2,0)+G435*HLOOKUP($G$3,MASTER_Data_1!$A$3:$F$5,2,0)+H435*HLOOKUP($H$3,MASTER_Data_1!$A$3:$F$5,2,0)</f>
        <v>144.9</v>
      </c>
      <c r="J435" s="5">
        <f>IF(AND(I435&gt;100,C435=60001),HLOOKUP(C435,MASTER_Data_3!$A$6:$G$16,MATCH(Datset_2!I435,MASTER_Data_3!$B$7:$B$16,1)+2,1),IF(AND(I435&gt;100,C435=60002),HLOOKUP(C435,MASTER_Data_3!$A$6:$G$16,MATCH(Datset_2!I435,MASTER_Data_3!$B$7:$B$16,1)+2,1),IF(AND(I435&gt;100,C435=60003),HLOOKUP(C435,MASTER_Data_3!$A$6:$G$16,MATCH(Datset_2!I435,MASTER_Data_3!$B$7:$B$16,1)+2,1),IF(AND(I435&gt;100,C435=60004),HLOOKUP(C435,MASTER_Data_3!$A$6:$G$16,MATCH(Datset_2!I435,MASTER_Data_3!$B$7:$B$16,1)+2,1),IF(AND(I435&gt;100,C435=60005),HLOOKUP(C435,MASTER_Data_3!$A$6:$G$16,MATCH(Datset_2!I435,MASTER_Data_3!$B$7:$B$16,1)+2,1),HLOOKUP(C435,MASTER_Data_3!$A$6:$G$16,2,1))))))</f>
        <v>0.25</v>
      </c>
      <c r="K435" s="4">
        <f t="shared" si="12"/>
        <v>36.225000000000001</v>
      </c>
      <c r="L435" s="112">
        <f>IF(AND(I435&gt;100,C435=60001),HLOOKUP(C435,MASTER_Data_4!$A$6:$L$16,MATCH(Datset_2!I435,MASTER_Data_4!$B$7:$B$16,1)+2,1),IF(AND(I435&gt;100,C435=60002),HLOOKUP(C435,MASTER_Data_4!$A$6:$L$16,MATCH(Datset_2!I435,MASTER_Data_4!$B$7:$B$16,1)+2,1),IF(AND(I435&gt;100,C435=60003),HLOOKUP(C435,MASTER_Data_4!$A$6:$L$16,MATCH(Datset_2!I435,MASTER_Data_4!$B$7:$B$16,1)+2,1),IF(AND(I435&gt;100,C435=60004),HLOOKUP(C435,MASTER_Data_4!$A$6:$L$16,MATCH(Datset_2!I435,MASTER_Data_4!$B$7:$B$16,1)+2,1),IF(AND(I435&gt;100,C435=60005),HLOOKUP(C435,MASTER_Data_4!$A$6:$L$16,MATCH(Datset_2!I435,MASTER_Data_4!$B$7:$B$16,1)+2,1),HLOOKUP(C435,MASTER_Data_4!$A$6:$L$16,2,1))))))</f>
        <v>0.34</v>
      </c>
      <c r="M435" s="4">
        <f t="shared" si="13"/>
        <v>49.266000000000005</v>
      </c>
      <c r="N435" s="112">
        <f>VLOOKUP(C435,MASTER_Data_7!$F$2:$H$7,3,0)</f>
        <v>1</v>
      </c>
      <c r="O435" s="112">
        <f>VLOOKUP(C435,MASTER_Data_7!$K$2:$M$12,3,0)</f>
        <v>2</v>
      </c>
      <c r="P435" s="3">
        <f>VLOOKUP(C435,MASTER_Data_8!$F$2:$H$7,3,0)</f>
        <v>25</v>
      </c>
      <c r="Q435" s="3">
        <f>Datset_2!I435*MASTER_Data_5!$B$9*P435</f>
        <v>197.42625000000001</v>
      </c>
      <c r="R435" s="3">
        <f>VLOOKUP(C435,MASTER_Data_8!$K$2:$M$12,3,0)</f>
        <v>1376</v>
      </c>
      <c r="S435" s="3">
        <f>Datset_2!I435*MASTER_Data_5!$B$9*R435</f>
        <v>10866.3408</v>
      </c>
    </row>
    <row r="436" spans="1:19" x14ac:dyDescent="0.25">
      <c r="A436" s="62" t="s">
        <v>837</v>
      </c>
      <c r="B436" s="22">
        <v>39767</v>
      </c>
      <c r="C436" s="62">
        <v>60005</v>
      </c>
      <c r="D436" s="62">
        <v>9</v>
      </c>
      <c r="E436" s="62">
        <v>8</v>
      </c>
      <c r="F436" s="62">
        <v>12</v>
      </c>
      <c r="G436" s="62">
        <v>11</v>
      </c>
      <c r="H436" s="62">
        <v>9</v>
      </c>
      <c r="I436" s="112">
        <f>D436*HLOOKUP($D$3,MASTER_Data_1!$A$3:$F$5,2,0)+E436*HLOOKUP($E$3,MASTER_Data_1!$A$3:$F$5,2,0)+F436*HLOOKUP($F$3,MASTER_Data_1!$A$3:$F$5,2,0)+G436*HLOOKUP($G$3,MASTER_Data_1!$A$3:$F$5,2,0)+H436*HLOOKUP($H$3,MASTER_Data_1!$A$3:$F$5,2,0)</f>
        <v>141</v>
      </c>
      <c r="J436" s="5">
        <f>IF(AND(I436&gt;100,C436=60001),HLOOKUP(C436,MASTER_Data_3!$A$6:$G$16,MATCH(Datset_2!I436,MASTER_Data_3!$B$7:$B$16,1)+2,1),IF(AND(I436&gt;100,C436=60002),HLOOKUP(C436,MASTER_Data_3!$A$6:$G$16,MATCH(Datset_2!I436,MASTER_Data_3!$B$7:$B$16,1)+2,1),IF(AND(I436&gt;100,C436=60003),HLOOKUP(C436,MASTER_Data_3!$A$6:$G$16,MATCH(Datset_2!I436,MASTER_Data_3!$B$7:$B$16,1)+2,1),IF(AND(I436&gt;100,C436=60004),HLOOKUP(C436,MASTER_Data_3!$A$6:$G$16,MATCH(Datset_2!I436,MASTER_Data_3!$B$7:$B$16,1)+2,1),IF(AND(I436&gt;100,C436=60005),HLOOKUP(C436,MASTER_Data_3!$A$6:$G$16,MATCH(Datset_2!I436,MASTER_Data_3!$B$7:$B$16,1)+2,1),HLOOKUP(C436,MASTER_Data_3!$A$6:$G$16,2,1))))))</f>
        <v>0.24399999999999999</v>
      </c>
      <c r="K436" s="4">
        <f t="shared" si="12"/>
        <v>34.403999999999996</v>
      </c>
      <c r="L436" s="112">
        <f>IF(AND(I436&gt;100,C436=60001),HLOOKUP(C436,MASTER_Data_4!$A$6:$L$16,MATCH(Datset_2!I436,MASTER_Data_4!$B$7:$B$16,1)+2,1),IF(AND(I436&gt;100,C436=60002),HLOOKUP(C436,MASTER_Data_4!$A$6:$L$16,MATCH(Datset_2!I436,MASTER_Data_4!$B$7:$B$16,1)+2,1),IF(AND(I436&gt;100,C436=60003),HLOOKUP(C436,MASTER_Data_4!$A$6:$L$16,MATCH(Datset_2!I436,MASTER_Data_4!$B$7:$B$16,1)+2,1),IF(AND(I436&gt;100,C436=60004),HLOOKUP(C436,MASTER_Data_4!$A$6:$L$16,MATCH(Datset_2!I436,MASTER_Data_4!$B$7:$B$16,1)+2,1),IF(AND(I436&gt;100,C436=60005),HLOOKUP(C436,MASTER_Data_4!$A$6:$L$16,MATCH(Datset_2!I436,MASTER_Data_4!$B$7:$B$16,1)+2,1),HLOOKUP(C436,MASTER_Data_4!$A$6:$L$16,2,1))))))</f>
        <v>0.38900000000000001</v>
      </c>
      <c r="M436" s="4">
        <f t="shared" si="13"/>
        <v>54.849000000000004</v>
      </c>
      <c r="N436" s="112">
        <f>VLOOKUP(C436,MASTER_Data_7!$F$2:$H$7,3,0)</f>
        <v>2</v>
      </c>
      <c r="O436" s="112">
        <f>VLOOKUP(C436,MASTER_Data_7!$K$2:$M$12,3,0)</f>
        <v>1</v>
      </c>
      <c r="P436" s="3">
        <f>VLOOKUP(C436,MASTER_Data_8!$F$2:$H$7,3,0)</f>
        <v>779</v>
      </c>
      <c r="Q436" s="3">
        <f>Datset_2!I436*MASTER_Data_5!$B$9*P436</f>
        <v>5986.2254999999996</v>
      </c>
      <c r="R436" s="3">
        <f>VLOOKUP(C436,MASTER_Data_8!$K$2:$M$12,3,0)</f>
        <v>584</v>
      </c>
      <c r="S436" s="3">
        <f>Datset_2!I436*MASTER_Data_5!$B$9*R436</f>
        <v>4487.7479999999996</v>
      </c>
    </row>
    <row r="437" spans="1:19" x14ac:dyDescent="0.25">
      <c r="A437" s="62" t="s">
        <v>838</v>
      </c>
      <c r="B437" s="22">
        <v>39768</v>
      </c>
      <c r="C437" s="62">
        <v>60001</v>
      </c>
      <c r="D437" s="62">
        <v>9</v>
      </c>
      <c r="E437" s="62">
        <v>8</v>
      </c>
      <c r="F437" s="62">
        <v>12</v>
      </c>
      <c r="G437" s="62">
        <v>11</v>
      </c>
      <c r="H437" s="62">
        <v>9</v>
      </c>
      <c r="I437" s="112">
        <f>D437*HLOOKUP($D$3,MASTER_Data_1!$A$3:$F$5,2,0)+E437*HLOOKUP($E$3,MASTER_Data_1!$A$3:$F$5,2,0)+F437*HLOOKUP($F$3,MASTER_Data_1!$A$3:$F$5,2,0)+G437*HLOOKUP($G$3,MASTER_Data_1!$A$3:$F$5,2,0)+H437*HLOOKUP($H$3,MASTER_Data_1!$A$3:$F$5,2,0)</f>
        <v>141</v>
      </c>
      <c r="J437" s="5">
        <f>IF(AND(I437&gt;100,C437=60001),HLOOKUP(C437,MASTER_Data_3!$A$6:$G$16,MATCH(Datset_2!I437,MASTER_Data_3!$B$7:$B$16,1)+2,1),IF(AND(I437&gt;100,C437=60002),HLOOKUP(C437,MASTER_Data_3!$A$6:$G$16,MATCH(Datset_2!I437,MASTER_Data_3!$B$7:$B$16,1)+2,1),IF(AND(I437&gt;100,C437=60003),HLOOKUP(C437,MASTER_Data_3!$A$6:$G$16,MATCH(Datset_2!I437,MASTER_Data_3!$B$7:$B$16,1)+2,1),IF(AND(I437&gt;100,C437=60004),HLOOKUP(C437,MASTER_Data_3!$A$6:$G$16,MATCH(Datset_2!I437,MASTER_Data_3!$B$7:$B$16,1)+2,1),IF(AND(I437&gt;100,C437=60005),HLOOKUP(C437,MASTER_Data_3!$A$6:$G$16,MATCH(Datset_2!I437,MASTER_Data_3!$B$7:$B$16,1)+2,1),HLOOKUP(C437,MASTER_Data_3!$A$6:$G$16,2,1))))))</f>
        <v>0.25</v>
      </c>
      <c r="K437" s="4">
        <f t="shared" si="12"/>
        <v>35.25</v>
      </c>
      <c r="L437" s="112">
        <f>IF(AND(I437&gt;100,C437=60001),HLOOKUP(C437,MASTER_Data_4!$A$6:$L$16,MATCH(Datset_2!I437,MASTER_Data_4!$B$7:$B$16,1)+2,1),IF(AND(I437&gt;100,C437=60002),HLOOKUP(C437,MASTER_Data_4!$A$6:$L$16,MATCH(Datset_2!I437,MASTER_Data_4!$B$7:$B$16,1)+2,1),IF(AND(I437&gt;100,C437=60003),HLOOKUP(C437,MASTER_Data_4!$A$6:$L$16,MATCH(Datset_2!I437,MASTER_Data_4!$B$7:$B$16,1)+2,1),IF(AND(I437&gt;100,C437=60004),HLOOKUP(C437,MASTER_Data_4!$A$6:$L$16,MATCH(Datset_2!I437,MASTER_Data_4!$B$7:$B$16,1)+2,1),IF(AND(I437&gt;100,C437=60005),HLOOKUP(C437,MASTER_Data_4!$A$6:$L$16,MATCH(Datset_2!I437,MASTER_Data_4!$B$7:$B$16,1)+2,1),HLOOKUP(C437,MASTER_Data_4!$A$6:$L$16,2,1))))))</f>
        <v>0.34</v>
      </c>
      <c r="M437" s="4">
        <f t="shared" si="13"/>
        <v>47.940000000000005</v>
      </c>
      <c r="N437" s="112">
        <f>VLOOKUP(C437,MASTER_Data_7!$F$2:$H$7,3,0)</f>
        <v>1</v>
      </c>
      <c r="O437" s="112">
        <f>VLOOKUP(C437,MASTER_Data_7!$K$2:$M$12,3,0)</f>
        <v>2</v>
      </c>
      <c r="P437" s="3">
        <f>VLOOKUP(C437,MASTER_Data_8!$F$2:$H$7,3,0)</f>
        <v>25</v>
      </c>
      <c r="Q437" s="3">
        <f>Datset_2!I437*MASTER_Data_5!$B$9*P437</f>
        <v>192.11250000000001</v>
      </c>
      <c r="R437" s="3">
        <f>VLOOKUP(C437,MASTER_Data_8!$K$2:$M$12,3,0)</f>
        <v>1376</v>
      </c>
      <c r="S437" s="3">
        <f>Datset_2!I437*MASTER_Data_5!$B$9*R437</f>
        <v>10573.871999999999</v>
      </c>
    </row>
    <row r="438" spans="1:19" x14ac:dyDescent="0.25">
      <c r="A438" s="62" t="s">
        <v>839</v>
      </c>
      <c r="B438" s="22">
        <v>39768</v>
      </c>
      <c r="C438" s="62">
        <v>60005</v>
      </c>
      <c r="D438" s="62">
        <v>9</v>
      </c>
      <c r="E438" s="62">
        <v>8</v>
      </c>
      <c r="F438" s="62">
        <v>12</v>
      </c>
      <c r="G438" s="62">
        <v>11</v>
      </c>
      <c r="H438" s="62">
        <v>9</v>
      </c>
      <c r="I438" s="112">
        <f>D438*HLOOKUP($D$3,MASTER_Data_1!$A$3:$F$5,2,0)+E438*HLOOKUP($E$3,MASTER_Data_1!$A$3:$F$5,2,0)+F438*HLOOKUP($F$3,MASTER_Data_1!$A$3:$F$5,2,0)+G438*HLOOKUP($G$3,MASTER_Data_1!$A$3:$F$5,2,0)+H438*HLOOKUP($H$3,MASTER_Data_1!$A$3:$F$5,2,0)</f>
        <v>141</v>
      </c>
      <c r="J438" s="5">
        <f>IF(AND(I438&gt;100,C438=60001),HLOOKUP(C438,MASTER_Data_3!$A$6:$G$16,MATCH(Datset_2!I438,MASTER_Data_3!$B$7:$B$16,1)+2,1),IF(AND(I438&gt;100,C438=60002),HLOOKUP(C438,MASTER_Data_3!$A$6:$G$16,MATCH(Datset_2!I438,MASTER_Data_3!$B$7:$B$16,1)+2,1),IF(AND(I438&gt;100,C438=60003),HLOOKUP(C438,MASTER_Data_3!$A$6:$G$16,MATCH(Datset_2!I438,MASTER_Data_3!$B$7:$B$16,1)+2,1),IF(AND(I438&gt;100,C438=60004),HLOOKUP(C438,MASTER_Data_3!$A$6:$G$16,MATCH(Datset_2!I438,MASTER_Data_3!$B$7:$B$16,1)+2,1),IF(AND(I438&gt;100,C438=60005),HLOOKUP(C438,MASTER_Data_3!$A$6:$G$16,MATCH(Datset_2!I438,MASTER_Data_3!$B$7:$B$16,1)+2,1),HLOOKUP(C438,MASTER_Data_3!$A$6:$G$16,2,1))))))</f>
        <v>0.24399999999999999</v>
      </c>
      <c r="K438" s="4">
        <f t="shared" si="12"/>
        <v>34.403999999999996</v>
      </c>
      <c r="L438" s="112">
        <f>IF(AND(I438&gt;100,C438=60001),HLOOKUP(C438,MASTER_Data_4!$A$6:$L$16,MATCH(Datset_2!I438,MASTER_Data_4!$B$7:$B$16,1)+2,1),IF(AND(I438&gt;100,C438=60002),HLOOKUP(C438,MASTER_Data_4!$A$6:$L$16,MATCH(Datset_2!I438,MASTER_Data_4!$B$7:$B$16,1)+2,1),IF(AND(I438&gt;100,C438=60003),HLOOKUP(C438,MASTER_Data_4!$A$6:$L$16,MATCH(Datset_2!I438,MASTER_Data_4!$B$7:$B$16,1)+2,1),IF(AND(I438&gt;100,C438=60004),HLOOKUP(C438,MASTER_Data_4!$A$6:$L$16,MATCH(Datset_2!I438,MASTER_Data_4!$B$7:$B$16,1)+2,1),IF(AND(I438&gt;100,C438=60005),HLOOKUP(C438,MASTER_Data_4!$A$6:$L$16,MATCH(Datset_2!I438,MASTER_Data_4!$B$7:$B$16,1)+2,1),HLOOKUP(C438,MASTER_Data_4!$A$6:$L$16,2,1))))))</f>
        <v>0.38900000000000001</v>
      </c>
      <c r="M438" s="4">
        <f t="shared" si="13"/>
        <v>54.849000000000004</v>
      </c>
      <c r="N438" s="112">
        <f>VLOOKUP(C438,MASTER_Data_7!$F$2:$H$7,3,0)</f>
        <v>2</v>
      </c>
      <c r="O438" s="112">
        <f>VLOOKUP(C438,MASTER_Data_7!$K$2:$M$12,3,0)</f>
        <v>1</v>
      </c>
      <c r="P438" s="3">
        <f>VLOOKUP(C438,MASTER_Data_8!$F$2:$H$7,3,0)</f>
        <v>779</v>
      </c>
      <c r="Q438" s="3">
        <f>Datset_2!I438*MASTER_Data_5!$B$9*P438</f>
        <v>5986.2254999999996</v>
      </c>
      <c r="R438" s="3">
        <f>VLOOKUP(C438,MASTER_Data_8!$K$2:$M$12,3,0)</f>
        <v>584</v>
      </c>
      <c r="S438" s="3">
        <f>Datset_2!I438*MASTER_Data_5!$B$9*R438</f>
        <v>4487.7479999999996</v>
      </c>
    </row>
    <row r="439" spans="1:19" x14ac:dyDescent="0.25">
      <c r="A439" s="62" t="s">
        <v>840</v>
      </c>
      <c r="B439" s="22">
        <v>39770</v>
      </c>
      <c r="C439" s="62">
        <v>60003</v>
      </c>
      <c r="D439" s="62">
        <v>9</v>
      </c>
      <c r="E439" s="62">
        <v>8</v>
      </c>
      <c r="F439" s="62">
        <v>12</v>
      </c>
      <c r="G439" s="62">
        <v>11</v>
      </c>
      <c r="H439" s="62">
        <v>9</v>
      </c>
      <c r="I439" s="112">
        <f>D439*HLOOKUP($D$3,MASTER_Data_1!$A$3:$F$5,2,0)+E439*HLOOKUP($E$3,MASTER_Data_1!$A$3:$F$5,2,0)+F439*HLOOKUP($F$3,MASTER_Data_1!$A$3:$F$5,2,0)+G439*HLOOKUP($G$3,MASTER_Data_1!$A$3:$F$5,2,0)+H439*HLOOKUP($H$3,MASTER_Data_1!$A$3:$F$5,2,0)</f>
        <v>141</v>
      </c>
      <c r="J439" s="5">
        <f>IF(AND(I439&gt;100,C439=60001),HLOOKUP(C439,MASTER_Data_3!$A$6:$G$16,MATCH(Datset_2!I439,MASTER_Data_3!$B$7:$B$16,1)+2,1),IF(AND(I439&gt;100,C439=60002),HLOOKUP(C439,MASTER_Data_3!$A$6:$G$16,MATCH(Datset_2!I439,MASTER_Data_3!$B$7:$B$16,1)+2,1),IF(AND(I439&gt;100,C439=60003),HLOOKUP(C439,MASTER_Data_3!$A$6:$G$16,MATCH(Datset_2!I439,MASTER_Data_3!$B$7:$B$16,1)+2,1),IF(AND(I439&gt;100,C439=60004),HLOOKUP(C439,MASTER_Data_3!$A$6:$G$16,MATCH(Datset_2!I439,MASTER_Data_3!$B$7:$B$16,1)+2,1),IF(AND(I439&gt;100,C439=60005),HLOOKUP(C439,MASTER_Data_3!$A$6:$G$16,MATCH(Datset_2!I439,MASTER_Data_3!$B$7:$B$16,1)+2,1),HLOOKUP(C439,MASTER_Data_3!$A$6:$G$16,2,1))))))</f>
        <v>0.25600000000000001</v>
      </c>
      <c r="K439" s="4">
        <f t="shared" si="12"/>
        <v>36.096000000000004</v>
      </c>
      <c r="L439" s="112">
        <f>IF(AND(I439&gt;100,C439=60001),HLOOKUP(C439,MASTER_Data_4!$A$6:$L$16,MATCH(Datset_2!I439,MASTER_Data_4!$B$7:$B$16,1)+2,1),IF(AND(I439&gt;100,C439=60002),HLOOKUP(C439,MASTER_Data_4!$A$6:$L$16,MATCH(Datset_2!I439,MASTER_Data_4!$B$7:$B$16,1)+2,1),IF(AND(I439&gt;100,C439=60003),HLOOKUP(C439,MASTER_Data_4!$A$6:$L$16,MATCH(Datset_2!I439,MASTER_Data_4!$B$7:$B$16,1)+2,1),IF(AND(I439&gt;100,C439=60004),HLOOKUP(C439,MASTER_Data_4!$A$6:$L$16,MATCH(Datset_2!I439,MASTER_Data_4!$B$7:$B$16,1)+2,1),IF(AND(I439&gt;100,C439=60005),HLOOKUP(C439,MASTER_Data_4!$A$6:$L$16,MATCH(Datset_2!I439,MASTER_Data_4!$B$7:$B$16,1)+2,1),HLOOKUP(C439,MASTER_Data_4!$A$6:$L$16,2,1))))))</f>
        <v>0.28999999999999998</v>
      </c>
      <c r="M439" s="4">
        <f t="shared" si="13"/>
        <v>40.89</v>
      </c>
      <c r="N439" s="112">
        <f>VLOOKUP(C439,MASTER_Data_7!$F$2:$H$7,3,0)</f>
        <v>2</v>
      </c>
      <c r="O439" s="112">
        <f>VLOOKUP(C439,MASTER_Data_7!$K$2:$M$12,3,0)</f>
        <v>1</v>
      </c>
      <c r="P439" s="3">
        <f>VLOOKUP(C439,MASTER_Data_8!$F$2:$H$7,3,0)</f>
        <v>846</v>
      </c>
      <c r="Q439" s="3">
        <f>Datset_2!I439*MASTER_Data_5!$B$9*P439</f>
        <v>6501.0869999999995</v>
      </c>
      <c r="R439" s="3">
        <f>VLOOKUP(C439,MASTER_Data_8!$K$2:$M$12,3,0)</f>
        <v>775</v>
      </c>
      <c r="S439" s="3">
        <f>Datset_2!I439*MASTER_Data_5!$B$9*R439</f>
        <v>5955.4875000000002</v>
      </c>
    </row>
    <row r="440" spans="1:19" x14ac:dyDescent="0.25">
      <c r="A440" s="62" t="s">
        <v>841</v>
      </c>
      <c r="B440" s="22">
        <v>39771</v>
      </c>
      <c r="C440" s="62">
        <v>60002</v>
      </c>
      <c r="D440" s="62">
        <v>9</v>
      </c>
      <c r="E440" s="62">
        <v>8</v>
      </c>
      <c r="F440" s="62">
        <v>12</v>
      </c>
      <c r="G440" s="62">
        <v>11</v>
      </c>
      <c r="H440" s="62">
        <v>9</v>
      </c>
      <c r="I440" s="112">
        <f>D440*HLOOKUP($D$3,MASTER_Data_1!$A$3:$F$5,2,0)+E440*HLOOKUP($E$3,MASTER_Data_1!$A$3:$F$5,2,0)+F440*HLOOKUP($F$3,MASTER_Data_1!$A$3:$F$5,2,0)+G440*HLOOKUP($G$3,MASTER_Data_1!$A$3:$F$5,2,0)+H440*HLOOKUP($H$3,MASTER_Data_1!$A$3:$F$5,2,0)</f>
        <v>141</v>
      </c>
      <c r="J440" s="5">
        <f>IF(AND(I440&gt;100,C440=60001),HLOOKUP(C440,MASTER_Data_3!$A$6:$G$16,MATCH(Datset_2!I440,MASTER_Data_3!$B$7:$B$16,1)+2,1),IF(AND(I440&gt;100,C440=60002),HLOOKUP(C440,MASTER_Data_3!$A$6:$G$16,MATCH(Datset_2!I440,MASTER_Data_3!$B$7:$B$16,1)+2,1),IF(AND(I440&gt;100,C440=60003),HLOOKUP(C440,MASTER_Data_3!$A$6:$G$16,MATCH(Datset_2!I440,MASTER_Data_3!$B$7:$B$16,1)+2,1),IF(AND(I440&gt;100,C440=60004),HLOOKUP(C440,MASTER_Data_3!$A$6:$G$16,MATCH(Datset_2!I440,MASTER_Data_3!$B$7:$B$16,1)+2,1),IF(AND(I440&gt;100,C440=60005),HLOOKUP(C440,MASTER_Data_3!$A$6:$G$16,MATCH(Datset_2!I440,MASTER_Data_3!$B$7:$B$16,1)+2,1),HLOOKUP(C440,MASTER_Data_3!$A$6:$G$16,2,1))))))</f>
        <v>0.254</v>
      </c>
      <c r="K440" s="4">
        <f t="shared" si="12"/>
        <v>35.814</v>
      </c>
      <c r="L440" s="112">
        <f>IF(AND(I440&gt;100,C440=60001),HLOOKUP(C440,MASTER_Data_4!$A$6:$L$16,MATCH(Datset_2!I440,MASTER_Data_4!$B$7:$B$16,1)+2,1),IF(AND(I440&gt;100,C440=60002),HLOOKUP(C440,MASTER_Data_4!$A$6:$L$16,MATCH(Datset_2!I440,MASTER_Data_4!$B$7:$B$16,1)+2,1),IF(AND(I440&gt;100,C440=60003),HLOOKUP(C440,MASTER_Data_4!$A$6:$L$16,MATCH(Datset_2!I440,MASTER_Data_4!$B$7:$B$16,1)+2,1),IF(AND(I440&gt;100,C440=60004),HLOOKUP(C440,MASTER_Data_4!$A$6:$L$16,MATCH(Datset_2!I440,MASTER_Data_4!$B$7:$B$16,1)+2,1),IF(AND(I440&gt;100,C440=60005),HLOOKUP(C440,MASTER_Data_4!$A$6:$L$16,MATCH(Datset_2!I440,MASTER_Data_4!$B$7:$B$16,1)+2,1),HLOOKUP(C440,MASTER_Data_4!$A$6:$L$16,2,1))))))</f>
        <v>0.307</v>
      </c>
      <c r="M440" s="4">
        <f t="shared" si="13"/>
        <v>43.286999999999999</v>
      </c>
      <c r="N440" s="112">
        <f>VLOOKUP(C440,MASTER_Data_7!$F$2:$H$7,3,0)</f>
        <v>1</v>
      </c>
      <c r="O440" s="112">
        <f>VLOOKUP(C440,MASTER_Data_7!$K$2:$M$12,3,0)</f>
        <v>2</v>
      </c>
      <c r="P440" s="3">
        <f>VLOOKUP(C440,MASTER_Data_8!$F$2:$H$7,3,0)</f>
        <v>355</v>
      </c>
      <c r="Q440" s="3">
        <f>Datset_2!I440*MASTER_Data_5!$B$9*P440</f>
        <v>2727.9974999999999</v>
      </c>
      <c r="R440" s="3">
        <f>VLOOKUP(C440,MASTER_Data_8!$K$2:$M$12,3,0)</f>
        <v>1275</v>
      </c>
      <c r="S440" s="3">
        <f>Datset_2!I440*MASTER_Data_5!$B$9*R440</f>
        <v>9797.7374999999993</v>
      </c>
    </row>
    <row r="441" spans="1:19" x14ac:dyDescent="0.25">
      <c r="A441" s="62" t="s">
        <v>842</v>
      </c>
      <c r="B441" s="22">
        <v>39772</v>
      </c>
      <c r="C441" s="62">
        <v>60001</v>
      </c>
      <c r="D441" s="62">
        <v>9</v>
      </c>
      <c r="E441" s="62">
        <v>0</v>
      </c>
      <c r="F441" s="62">
        <v>12</v>
      </c>
      <c r="G441" s="62">
        <v>11</v>
      </c>
      <c r="H441" s="62">
        <v>9</v>
      </c>
      <c r="I441" s="112">
        <f>D441*HLOOKUP($D$3,MASTER_Data_1!$A$3:$F$5,2,0)+E441*HLOOKUP($E$3,MASTER_Data_1!$A$3:$F$5,2,0)+F441*HLOOKUP($F$3,MASTER_Data_1!$A$3:$F$5,2,0)+G441*HLOOKUP($G$3,MASTER_Data_1!$A$3:$F$5,2,0)+H441*HLOOKUP($H$3,MASTER_Data_1!$A$3:$F$5,2,0)</f>
        <v>126.60000000000001</v>
      </c>
      <c r="J441" s="5">
        <f>IF(AND(I441&gt;100,C441=60001),HLOOKUP(C441,MASTER_Data_3!$A$6:$G$16,MATCH(Datset_2!I441,MASTER_Data_3!$B$7:$B$16,1)+2,1),IF(AND(I441&gt;100,C441=60002),HLOOKUP(C441,MASTER_Data_3!$A$6:$G$16,MATCH(Datset_2!I441,MASTER_Data_3!$B$7:$B$16,1)+2,1),IF(AND(I441&gt;100,C441=60003),HLOOKUP(C441,MASTER_Data_3!$A$6:$G$16,MATCH(Datset_2!I441,MASTER_Data_3!$B$7:$B$16,1)+2,1),IF(AND(I441&gt;100,C441=60004),HLOOKUP(C441,MASTER_Data_3!$A$6:$G$16,MATCH(Datset_2!I441,MASTER_Data_3!$B$7:$B$16,1)+2,1),IF(AND(I441&gt;100,C441=60005),HLOOKUP(C441,MASTER_Data_3!$A$6:$G$16,MATCH(Datset_2!I441,MASTER_Data_3!$B$7:$B$16,1)+2,1),HLOOKUP(C441,MASTER_Data_3!$A$6:$G$16,2,1))))))</f>
        <v>0.25</v>
      </c>
      <c r="K441" s="4">
        <f t="shared" si="12"/>
        <v>31.650000000000002</v>
      </c>
      <c r="L441" s="112">
        <f>IF(AND(I441&gt;100,C441=60001),HLOOKUP(C441,MASTER_Data_4!$A$6:$L$16,MATCH(Datset_2!I441,MASTER_Data_4!$B$7:$B$16,1)+2,1),IF(AND(I441&gt;100,C441=60002),HLOOKUP(C441,MASTER_Data_4!$A$6:$L$16,MATCH(Datset_2!I441,MASTER_Data_4!$B$7:$B$16,1)+2,1),IF(AND(I441&gt;100,C441=60003),HLOOKUP(C441,MASTER_Data_4!$A$6:$L$16,MATCH(Datset_2!I441,MASTER_Data_4!$B$7:$B$16,1)+2,1),IF(AND(I441&gt;100,C441=60004),HLOOKUP(C441,MASTER_Data_4!$A$6:$L$16,MATCH(Datset_2!I441,MASTER_Data_4!$B$7:$B$16,1)+2,1),IF(AND(I441&gt;100,C441=60005),HLOOKUP(C441,MASTER_Data_4!$A$6:$L$16,MATCH(Datset_2!I441,MASTER_Data_4!$B$7:$B$16,1)+2,1),HLOOKUP(C441,MASTER_Data_4!$A$6:$L$16,2,1))))))</f>
        <v>0.34</v>
      </c>
      <c r="M441" s="4">
        <f t="shared" si="13"/>
        <v>43.044000000000004</v>
      </c>
      <c r="N441" s="112">
        <f>VLOOKUP(C441,MASTER_Data_7!$F$2:$H$7,3,0)</f>
        <v>1</v>
      </c>
      <c r="O441" s="112">
        <f>VLOOKUP(C441,MASTER_Data_7!$K$2:$M$12,3,0)</f>
        <v>2</v>
      </c>
      <c r="P441" s="3">
        <f>VLOOKUP(C441,MASTER_Data_8!$F$2:$H$7,3,0)</f>
        <v>25</v>
      </c>
      <c r="Q441" s="3">
        <f>Datset_2!I441*MASTER_Data_5!$B$9*P441</f>
        <v>172.49250000000001</v>
      </c>
      <c r="R441" s="3">
        <f>VLOOKUP(C441,MASTER_Data_8!$K$2:$M$12,3,0)</f>
        <v>1376</v>
      </c>
      <c r="S441" s="3">
        <f>Datset_2!I441*MASTER_Data_5!$B$9*R441</f>
        <v>9493.9871999999996</v>
      </c>
    </row>
    <row r="442" spans="1:19" x14ac:dyDescent="0.25">
      <c r="A442" s="62" t="s">
        <v>843</v>
      </c>
      <c r="B442" s="22">
        <v>39773</v>
      </c>
      <c r="C442" s="62">
        <v>60005</v>
      </c>
      <c r="D442" s="62">
        <v>9</v>
      </c>
      <c r="E442" s="62">
        <v>8</v>
      </c>
      <c r="F442" s="62">
        <v>12</v>
      </c>
      <c r="G442" s="62">
        <v>11</v>
      </c>
      <c r="H442" s="62">
        <v>9</v>
      </c>
      <c r="I442" s="112">
        <f>D442*HLOOKUP($D$3,MASTER_Data_1!$A$3:$F$5,2,0)+E442*HLOOKUP($E$3,MASTER_Data_1!$A$3:$F$5,2,0)+F442*HLOOKUP($F$3,MASTER_Data_1!$A$3:$F$5,2,0)+G442*HLOOKUP($G$3,MASTER_Data_1!$A$3:$F$5,2,0)+H442*HLOOKUP($H$3,MASTER_Data_1!$A$3:$F$5,2,0)</f>
        <v>141</v>
      </c>
      <c r="J442" s="5">
        <f>IF(AND(I442&gt;100,C442=60001),HLOOKUP(C442,MASTER_Data_3!$A$6:$G$16,MATCH(Datset_2!I442,MASTER_Data_3!$B$7:$B$16,1)+2,1),IF(AND(I442&gt;100,C442=60002),HLOOKUP(C442,MASTER_Data_3!$A$6:$G$16,MATCH(Datset_2!I442,MASTER_Data_3!$B$7:$B$16,1)+2,1),IF(AND(I442&gt;100,C442=60003),HLOOKUP(C442,MASTER_Data_3!$A$6:$G$16,MATCH(Datset_2!I442,MASTER_Data_3!$B$7:$B$16,1)+2,1),IF(AND(I442&gt;100,C442=60004),HLOOKUP(C442,MASTER_Data_3!$A$6:$G$16,MATCH(Datset_2!I442,MASTER_Data_3!$B$7:$B$16,1)+2,1),IF(AND(I442&gt;100,C442=60005),HLOOKUP(C442,MASTER_Data_3!$A$6:$G$16,MATCH(Datset_2!I442,MASTER_Data_3!$B$7:$B$16,1)+2,1),HLOOKUP(C442,MASTER_Data_3!$A$6:$G$16,2,1))))))</f>
        <v>0.24399999999999999</v>
      </c>
      <c r="K442" s="4">
        <f t="shared" si="12"/>
        <v>34.403999999999996</v>
      </c>
      <c r="L442" s="112">
        <f>IF(AND(I442&gt;100,C442=60001),HLOOKUP(C442,MASTER_Data_4!$A$6:$L$16,MATCH(Datset_2!I442,MASTER_Data_4!$B$7:$B$16,1)+2,1),IF(AND(I442&gt;100,C442=60002),HLOOKUP(C442,MASTER_Data_4!$A$6:$L$16,MATCH(Datset_2!I442,MASTER_Data_4!$B$7:$B$16,1)+2,1),IF(AND(I442&gt;100,C442=60003),HLOOKUP(C442,MASTER_Data_4!$A$6:$L$16,MATCH(Datset_2!I442,MASTER_Data_4!$B$7:$B$16,1)+2,1),IF(AND(I442&gt;100,C442=60004),HLOOKUP(C442,MASTER_Data_4!$A$6:$L$16,MATCH(Datset_2!I442,MASTER_Data_4!$B$7:$B$16,1)+2,1),IF(AND(I442&gt;100,C442=60005),HLOOKUP(C442,MASTER_Data_4!$A$6:$L$16,MATCH(Datset_2!I442,MASTER_Data_4!$B$7:$B$16,1)+2,1),HLOOKUP(C442,MASTER_Data_4!$A$6:$L$16,2,1))))))</f>
        <v>0.38900000000000001</v>
      </c>
      <c r="M442" s="4">
        <f t="shared" si="13"/>
        <v>54.849000000000004</v>
      </c>
      <c r="N442" s="112">
        <f>VLOOKUP(C442,MASTER_Data_7!$F$2:$H$7,3,0)</f>
        <v>2</v>
      </c>
      <c r="O442" s="112">
        <f>VLOOKUP(C442,MASTER_Data_7!$K$2:$M$12,3,0)</f>
        <v>1</v>
      </c>
      <c r="P442" s="3">
        <f>VLOOKUP(C442,MASTER_Data_8!$F$2:$H$7,3,0)</f>
        <v>779</v>
      </c>
      <c r="Q442" s="3">
        <f>Datset_2!I442*MASTER_Data_5!$B$9*P442</f>
        <v>5986.2254999999996</v>
      </c>
      <c r="R442" s="3">
        <f>VLOOKUP(C442,MASTER_Data_8!$K$2:$M$12,3,0)</f>
        <v>584</v>
      </c>
      <c r="S442" s="3">
        <f>Datset_2!I442*MASTER_Data_5!$B$9*R442</f>
        <v>4487.7479999999996</v>
      </c>
    </row>
    <row r="443" spans="1:19" x14ac:dyDescent="0.25">
      <c r="A443" s="62" t="s">
        <v>844</v>
      </c>
      <c r="B443" s="22">
        <v>39774</v>
      </c>
      <c r="C443" s="62">
        <v>60003</v>
      </c>
      <c r="D443" s="62">
        <v>9</v>
      </c>
      <c r="E443" s="62">
        <v>8</v>
      </c>
      <c r="F443" s="62">
        <v>12</v>
      </c>
      <c r="G443" s="62">
        <v>11</v>
      </c>
      <c r="H443" s="62">
        <v>18</v>
      </c>
      <c r="I443" s="112">
        <f>D443*HLOOKUP($D$3,MASTER_Data_1!$A$3:$F$5,2,0)+E443*HLOOKUP($E$3,MASTER_Data_1!$A$3:$F$5,2,0)+F443*HLOOKUP($F$3,MASTER_Data_1!$A$3:$F$5,2,0)+G443*HLOOKUP($G$3,MASTER_Data_1!$A$3:$F$5,2,0)+H443*HLOOKUP($H$3,MASTER_Data_1!$A$3:$F$5,2,0)</f>
        <v>166.20000000000002</v>
      </c>
      <c r="J443" s="5">
        <f>IF(AND(I443&gt;100,C443=60001),HLOOKUP(C443,MASTER_Data_3!$A$6:$G$16,MATCH(Datset_2!I443,MASTER_Data_3!$B$7:$B$16,1)+2,1),IF(AND(I443&gt;100,C443=60002),HLOOKUP(C443,MASTER_Data_3!$A$6:$G$16,MATCH(Datset_2!I443,MASTER_Data_3!$B$7:$B$16,1)+2,1),IF(AND(I443&gt;100,C443=60003),HLOOKUP(C443,MASTER_Data_3!$A$6:$G$16,MATCH(Datset_2!I443,MASTER_Data_3!$B$7:$B$16,1)+2,1),IF(AND(I443&gt;100,C443=60004),HLOOKUP(C443,MASTER_Data_3!$A$6:$G$16,MATCH(Datset_2!I443,MASTER_Data_3!$B$7:$B$16,1)+2,1),IF(AND(I443&gt;100,C443=60005),HLOOKUP(C443,MASTER_Data_3!$A$6:$G$16,MATCH(Datset_2!I443,MASTER_Data_3!$B$7:$B$16,1)+2,1),HLOOKUP(C443,MASTER_Data_3!$A$6:$G$16,2,1))))))</f>
        <v>0.25600000000000001</v>
      </c>
      <c r="K443" s="4">
        <f t="shared" si="12"/>
        <v>42.547200000000004</v>
      </c>
      <c r="L443" s="112">
        <f>IF(AND(I443&gt;100,C443=60001),HLOOKUP(C443,MASTER_Data_4!$A$6:$L$16,MATCH(Datset_2!I443,MASTER_Data_4!$B$7:$B$16,1)+2,1),IF(AND(I443&gt;100,C443=60002),HLOOKUP(C443,MASTER_Data_4!$A$6:$L$16,MATCH(Datset_2!I443,MASTER_Data_4!$B$7:$B$16,1)+2,1),IF(AND(I443&gt;100,C443=60003),HLOOKUP(C443,MASTER_Data_4!$A$6:$L$16,MATCH(Datset_2!I443,MASTER_Data_4!$B$7:$B$16,1)+2,1),IF(AND(I443&gt;100,C443=60004),HLOOKUP(C443,MASTER_Data_4!$A$6:$L$16,MATCH(Datset_2!I443,MASTER_Data_4!$B$7:$B$16,1)+2,1),IF(AND(I443&gt;100,C443=60005),HLOOKUP(C443,MASTER_Data_4!$A$6:$L$16,MATCH(Datset_2!I443,MASTER_Data_4!$B$7:$B$16,1)+2,1),HLOOKUP(C443,MASTER_Data_4!$A$6:$L$16,2,1))))))</f>
        <v>0.28999999999999998</v>
      </c>
      <c r="M443" s="4">
        <f t="shared" si="13"/>
        <v>48.198</v>
      </c>
      <c r="N443" s="112">
        <f>VLOOKUP(C443,MASTER_Data_7!$F$2:$H$7,3,0)</f>
        <v>2</v>
      </c>
      <c r="O443" s="112">
        <f>VLOOKUP(C443,MASTER_Data_7!$K$2:$M$12,3,0)</f>
        <v>1</v>
      </c>
      <c r="P443" s="3">
        <f>VLOOKUP(C443,MASTER_Data_8!$F$2:$H$7,3,0)</f>
        <v>846</v>
      </c>
      <c r="Q443" s="3">
        <f>Datset_2!I443*MASTER_Data_5!$B$9*P443</f>
        <v>7662.9834000000001</v>
      </c>
      <c r="R443" s="3">
        <f>VLOOKUP(C443,MASTER_Data_8!$K$2:$M$12,3,0)</f>
        <v>775</v>
      </c>
      <c r="S443" s="3">
        <f>Datset_2!I443*MASTER_Data_5!$B$9*R443</f>
        <v>7019.8725000000004</v>
      </c>
    </row>
    <row r="444" spans="1:19" x14ac:dyDescent="0.25">
      <c r="A444" s="62" t="s">
        <v>845</v>
      </c>
      <c r="B444" s="22">
        <v>39775</v>
      </c>
      <c r="C444" s="62">
        <v>60004</v>
      </c>
      <c r="D444" s="62">
        <v>9</v>
      </c>
      <c r="E444" s="62">
        <v>0</v>
      </c>
      <c r="F444" s="62">
        <v>12</v>
      </c>
      <c r="G444" s="62">
        <v>11</v>
      </c>
      <c r="H444" s="62">
        <v>11</v>
      </c>
      <c r="I444" s="112">
        <f>D444*HLOOKUP($D$3,MASTER_Data_1!$A$3:$F$5,2,0)+E444*HLOOKUP($E$3,MASTER_Data_1!$A$3:$F$5,2,0)+F444*HLOOKUP($F$3,MASTER_Data_1!$A$3:$F$5,2,0)+G444*HLOOKUP($G$3,MASTER_Data_1!$A$3:$F$5,2,0)+H444*HLOOKUP($H$3,MASTER_Data_1!$A$3:$F$5,2,0)</f>
        <v>132.19999999999999</v>
      </c>
      <c r="J444" s="5">
        <f>IF(AND(I444&gt;100,C444=60001),HLOOKUP(C444,MASTER_Data_3!$A$6:$G$16,MATCH(Datset_2!I444,MASTER_Data_3!$B$7:$B$16,1)+2,1),IF(AND(I444&gt;100,C444=60002),HLOOKUP(C444,MASTER_Data_3!$A$6:$G$16,MATCH(Datset_2!I444,MASTER_Data_3!$B$7:$B$16,1)+2,1),IF(AND(I444&gt;100,C444=60003),HLOOKUP(C444,MASTER_Data_3!$A$6:$G$16,MATCH(Datset_2!I444,MASTER_Data_3!$B$7:$B$16,1)+2,1),IF(AND(I444&gt;100,C444=60004),HLOOKUP(C444,MASTER_Data_3!$A$6:$G$16,MATCH(Datset_2!I444,MASTER_Data_3!$B$7:$B$16,1)+2,1),IF(AND(I444&gt;100,C444=60005),HLOOKUP(C444,MASTER_Data_3!$A$6:$G$16,MATCH(Datset_2!I444,MASTER_Data_3!$B$7:$B$16,1)+2,1),HLOOKUP(C444,MASTER_Data_3!$A$6:$G$16,2,1))))))</f>
        <v>0.252</v>
      </c>
      <c r="K444" s="4">
        <f t="shared" si="12"/>
        <v>33.314399999999999</v>
      </c>
      <c r="L444" s="112">
        <f>IF(AND(I444&gt;100,C444=60001),HLOOKUP(C444,MASTER_Data_4!$A$6:$L$16,MATCH(Datset_2!I444,MASTER_Data_4!$B$7:$B$16,1)+2,1),IF(AND(I444&gt;100,C444=60002),HLOOKUP(C444,MASTER_Data_4!$A$6:$L$16,MATCH(Datset_2!I444,MASTER_Data_4!$B$7:$B$16,1)+2,1),IF(AND(I444&gt;100,C444=60003),HLOOKUP(C444,MASTER_Data_4!$A$6:$L$16,MATCH(Datset_2!I444,MASTER_Data_4!$B$7:$B$16,1)+2,1),IF(AND(I444&gt;100,C444=60004),HLOOKUP(C444,MASTER_Data_4!$A$6:$L$16,MATCH(Datset_2!I444,MASTER_Data_4!$B$7:$B$16,1)+2,1),IF(AND(I444&gt;100,C444=60005),HLOOKUP(C444,MASTER_Data_4!$A$6:$L$16,MATCH(Datset_2!I444,MASTER_Data_4!$B$7:$B$16,1)+2,1),HLOOKUP(C444,MASTER_Data_4!$A$6:$L$16,2,1))))))</f>
        <v>0.3</v>
      </c>
      <c r="M444" s="4">
        <f t="shared" si="13"/>
        <v>39.659999999999997</v>
      </c>
      <c r="N444" s="112">
        <f>VLOOKUP(C444,MASTER_Data_7!$F$2:$H$7,3,0)</f>
        <v>2</v>
      </c>
      <c r="O444" s="112">
        <f>VLOOKUP(C444,MASTER_Data_7!$K$2:$M$12,3,0)</f>
        <v>2</v>
      </c>
      <c r="P444" s="3">
        <f>VLOOKUP(C444,MASTER_Data_8!$F$2:$H$7,3,0)</f>
        <v>882</v>
      </c>
      <c r="Q444" s="3">
        <f>Datset_2!I444*MASTER_Data_5!$B$9*P444</f>
        <v>6354.7217999999993</v>
      </c>
      <c r="R444" s="3">
        <f>VLOOKUP(C444,MASTER_Data_8!$K$2:$M$12,3,0)</f>
        <v>1735</v>
      </c>
      <c r="S444" s="3">
        <f>Datset_2!I444*MASTER_Data_5!$B$9*R444</f>
        <v>12500.501499999998</v>
      </c>
    </row>
    <row r="445" spans="1:19" x14ac:dyDescent="0.25">
      <c r="A445" s="62" t="s">
        <v>846</v>
      </c>
      <c r="B445" s="22">
        <v>39775</v>
      </c>
      <c r="C445" s="62">
        <v>60001</v>
      </c>
      <c r="D445" s="62">
        <v>9</v>
      </c>
      <c r="E445" s="62">
        <v>0</v>
      </c>
      <c r="F445" s="62">
        <v>12</v>
      </c>
      <c r="G445" s="62">
        <v>11</v>
      </c>
      <c r="H445" s="62">
        <v>18</v>
      </c>
      <c r="I445" s="112">
        <f>D445*HLOOKUP($D$3,MASTER_Data_1!$A$3:$F$5,2,0)+E445*HLOOKUP($E$3,MASTER_Data_1!$A$3:$F$5,2,0)+F445*HLOOKUP($F$3,MASTER_Data_1!$A$3:$F$5,2,0)+G445*HLOOKUP($G$3,MASTER_Data_1!$A$3:$F$5,2,0)+H445*HLOOKUP($H$3,MASTER_Data_1!$A$3:$F$5,2,0)</f>
        <v>151.80000000000001</v>
      </c>
      <c r="J445" s="5">
        <f>IF(AND(I445&gt;100,C445=60001),HLOOKUP(C445,MASTER_Data_3!$A$6:$G$16,MATCH(Datset_2!I445,MASTER_Data_3!$B$7:$B$16,1)+2,1),IF(AND(I445&gt;100,C445=60002),HLOOKUP(C445,MASTER_Data_3!$A$6:$G$16,MATCH(Datset_2!I445,MASTER_Data_3!$B$7:$B$16,1)+2,1),IF(AND(I445&gt;100,C445=60003),HLOOKUP(C445,MASTER_Data_3!$A$6:$G$16,MATCH(Datset_2!I445,MASTER_Data_3!$B$7:$B$16,1)+2,1),IF(AND(I445&gt;100,C445=60004),HLOOKUP(C445,MASTER_Data_3!$A$6:$G$16,MATCH(Datset_2!I445,MASTER_Data_3!$B$7:$B$16,1)+2,1),IF(AND(I445&gt;100,C445=60005),HLOOKUP(C445,MASTER_Data_3!$A$6:$G$16,MATCH(Datset_2!I445,MASTER_Data_3!$B$7:$B$16,1)+2,1),HLOOKUP(C445,MASTER_Data_3!$A$6:$G$16,2,1))))))</f>
        <v>0.25</v>
      </c>
      <c r="K445" s="4">
        <f t="shared" si="12"/>
        <v>37.950000000000003</v>
      </c>
      <c r="L445" s="112">
        <f>IF(AND(I445&gt;100,C445=60001),HLOOKUP(C445,MASTER_Data_4!$A$6:$L$16,MATCH(Datset_2!I445,MASTER_Data_4!$B$7:$B$16,1)+2,1),IF(AND(I445&gt;100,C445=60002),HLOOKUP(C445,MASTER_Data_4!$A$6:$L$16,MATCH(Datset_2!I445,MASTER_Data_4!$B$7:$B$16,1)+2,1),IF(AND(I445&gt;100,C445=60003),HLOOKUP(C445,MASTER_Data_4!$A$6:$L$16,MATCH(Datset_2!I445,MASTER_Data_4!$B$7:$B$16,1)+2,1),IF(AND(I445&gt;100,C445=60004),HLOOKUP(C445,MASTER_Data_4!$A$6:$L$16,MATCH(Datset_2!I445,MASTER_Data_4!$B$7:$B$16,1)+2,1),IF(AND(I445&gt;100,C445=60005),HLOOKUP(C445,MASTER_Data_4!$A$6:$L$16,MATCH(Datset_2!I445,MASTER_Data_4!$B$7:$B$16,1)+2,1),HLOOKUP(C445,MASTER_Data_4!$A$6:$L$16,2,1))))))</f>
        <v>0.34</v>
      </c>
      <c r="M445" s="4">
        <f t="shared" si="13"/>
        <v>51.612000000000009</v>
      </c>
      <c r="N445" s="112">
        <f>VLOOKUP(C445,MASTER_Data_7!$F$2:$H$7,3,0)</f>
        <v>1</v>
      </c>
      <c r="O445" s="112">
        <f>VLOOKUP(C445,MASTER_Data_7!$K$2:$M$12,3,0)</f>
        <v>2</v>
      </c>
      <c r="P445" s="3">
        <f>VLOOKUP(C445,MASTER_Data_8!$F$2:$H$7,3,0)</f>
        <v>25</v>
      </c>
      <c r="Q445" s="3">
        <f>Datset_2!I445*MASTER_Data_5!$B$9*P445</f>
        <v>206.82750000000004</v>
      </c>
      <c r="R445" s="3">
        <f>VLOOKUP(C445,MASTER_Data_8!$K$2:$M$12,3,0)</f>
        <v>1376</v>
      </c>
      <c r="S445" s="3">
        <f>Datset_2!I445*MASTER_Data_5!$B$9*R445</f>
        <v>11383.785600000001</v>
      </c>
    </row>
    <row r="446" spans="1:19" x14ac:dyDescent="0.25">
      <c r="A446" s="62" t="s">
        <v>847</v>
      </c>
      <c r="B446" s="22">
        <v>39775</v>
      </c>
      <c r="C446" s="62">
        <v>60003</v>
      </c>
      <c r="D446" s="62">
        <v>9</v>
      </c>
      <c r="E446" s="62">
        <v>8</v>
      </c>
      <c r="F446" s="62">
        <v>22</v>
      </c>
      <c r="G446" s="62">
        <v>11</v>
      </c>
      <c r="H446" s="62">
        <v>11</v>
      </c>
      <c r="I446" s="112">
        <f>D446*HLOOKUP($D$3,MASTER_Data_1!$A$3:$F$5,2,0)+E446*HLOOKUP($E$3,MASTER_Data_1!$A$3:$F$5,2,0)+F446*HLOOKUP($F$3,MASTER_Data_1!$A$3:$F$5,2,0)+G446*HLOOKUP($G$3,MASTER_Data_1!$A$3:$F$5,2,0)+H446*HLOOKUP($H$3,MASTER_Data_1!$A$3:$F$5,2,0)</f>
        <v>161.60000000000002</v>
      </c>
      <c r="J446" s="5">
        <f>IF(AND(I446&gt;100,C446=60001),HLOOKUP(C446,MASTER_Data_3!$A$6:$G$16,MATCH(Datset_2!I446,MASTER_Data_3!$B$7:$B$16,1)+2,1),IF(AND(I446&gt;100,C446=60002),HLOOKUP(C446,MASTER_Data_3!$A$6:$G$16,MATCH(Datset_2!I446,MASTER_Data_3!$B$7:$B$16,1)+2,1),IF(AND(I446&gt;100,C446=60003),HLOOKUP(C446,MASTER_Data_3!$A$6:$G$16,MATCH(Datset_2!I446,MASTER_Data_3!$B$7:$B$16,1)+2,1),IF(AND(I446&gt;100,C446=60004),HLOOKUP(C446,MASTER_Data_3!$A$6:$G$16,MATCH(Datset_2!I446,MASTER_Data_3!$B$7:$B$16,1)+2,1),IF(AND(I446&gt;100,C446=60005),HLOOKUP(C446,MASTER_Data_3!$A$6:$G$16,MATCH(Datset_2!I446,MASTER_Data_3!$B$7:$B$16,1)+2,1),HLOOKUP(C446,MASTER_Data_3!$A$6:$G$16,2,1))))))</f>
        <v>0.25600000000000001</v>
      </c>
      <c r="K446" s="4">
        <f t="shared" si="12"/>
        <v>41.369600000000005</v>
      </c>
      <c r="L446" s="112">
        <f>IF(AND(I446&gt;100,C446=60001),HLOOKUP(C446,MASTER_Data_4!$A$6:$L$16,MATCH(Datset_2!I446,MASTER_Data_4!$B$7:$B$16,1)+2,1),IF(AND(I446&gt;100,C446=60002),HLOOKUP(C446,MASTER_Data_4!$A$6:$L$16,MATCH(Datset_2!I446,MASTER_Data_4!$B$7:$B$16,1)+2,1),IF(AND(I446&gt;100,C446=60003),HLOOKUP(C446,MASTER_Data_4!$A$6:$L$16,MATCH(Datset_2!I446,MASTER_Data_4!$B$7:$B$16,1)+2,1),IF(AND(I446&gt;100,C446=60004),HLOOKUP(C446,MASTER_Data_4!$A$6:$L$16,MATCH(Datset_2!I446,MASTER_Data_4!$B$7:$B$16,1)+2,1),IF(AND(I446&gt;100,C446=60005),HLOOKUP(C446,MASTER_Data_4!$A$6:$L$16,MATCH(Datset_2!I446,MASTER_Data_4!$B$7:$B$16,1)+2,1),HLOOKUP(C446,MASTER_Data_4!$A$6:$L$16,2,1))))))</f>
        <v>0.28999999999999998</v>
      </c>
      <c r="M446" s="4">
        <f t="shared" si="13"/>
        <v>46.864000000000004</v>
      </c>
      <c r="N446" s="112">
        <f>VLOOKUP(C446,MASTER_Data_7!$F$2:$H$7,3,0)</f>
        <v>2</v>
      </c>
      <c r="O446" s="112">
        <f>VLOOKUP(C446,MASTER_Data_7!$K$2:$M$12,3,0)</f>
        <v>1</v>
      </c>
      <c r="P446" s="3">
        <f>VLOOKUP(C446,MASTER_Data_8!$F$2:$H$7,3,0)</f>
        <v>846</v>
      </c>
      <c r="Q446" s="3">
        <f>Datset_2!I446*MASTER_Data_5!$B$9*P446</f>
        <v>7450.8912000000018</v>
      </c>
      <c r="R446" s="3">
        <f>VLOOKUP(C446,MASTER_Data_8!$K$2:$M$12,3,0)</f>
        <v>775</v>
      </c>
      <c r="S446" s="3">
        <f>Datset_2!I446*MASTER_Data_5!$B$9*R446</f>
        <v>6825.5800000000017</v>
      </c>
    </row>
    <row r="447" spans="1:19" x14ac:dyDescent="0.25">
      <c r="A447" s="62" t="s">
        <v>848</v>
      </c>
      <c r="B447" s="22">
        <v>39778</v>
      </c>
      <c r="C447" s="62">
        <v>60004</v>
      </c>
      <c r="D447" s="62">
        <v>9</v>
      </c>
      <c r="E447" s="62">
        <v>8</v>
      </c>
      <c r="F447" s="62">
        <v>12</v>
      </c>
      <c r="G447" s="62">
        <v>11</v>
      </c>
      <c r="H447" s="62">
        <v>14</v>
      </c>
      <c r="I447" s="112">
        <f>D447*HLOOKUP($D$3,MASTER_Data_1!$A$3:$F$5,2,0)+E447*HLOOKUP($E$3,MASTER_Data_1!$A$3:$F$5,2,0)+F447*HLOOKUP($F$3,MASTER_Data_1!$A$3:$F$5,2,0)+G447*HLOOKUP($G$3,MASTER_Data_1!$A$3:$F$5,2,0)+H447*HLOOKUP($H$3,MASTER_Data_1!$A$3:$F$5,2,0)</f>
        <v>155</v>
      </c>
      <c r="J447" s="5">
        <f>IF(AND(I447&gt;100,C447=60001),HLOOKUP(C447,MASTER_Data_3!$A$6:$G$16,MATCH(Datset_2!I447,MASTER_Data_3!$B$7:$B$16,1)+2,1),IF(AND(I447&gt;100,C447=60002),HLOOKUP(C447,MASTER_Data_3!$A$6:$G$16,MATCH(Datset_2!I447,MASTER_Data_3!$B$7:$B$16,1)+2,1),IF(AND(I447&gt;100,C447=60003),HLOOKUP(C447,MASTER_Data_3!$A$6:$G$16,MATCH(Datset_2!I447,MASTER_Data_3!$B$7:$B$16,1)+2,1),IF(AND(I447&gt;100,C447=60004),HLOOKUP(C447,MASTER_Data_3!$A$6:$G$16,MATCH(Datset_2!I447,MASTER_Data_3!$B$7:$B$16,1)+2,1),IF(AND(I447&gt;100,C447=60005),HLOOKUP(C447,MASTER_Data_3!$A$6:$G$16,MATCH(Datset_2!I447,MASTER_Data_3!$B$7:$B$16,1)+2,1),HLOOKUP(C447,MASTER_Data_3!$A$6:$G$16,2,1))))))</f>
        <v>0.252</v>
      </c>
      <c r="K447" s="4">
        <f t="shared" si="12"/>
        <v>39.06</v>
      </c>
      <c r="L447" s="112">
        <f>IF(AND(I447&gt;100,C447=60001),HLOOKUP(C447,MASTER_Data_4!$A$6:$L$16,MATCH(Datset_2!I447,MASTER_Data_4!$B$7:$B$16,1)+2,1),IF(AND(I447&gt;100,C447=60002),HLOOKUP(C447,MASTER_Data_4!$A$6:$L$16,MATCH(Datset_2!I447,MASTER_Data_4!$B$7:$B$16,1)+2,1),IF(AND(I447&gt;100,C447=60003),HLOOKUP(C447,MASTER_Data_4!$A$6:$L$16,MATCH(Datset_2!I447,MASTER_Data_4!$B$7:$B$16,1)+2,1),IF(AND(I447&gt;100,C447=60004),HLOOKUP(C447,MASTER_Data_4!$A$6:$L$16,MATCH(Datset_2!I447,MASTER_Data_4!$B$7:$B$16,1)+2,1),IF(AND(I447&gt;100,C447=60005),HLOOKUP(C447,MASTER_Data_4!$A$6:$L$16,MATCH(Datset_2!I447,MASTER_Data_4!$B$7:$B$16,1)+2,1),HLOOKUP(C447,MASTER_Data_4!$A$6:$L$16,2,1))))))</f>
        <v>0.3</v>
      </c>
      <c r="M447" s="4">
        <f t="shared" si="13"/>
        <v>46.5</v>
      </c>
      <c r="N447" s="112">
        <f>VLOOKUP(C447,MASTER_Data_7!$F$2:$H$7,3,0)</f>
        <v>2</v>
      </c>
      <c r="O447" s="112">
        <f>VLOOKUP(C447,MASTER_Data_7!$K$2:$M$12,3,0)</f>
        <v>2</v>
      </c>
      <c r="P447" s="3">
        <f>VLOOKUP(C447,MASTER_Data_8!$F$2:$H$7,3,0)</f>
        <v>882</v>
      </c>
      <c r="Q447" s="3">
        <f>Datset_2!I447*MASTER_Data_5!$B$9*P447</f>
        <v>7450.6949999999997</v>
      </c>
      <c r="R447" s="3">
        <f>VLOOKUP(C447,MASTER_Data_8!$K$2:$M$12,3,0)</f>
        <v>1735</v>
      </c>
      <c r="S447" s="3">
        <f>Datset_2!I447*MASTER_Data_5!$B$9*R447</f>
        <v>14656.4125</v>
      </c>
    </row>
    <row r="448" spans="1:19" x14ac:dyDescent="0.25">
      <c r="A448" s="62" t="s">
        <v>849</v>
      </c>
      <c r="B448" s="22">
        <v>39778</v>
      </c>
      <c r="C448" s="62">
        <v>60001</v>
      </c>
      <c r="D448" s="62">
        <v>9</v>
      </c>
      <c r="E448" s="62">
        <v>12</v>
      </c>
      <c r="F448" s="62">
        <v>12</v>
      </c>
      <c r="G448" s="62">
        <v>11</v>
      </c>
      <c r="H448" s="62">
        <v>11</v>
      </c>
      <c r="I448" s="112">
        <f>D448*HLOOKUP($D$3,MASTER_Data_1!$A$3:$F$5,2,0)+E448*HLOOKUP($E$3,MASTER_Data_1!$A$3:$F$5,2,0)+F448*HLOOKUP($F$3,MASTER_Data_1!$A$3:$F$5,2,0)+G448*HLOOKUP($G$3,MASTER_Data_1!$A$3:$F$5,2,0)+H448*HLOOKUP($H$3,MASTER_Data_1!$A$3:$F$5,2,0)</f>
        <v>153.80000000000001</v>
      </c>
      <c r="J448" s="5">
        <f>IF(AND(I448&gt;100,C448=60001),HLOOKUP(C448,MASTER_Data_3!$A$6:$G$16,MATCH(Datset_2!I448,MASTER_Data_3!$B$7:$B$16,1)+2,1),IF(AND(I448&gt;100,C448=60002),HLOOKUP(C448,MASTER_Data_3!$A$6:$G$16,MATCH(Datset_2!I448,MASTER_Data_3!$B$7:$B$16,1)+2,1),IF(AND(I448&gt;100,C448=60003),HLOOKUP(C448,MASTER_Data_3!$A$6:$G$16,MATCH(Datset_2!I448,MASTER_Data_3!$B$7:$B$16,1)+2,1),IF(AND(I448&gt;100,C448=60004),HLOOKUP(C448,MASTER_Data_3!$A$6:$G$16,MATCH(Datset_2!I448,MASTER_Data_3!$B$7:$B$16,1)+2,1),IF(AND(I448&gt;100,C448=60005),HLOOKUP(C448,MASTER_Data_3!$A$6:$G$16,MATCH(Datset_2!I448,MASTER_Data_3!$B$7:$B$16,1)+2,1),HLOOKUP(C448,MASTER_Data_3!$A$6:$G$16,2,1))))))</f>
        <v>0.25</v>
      </c>
      <c r="K448" s="4">
        <f t="shared" si="12"/>
        <v>38.450000000000003</v>
      </c>
      <c r="L448" s="112">
        <f>IF(AND(I448&gt;100,C448=60001),HLOOKUP(C448,MASTER_Data_4!$A$6:$L$16,MATCH(Datset_2!I448,MASTER_Data_4!$B$7:$B$16,1)+2,1),IF(AND(I448&gt;100,C448=60002),HLOOKUP(C448,MASTER_Data_4!$A$6:$L$16,MATCH(Datset_2!I448,MASTER_Data_4!$B$7:$B$16,1)+2,1),IF(AND(I448&gt;100,C448=60003),HLOOKUP(C448,MASTER_Data_4!$A$6:$L$16,MATCH(Datset_2!I448,MASTER_Data_4!$B$7:$B$16,1)+2,1),IF(AND(I448&gt;100,C448=60004),HLOOKUP(C448,MASTER_Data_4!$A$6:$L$16,MATCH(Datset_2!I448,MASTER_Data_4!$B$7:$B$16,1)+2,1),IF(AND(I448&gt;100,C448=60005),HLOOKUP(C448,MASTER_Data_4!$A$6:$L$16,MATCH(Datset_2!I448,MASTER_Data_4!$B$7:$B$16,1)+2,1),HLOOKUP(C448,MASTER_Data_4!$A$6:$L$16,2,1))))))</f>
        <v>0.34</v>
      </c>
      <c r="M448" s="4">
        <f t="shared" si="13"/>
        <v>52.292000000000009</v>
      </c>
      <c r="N448" s="112">
        <f>VLOOKUP(C448,MASTER_Data_7!$F$2:$H$7,3,0)</f>
        <v>1</v>
      </c>
      <c r="O448" s="112">
        <f>VLOOKUP(C448,MASTER_Data_7!$K$2:$M$12,3,0)</f>
        <v>2</v>
      </c>
      <c r="P448" s="3">
        <f>VLOOKUP(C448,MASTER_Data_8!$F$2:$H$7,3,0)</f>
        <v>25</v>
      </c>
      <c r="Q448" s="3">
        <f>Datset_2!I448*MASTER_Data_5!$B$9*P448</f>
        <v>209.55250000000004</v>
      </c>
      <c r="R448" s="3">
        <f>VLOOKUP(C448,MASTER_Data_8!$K$2:$M$12,3,0)</f>
        <v>1376</v>
      </c>
      <c r="S448" s="3">
        <f>Datset_2!I448*MASTER_Data_5!$B$9*R448</f>
        <v>11533.769600000001</v>
      </c>
    </row>
    <row r="449" spans="1:19" x14ac:dyDescent="0.25">
      <c r="A449" s="62" t="s">
        <v>850</v>
      </c>
      <c r="B449" s="22">
        <v>39779</v>
      </c>
      <c r="C449" s="62">
        <v>60005</v>
      </c>
      <c r="D449" s="62">
        <v>9</v>
      </c>
      <c r="E449" s="62">
        <v>8</v>
      </c>
      <c r="F449" s="62">
        <v>12</v>
      </c>
      <c r="G449" s="62">
        <v>11</v>
      </c>
      <c r="H449" s="62">
        <v>9</v>
      </c>
      <c r="I449" s="112">
        <f>D449*HLOOKUP($D$3,MASTER_Data_1!$A$3:$F$5,2,0)+E449*HLOOKUP($E$3,MASTER_Data_1!$A$3:$F$5,2,0)+F449*HLOOKUP($F$3,MASTER_Data_1!$A$3:$F$5,2,0)+G449*HLOOKUP($G$3,MASTER_Data_1!$A$3:$F$5,2,0)+H449*HLOOKUP($H$3,MASTER_Data_1!$A$3:$F$5,2,0)</f>
        <v>141</v>
      </c>
      <c r="J449" s="5">
        <f>IF(AND(I449&gt;100,C449=60001),HLOOKUP(C449,MASTER_Data_3!$A$6:$G$16,MATCH(Datset_2!I449,MASTER_Data_3!$B$7:$B$16,1)+2,1),IF(AND(I449&gt;100,C449=60002),HLOOKUP(C449,MASTER_Data_3!$A$6:$G$16,MATCH(Datset_2!I449,MASTER_Data_3!$B$7:$B$16,1)+2,1),IF(AND(I449&gt;100,C449=60003),HLOOKUP(C449,MASTER_Data_3!$A$6:$G$16,MATCH(Datset_2!I449,MASTER_Data_3!$B$7:$B$16,1)+2,1),IF(AND(I449&gt;100,C449=60004),HLOOKUP(C449,MASTER_Data_3!$A$6:$G$16,MATCH(Datset_2!I449,MASTER_Data_3!$B$7:$B$16,1)+2,1),IF(AND(I449&gt;100,C449=60005),HLOOKUP(C449,MASTER_Data_3!$A$6:$G$16,MATCH(Datset_2!I449,MASTER_Data_3!$B$7:$B$16,1)+2,1),HLOOKUP(C449,MASTER_Data_3!$A$6:$G$16,2,1))))))</f>
        <v>0.24399999999999999</v>
      </c>
      <c r="K449" s="4">
        <f t="shared" si="12"/>
        <v>34.403999999999996</v>
      </c>
      <c r="L449" s="112">
        <f>IF(AND(I449&gt;100,C449=60001),HLOOKUP(C449,MASTER_Data_4!$A$6:$L$16,MATCH(Datset_2!I449,MASTER_Data_4!$B$7:$B$16,1)+2,1),IF(AND(I449&gt;100,C449=60002),HLOOKUP(C449,MASTER_Data_4!$A$6:$L$16,MATCH(Datset_2!I449,MASTER_Data_4!$B$7:$B$16,1)+2,1),IF(AND(I449&gt;100,C449=60003),HLOOKUP(C449,MASTER_Data_4!$A$6:$L$16,MATCH(Datset_2!I449,MASTER_Data_4!$B$7:$B$16,1)+2,1),IF(AND(I449&gt;100,C449=60004),HLOOKUP(C449,MASTER_Data_4!$A$6:$L$16,MATCH(Datset_2!I449,MASTER_Data_4!$B$7:$B$16,1)+2,1),IF(AND(I449&gt;100,C449=60005),HLOOKUP(C449,MASTER_Data_4!$A$6:$L$16,MATCH(Datset_2!I449,MASTER_Data_4!$B$7:$B$16,1)+2,1),HLOOKUP(C449,MASTER_Data_4!$A$6:$L$16,2,1))))))</f>
        <v>0.38900000000000001</v>
      </c>
      <c r="M449" s="4">
        <f t="shared" si="13"/>
        <v>54.849000000000004</v>
      </c>
      <c r="N449" s="112">
        <f>VLOOKUP(C449,MASTER_Data_7!$F$2:$H$7,3,0)</f>
        <v>2</v>
      </c>
      <c r="O449" s="112">
        <f>VLOOKUP(C449,MASTER_Data_7!$K$2:$M$12,3,0)</f>
        <v>1</v>
      </c>
      <c r="P449" s="3">
        <f>VLOOKUP(C449,MASTER_Data_8!$F$2:$H$7,3,0)</f>
        <v>779</v>
      </c>
      <c r="Q449" s="3">
        <f>Datset_2!I449*MASTER_Data_5!$B$9*P449</f>
        <v>5986.2254999999996</v>
      </c>
      <c r="R449" s="3">
        <f>VLOOKUP(C449,MASTER_Data_8!$K$2:$M$12,3,0)</f>
        <v>584</v>
      </c>
      <c r="S449" s="3">
        <f>Datset_2!I449*MASTER_Data_5!$B$9*R449</f>
        <v>4487.7479999999996</v>
      </c>
    </row>
    <row r="450" spans="1:19" x14ac:dyDescent="0.25">
      <c r="A450" s="62" t="s">
        <v>851</v>
      </c>
      <c r="B450" s="22">
        <v>39779</v>
      </c>
      <c r="C450" s="62">
        <v>60003</v>
      </c>
      <c r="D450" s="62">
        <v>8</v>
      </c>
      <c r="E450" s="62">
        <v>8</v>
      </c>
      <c r="F450" s="62">
        <v>12</v>
      </c>
      <c r="G450" s="62">
        <v>11</v>
      </c>
      <c r="H450" s="62">
        <v>9</v>
      </c>
      <c r="I450" s="112">
        <f>D450*HLOOKUP($D$3,MASTER_Data_1!$A$3:$F$5,2,0)+E450*HLOOKUP($E$3,MASTER_Data_1!$A$3:$F$5,2,0)+F450*HLOOKUP($F$3,MASTER_Data_1!$A$3:$F$5,2,0)+G450*HLOOKUP($G$3,MASTER_Data_1!$A$3:$F$5,2,0)+H450*HLOOKUP($H$3,MASTER_Data_1!$A$3:$F$5,2,0)</f>
        <v>138.69999999999999</v>
      </c>
      <c r="J450" s="5">
        <f>IF(AND(I450&gt;100,C450=60001),HLOOKUP(C450,MASTER_Data_3!$A$6:$G$16,MATCH(Datset_2!I450,MASTER_Data_3!$B$7:$B$16,1)+2,1),IF(AND(I450&gt;100,C450=60002),HLOOKUP(C450,MASTER_Data_3!$A$6:$G$16,MATCH(Datset_2!I450,MASTER_Data_3!$B$7:$B$16,1)+2,1),IF(AND(I450&gt;100,C450=60003),HLOOKUP(C450,MASTER_Data_3!$A$6:$G$16,MATCH(Datset_2!I450,MASTER_Data_3!$B$7:$B$16,1)+2,1),IF(AND(I450&gt;100,C450=60004),HLOOKUP(C450,MASTER_Data_3!$A$6:$G$16,MATCH(Datset_2!I450,MASTER_Data_3!$B$7:$B$16,1)+2,1),IF(AND(I450&gt;100,C450=60005),HLOOKUP(C450,MASTER_Data_3!$A$6:$G$16,MATCH(Datset_2!I450,MASTER_Data_3!$B$7:$B$16,1)+2,1),HLOOKUP(C450,MASTER_Data_3!$A$6:$G$16,2,1))))))</f>
        <v>0.25600000000000001</v>
      </c>
      <c r="K450" s="4">
        <f t="shared" si="12"/>
        <v>35.507199999999997</v>
      </c>
      <c r="L450" s="112">
        <f>IF(AND(I450&gt;100,C450=60001),HLOOKUP(C450,MASTER_Data_4!$A$6:$L$16,MATCH(Datset_2!I450,MASTER_Data_4!$B$7:$B$16,1)+2,1),IF(AND(I450&gt;100,C450=60002),HLOOKUP(C450,MASTER_Data_4!$A$6:$L$16,MATCH(Datset_2!I450,MASTER_Data_4!$B$7:$B$16,1)+2,1),IF(AND(I450&gt;100,C450=60003),HLOOKUP(C450,MASTER_Data_4!$A$6:$L$16,MATCH(Datset_2!I450,MASTER_Data_4!$B$7:$B$16,1)+2,1),IF(AND(I450&gt;100,C450=60004),HLOOKUP(C450,MASTER_Data_4!$A$6:$L$16,MATCH(Datset_2!I450,MASTER_Data_4!$B$7:$B$16,1)+2,1),IF(AND(I450&gt;100,C450=60005),HLOOKUP(C450,MASTER_Data_4!$A$6:$L$16,MATCH(Datset_2!I450,MASTER_Data_4!$B$7:$B$16,1)+2,1),HLOOKUP(C450,MASTER_Data_4!$A$6:$L$16,2,1))))))</f>
        <v>0.28999999999999998</v>
      </c>
      <c r="M450" s="4">
        <f t="shared" si="13"/>
        <v>40.222999999999992</v>
      </c>
      <c r="N450" s="112">
        <f>VLOOKUP(C450,MASTER_Data_7!$F$2:$H$7,3,0)</f>
        <v>2</v>
      </c>
      <c r="O450" s="112">
        <f>VLOOKUP(C450,MASTER_Data_7!$K$2:$M$12,3,0)</f>
        <v>1</v>
      </c>
      <c r="P450" s="3">
        <f>VLOOKUP(C450,MASTER_Data_8!$F$2:$H$7,3,0)</f>
        <v>846</v>
      </c>
      <c r="Q450" s="3">
        <f>Datset_2!I450*MASTER_Data_5!$B$9*P450</f>
        <v>6395.0408999999991</v>
      </c>
      <c r="R450" s="3">
        <f>VLOOKUP(C450,MASTER_Data_8!$K$2:$M$12,3,0)</f>
        <v>775</v>
      </c>
      <c r="S450" s="3">
        <f>Datset_2!I450*MASTER_Data_5!$B$9*R450</f>
        <v>5858.3412499999995</v>
      </c>
    </row>
    <row r="451" spans="1:19" x14ac:dyDescent="0.25">
      <c r="A451" s="62" t="s">
        <v>852</v>
      </c>
      <c r="B451" s="22">
        <v>39780</v>
      </c>
      <c r="C451" s="62">
        <v>60001</v>
      </c>
      <c r="D451" s="62">
        <v>8</v>
      </c>
      <c r="E451" s="62">
        <v>8</v>
      </c>
      <c r="F451" s="62">
        <v>0</v>
      </c>
      <c r="G451" s="62">
        <v>11</v>
      </c>
      <c r="H451" s="62">
        <v>9</v>
      </c>
      <c r="I451" s="112">
        <f>D451*HLOOKUP($D$3,MASTER_Data_1!$A$3:$F$5,2,0)+E451*HLOOKUP($E$3,MASTER_Data_1!$A$3:$F$5,2,0)+F451*HLOOKUP($F$3,MASTER_Data_1!$A$3:$F$5,2,0)+G451*HLOOKUP($G$3,MASTER_Data_1!$A$3:$F$5,2,0)+H451*HLOOKUP($H$3,MASTER_Data_1!$A$3:$F$5,2,0)</f>
        <v>120.7</v>
      </c>
      <c r="J451" s="5">
        <f>IF(AND(I451&gt;100,C451=60001),HLOOKUP(C451,MASTER_Data_3!$A$6:$G$16,MATCH(Datset_2!I451,MASTER_Data_3!$B$7:$B$16,1)+2,1),IF(AND(I451&gt;100,C451=60002),HLOOKUP(C451,MASTER_Data_3!$A$6:$G$16,MATCH(Datset_2!I451,MASTER_Data_3!$B$7:$B$16,1)+2,1),IF(AND(I451&gt;100,C451=60003),HLOOKUP(C451,MASTER_Data_3!$A$6:$G$16,MATCH(Datset_2!I451,MASTER_Data_3!$B$7:$B$16,1)+2,1),IF(AND(I451&gt;100,C451=60004),HLOOKUP(C451,MASTER_Data_3!$A$6:$G$16,MATCH(Datset_2!I451,MASTER_Data_3!$B$7:$B$16,1)+2,1),IF(AND(I451&gt;100,C451=60005),HLOOKUP(C451,MASTER_Data_3!$A$6:$G$16,MATCH(Datset_2!I451,MASTER_Data_3!$B$7:$B$16,1)+2,1),HLOOKUP(C451,MASTER_Data_3!$A$6:$G$16,2,1))))))</f>
        <v>0.25</v>
      </c>
      <c r="K451" s="4">
        <f t="shared" si="12"/>
        <v>30.175000000000001</v>
      </c>
      <c r="L451" s="112">
        <f>IF(AND(I451&gt;100,C451=60001),HLOOKUP(C451,MASTER_Data_4!$A$6:$L$16,MATCH(Datset_2!I451,MASTER_Data_4!$B$7:$B$16,1)+2,1),IF(AND(I451&gt;100,C451=60002),HLOOKUP(C451,MASTER_Data_4!$A$6:$L$16,MATCH(Datset_2!I451,MASTER_Data_4!$B$7:$B$16,1)+2,1),IF(AND(I451&gt;100,C451=60003),HLOOKUP(C451,MASTER_Data_4!$A$6:$L$16,MATCH(Datset_2!I451,MASTER_Data_4!$B$7:$B$16,1)+2,1),IF(AND(I451&gt;100,C451=60004),HLOOKUP(C451,MASTER_Data_4!$A$6:$L$16,MATCH(Datset_2!I451,MASTER_Data_4!$B$7:$B$16,1)+2,1),IF(AND(I451&gt;100,C451=60005),HLOOKUP(C451,MASTER_Data_4!$A$6:$L$16,MATCH(Datset_2!I451,MASTER_Data_4!$B$7:$B$16,1)+2,1),HLOOKUP(C451,MASTER_Data_4!$A$6:$L$16,2,1))))))</f>
        <v>0.34</v>
      </c>
      <c r="M451" s="4">
        <f t="shared" si="13"/>
        <v>41.038000000000004</v>
      </c>
      <c r="N451" s="112">
        <f>VLOOKUP(C451,MASTER_Data_7!$F$2:$H$7,3,0)</f>
        <v>1</v>
      </c>
      <c r="O451" s="112">
        <f>VLOOKUP(C451,MASTER_Data_7!$K$2:$M$12,3,0)</f>
        <v>2</v>
      </c>
      <c r="P451" s="3">
        <f>VLOOKUP(C451,MASTER_Data_8!$F$2:$H$7,3,0)</f>
        <v>25</v>
      </c>
      <c r="Q451" s="3">
        <f>Datset_2!I451*MASTER_Data_5!$B$9*P451</f>
        <v>164.45374999999999</v>
      </c>
      <c r="R451" s="3">
        <f>VLOOKUP(C451,MASTER_Data_8!$K$2:$M$12,3,0)</f>
        <v>1376</v>
      </c>
      <c r="S451" s="3">
        <f>Datset_2!I451*MASTER_Data_5!$B$9*R451</f>
        <v>9051.5344000000005</v>
      </c>
    </row>
    <row r="452" spans="1:19" x14ac:dyDescent="0.25">
      <c r="A452" s="62" t="s">
        <v>853</v>
      </c>
      <c r="B452" s="22">
        <v>39781</v>
      </c>
      <c r="C452" s="62">
        <v>60005</v>
      </c>
      <c r="D452" s="62">
        <v>8</v>
      </c>
      <c r="E452" s="62">
        <v>8</v>
      </c>
      <c r="F452" s="62">
        <v>12</v>
      </c>
      <c r="G452" s="62">
        <v>11</v>
      </c>
      <c r="H452" s="62">
        <v>9</v>
      </c>
      <c r="I452" s="112">
        <f>D452*HLOOKUP($D$3,MASTER_Data_1!$A$3:$F$5,2,0)+E452*HLOOKUP($E$3,MASTER_Data_1!$A$3:$F$5,2,0)+F452*HLOOKUP($F$3,MASTER_Data_1!$A$3:$F$5,2,0)+G452*HLOOKUP($G$3,MASTER_Data_1!$A$3:$F$5,2,0)+H452*HLOOKUP($H$3,MASTER_Data_1!$A$3:$F$5,2,0)</f>
        <v>138.69999999999999</v>
      </c>
      <c r="J452" s="5">
        <f>IF(AND(I452&gt;100,C452=60001),HLOOKUP(C452,MASTER_Data_3!$A$6:$G$16,MATCH(Datset_2!I452,MASTER_Data_3!$B$7:$B$16,1)+2,1),IF(AND(I452&gt;100,C452=60002),HLOOKUP(C452,MASTER_Data_3!$A$6:$G$16,MATCH(Datset_2!I452,MASTER_Data_3!$B$7:$B$16,1)+2,1),IF(AND(I452&gt;100,C452=60003),HLOOKUP(C452,MASTER_Data_3!$A$6:$G$16,MATCH(Datset_2!I452,MASTER_Data_3!$B$7:$B$16,1)+2,1),IF(AND(I452&gt;100,C452=60004),HLOOKUP(C452,MASTER_Data_3!$A$6:$G$16,MATCH(Datset_2!I452,MASTER_Data_3!$B$7:$B$16,1)+2,1),IF(AND(I452&gt;100,C452=60005),HLOOKUP(C452,MASTER_Data_3!$A$6:$G$16,MATCH(Datset_2!I452,MASTER_Data_3!$B$7:$B$16,1)+2,1),HLOOKUP(C452,MASTER_Data_3!$A$6:$G$16,2,1))))))</f>
        <v>0.24399999999999999</v>
      </c>
      <c r="K452" s="4">
        <f t="shared" si="12"/>
        <v>33.842799999999997</v>
      </c>
      <c r="L452" s="112">
        <f>IF(AND(I452&gt;100,C452=60001),HLOOKUP(C452,MASTER_Data_4!$A$6:$L$16,MATCH(Datset_2!I452,MASTER_Data_4!$B$7:$B$16,1)+2,1),IF(AND(I452&gt;100,C452=60002),HLOOKUP(C452,MASTER_Data_4!$A$6:$L$16,MATCH(Datset_2!I452,MASTER_Data_4!$B$7:$B$16,1)+2,1),IF(AND(I452&gt;100,C452=60003),HLOOKUP(C452,MASTER_Data_4!$A$6:$L$16,MATCH(Datset_2!I452,MASTER_Data_4!$B$7:$B$16,1)+2,1),IF(AND(I452&gt;100,C452=60004),HLOOKUP(C452,MASTER_Data_4!$A$6:$L$16,MATCH(Datset_2!I452,MASTER_Data_4!$B$7:$B$16,1)+2,1),IF(AND(I452&gt;100,C452=60005),HLOOKUP(C452,MASTER_Data_4!$A$6:$L$16,MATCH(Datset_2!I452,MASTER_Data_4!$B$7:$B$16,1)+2,1),HLOOKUP(C452,MASTER_Data_4!$A$6:$L$16,2,1))))))</f>
        <v>0.38900000000000001</v>
      </c>
      <c r="M452" s="4">
        <f t="shared" si="13"/>
        <v>53.954299999999996</v>
      </c>
      <c r="N452" s="112">
        <f>VLOOKUP(C452,MASTER_Data_7!$F$2:$H$7,3,0)</f>
        <v>2</v>
      </c>
      <c r="O452" s="112">
        <f>VLOOKUP(C452,MASTER_Data_7!$K$2:$M$12,3,0)</f>
        <v>1</v>
      </c>
      <c r="P452" s="3">
        <f>VLOOKUP(C452,MASTER_Data_8!$F$2:$H$7,3,0)</f>
        <v>779</v>
      </c>
      <c r="Q452" s="3">
        <f>Datset_2!I452*MASTER_Data_5!$B$9*P452</f>
        <v>5888.5778499999988</v>
      </c>
      <c r="R452" s="3">
        <f>VLOOKUP(C452,MASTER_Data_8!$K$2:$M$12,3,0)</f>
        <v>584</v>
      </c>
      <c r="S452" s="3">
        <f>Datset_2!I452*MASTER_Data_5!$B$9*R452</f>
        <v>4414.5435999999991</v>
      </c>
    </row>
    <row r="453" spans="1:19" x14ac:dyDescent="0.25">
      <c r="A453" s="62" t="s">
        <v>854</v>
      </c>
      <c r="B453" s="22">
        <v>39781</v>
      </c>
      <c r="C453" s="62">
        <v>60003</v>
      </c>
      <c r="D453" s="62">
        <v>9</v>
      </c>
      <c r="E453" s="62">
        <v>8</v>
      </c>
      <c r="F453" s="62">
        <v>12</v>
      </c>
      <c r="G453" s="62">
        <v>11</v>
      </c>
      <c r="H453" s="62">
        <v>9</v>
      </c>
      <c r="I453" s="112">
        <f>D453*HLOOKUP($D$3,MASTER_Data_1!$A$3:$F$5,2,0)+E453*HLOOKUP($E$3,MASTER_Data_1!$A$3:$F$5,2,0)+F453*HLOOKUP($F$3,MASTER_Data_1!$A$3:$F$5,2,0)+G453*HLOOKUP($G$3,MASTER_Data_1!$A$3:$F$5,2,0)+H453*HLOOKUP($H$3,MASTER_Data_1!$A$3:$F$5,2,0)</f>
        <v>141</v>
      </c>
      <c r="J453" s="5">
        <f>IF(AND(I453&gt;100,C453=60001),HLOOKUP(C453,MASTER_Data_3!$A$6:$G$16,MATCH(Datset_2!I453,MASTER_Data_3!$B$7:$B$16,1)+2,1),IF(AND(I453&gt;100,C453=60002),HLOOKUP(C453,MASTER_Data_3!$A$6:$G$16,MATCH(Datset_2!I453,MASTER_Data_3!$B$7:$B$16,1)+2,1),IF(AND(I453&gt;100,C453=60003),HLOOKUP(C453,MASTER_Data_3!$A$6:$G$16,MATCH(Datset_2!I453,MASTER_Data_3!$B$7:$B$16,1)+2,1),IF(AND(I453&gt;100,C453=60004),HLOOKUP(C453,MASTER_Data_3!$A$6:$G$16,MATCH(Datset_2!I453,MASTER_Data_3!$B$7:$B$16,1)+2,1),IF(AND(I453&gt;100,C453=60005),HLOOKUP(C453,MASTER_Data_3!$A$6:$G$16,MATCH(Datset_2!I453,MASTER_Data_3!$B$7:$B$16,1)+2,1),HLOOKUP(C453,MASTER_Data_3!$A$6:$G$16,2,1))))))</f>
        <v>0.25600000000000001</v>
      </c>
      <c r="K453" s="4">
        <f t="shared" ref="K453:K502" si="14">IF(J453&gt;1,J453, I453*J453)</f>
        <v>36.096000000000004</v>
      </c>
      <c r="L453" s="112">
        <f>IF(AND(I453&gt;100,C453=60001),HLOOKUP(C453,MASTER_Data_4!$A$6:$L$16,MATCH(Datset_2!I453,MASTER_Data_4!$B$7:$B$16,1)+2,1),IF(AND(I453&gt;100,C453=60002),HLOOKUP(C453,MASTER_Data_4!$A$6:$L$16,MATCH(Datset_2!I453,MASTER_Data_4!$B$7:$B$16,1)+2,1),IF(AND(I453&gt;100,C453=60003),HLOOKUP(C453,MASTER_Data_4!$A$6:$L$16,MATCH(Datset_2!I453,MASTER_Data_4!$B$7:$B$16,1)+2,1),IF(AND(I453&gt;100,C453=60004),HLOOKUP(C453,MASTER_Data_4!$A$6:$L$16,MATCH(Datset_2!I453,MASTER_Data_4!$B$7:$B$16,1)+2,1),IF(AND(I453&gt;100,C453=60005),HLOOKUP(C453,MASTER_Data_4!$A$6:$L$16,MATCH(Datset_2!I453,MASTER_Data_4!$B$7:$B$16,1)+2,1),HLOOKUP(C453,MASTER_Data_4!$A$6:$L$16,2,1))))))</f>
        <v>0.28999999999999998</v>
      </c>
      <c r="M453" s="4">
        <f t="shared" ref="M453:M501" si="15">IF(L453&gt;1,L453,L453*I453)</f>
        <v>40.89</v>
      </c>
      <c r="N453" s="112">
        <f>VLOOKUP(C453,MASTER_Data_7!$F$2:$H$7,3,0)</f>
        <v>2</v>
      </c>
      <c r="O453" s="112">
        <f>VLOOKUP(C453,MASTER_Data_7!$K$2:$M$12,3,0)</f>
        <v>1</v>
      </c>
      <c r="P453" s="3">
        <f>VLOOKUP(C453,MASTER_Data_8!$F$2:$H$7,3,0)</f>
        <v>846</v>
      </c>
      <c r="Q453" s="3">
        <f>Datset_2!I453*MASTER_Data_5!$B$9*P453</f>
        <v>6501.0869999999995</v>
      </c>
      <c r="R453" s="3">
        <f>VLOOKUP(C453,MASTER_Data_8!$K$2:$M$12,3,0)</f>
        <v>775</v>
      </c>
      <c r="S453" s="3">
        <f>Datset_2!I453*MASTER_Data_5!$B$9*R453</f>
        <v>5955.4875000000002</v>
      </c>
    </row>
    <row r="454" spans="1:19" x14ac:dyDescent="0.25">
      <c r="A454" s="62" t="s">
        <v>855</v>
      </c>
      <c r="B454" s="22">
        <v>39782</v>
      </c>
      <c r="C454" s="62">
        <v>60004</v>
      </c>
      <c r="D454" s="62">
        <v>9</v>
      </c>
      <c r="E454" s="62">
        <v>60</v>
      </c>
      <c r="F454" s="62">
        <v>9</v>
      </c>
      <c r="G454" s="62">
        <v>11</v>
      </c>
      <c r="H454" s="62">
        <v>9</v>
      </c>
      <c r="I454" s="112">
        <f>D454*HLOOKUP($D$3,MASTER_Data_1!$A$3:$F$5,2,0)+E454*HLOOKUP($E$3,MASTER_Data_1!$A$3:$F$5,2,0)+F454*HLOOKUP($F$3,MASTER_Data_1!$A$3:$F$5,2,0)+G454*HLOOKUP($G$3,MASTER_Data_1!$A$3:$F$5,2,0)+H454*HLOOKUP($H$3,MASTER_Data_1!$A$3:$F$5,2,0)</f>
        <v>230.09999999999997</v>
      </c>
      <c r="J454" s="5">
        <f>IF(AND(I454&gt;100,C454=60001),HLOOKUP(C454,MASTER_Data_3!$A$6:$G$16,MATCH(Datset_2!I454,MASTER_Data_3!$B$7:$B$16,1)+2,1),IF(AND(I454&gt;100,C454=60002),HLOOKUP(C454,MASTER_Data_3!$A$6:$G$16,MATCH(Datset_2!I454,MASTER_Data_3!$B$7:$B$16,1)+2,1),IF(AND(I454&gt;100,C454=60003),HLOOKUP(C454,MASTER_Data_3!$A$6:$G$16,MATCH(Datset_2!I454,MASTER_Data_3!$B$7:$B$16,1)+2,1),IF(AND(I454&gt;100,C454=60004),HLOOKUP(C454,MASTER_Data_3!$A$6:$G$16,MATCH(Datset_2!I454,MASTER_Data_3!$B$7:$B$16,1)+2,1),IF(AND(I454&gt;100,C454=60005),HLOOKUP(C454,MASTER_Data_3!$A$6:$G$16,MATCH(Datset_2!I454,MASTER_Data_3!$B$7:$B$16,1)+2,1),HLOOKUP(C454,MASTER_Data_3!$A$6:$G$16,2,1))))))</f>
        <v>0.252</v>
      </c>
      <c r="K454" s="4">
        <f t="shared" si="14"/>
        <v>57.985199999999992</v>
      </c>
      <c r="L454" s="112">
        <f>IF(AND(I454&gt;100,C454=60001),HLOOKUP(C454,MASTER_Data_4!$A$6:$L$16,MATCH(Datset_2!I454,MASTER_Data_4!$B$7:$B$16,1)+2,1),IF(AND(I454&gt;100,C454=60002),HLOOKUP(C454,MASTER_Data_4!$A$6:$L$16,MATCH(Datset_2!I454,MASTER_Data_4!$B$7:$B$16,1)+2,1),IF(AND(I454&gt;100,C454=60003),HLOOKUP(C454,MASTER_Data_4!$A$6:$L$16,MATCH(Datset_2!I454,MASTER_Data_4!$B$7:$B$16,1)+2,1),IF(AND(I454&gt;100,C454=60004),HLOOKUP(C454,MASTER_Data_4!$A$6:$L$16,MATCH(Datset_2!I454,MASTER_Data_4!$B$7:$B$16,1)+2,1),IF(AND(I454&gt;100,C454=60005),HLOOKUP(C454,MASTER_Data_4!$A$6:$L$16,MATCH(Datset_2!I454,MASTER_Data_4!$B$7:$B$16,1)+2,1),HLOOKUP(C454,MASTER_Data_4!$A$6:$L$16,2,1))))))</f>
        <v>0.3</v>
      </c>
      <c r="M454" s="4">
        <f t="shared" si="15"/>
        <v>69.029999999999987</v>
      </c>
      <c r="N454" s="112">
        <f>VLOOKUP(C454,MASTER_Data_7!$F$2:$H$7,3,0)</f>
        <v>2</v>
      </c>
      <c r="O454" s="112">
        <f>VLOOKUP(C454,MASTER_Data_7!$K$2:$M$12,3,0)</f>
        <v>2</v>
      </c>
      <c r="P454" s="3">
        <f>VLOOKUP(C454,MASTER_Data_8!$F$2:$H$7,3,0)</f>
        <v>882</v>
      </c>
      <c r="Q454" s="3">
        <f>Datset_2!I454*MASTER_Data_5!$B$9*P454</f>
        <v>11060.676899999999</v>
      </c>
      <c r="R454" s="3">
        <f>VLOOKUP(C454,MASTER_Data_8!$K$2:$M$12,3,0)</f>
        <v>1735</v>
      </c>
      <c r="S454" s="3">
        <f>Datset_2!I454*MASTER_Data_5!$B$9*R454</f>
        <v>21757.680749999996</v>
      </c>
    </row>
    <row r="455" spans="1:19" x14ac:dyDescent="0.25">
      <c r="A455" s="62" t="s">
        <v>533</v>
      </c>
      <c r="B455" s="22">
        <v>39783</v>
      </c>
      <c r="C455" s="62">
        <v>60003</v>
      </c>
      <c r="D455" s="62">
        <v>16</v>
      </c>
      <c r="E455" s="62">
        <v>8</v>
      </c>
      <c r="F455" s="62">
        <v>12</v>
      </c>
      <c r="G455" s="62">
        <v>11</v>
      </c>
      <c r="H455" s="62">
        <v>9</v>
      </c>
      <c r="I455" s="112">
        <f>D455*HLOOKUP($D$3,MASTER_Data_1!$A$3:$F$5,2,0)+E455*HLOOKUP($E$3,MASTER_Data_1!$A$3:$F$5,2,0)+F455*HLOOKUP($F$3,MASTER_Data_1!$A$3:$F$5,2,0)+G455*HLOOKUP($G$3,MASTER_Data_1!$A$3:$F$5,2,0)+H455*HLOOKUP($H$3,MASTER_Data_1!$A$3:$F$5,2,0)</f>
        <v>157.09999999999997</v>
      </c>
      <c r="J455" s="5">
        <f>IF(AND(I455&gt;100,C455=60001),HLOOKUP(C455,MASTER_Data_3!$A$6:$G$16,MATCH(Datset_2!I455,MASTER_Data_3!$B$7:$B$16,1)+2,1),IF(AND(I455&gt;100,C455=60002),HLOOKUP(C455,MASTER_Data_3!$A$6:$G$16,MATCH(Datset_2!I455,MASTER_Data_3!$B$7:$B$16,1)+2,1),IF(AND(I455&gt;100,C455=60003),HLOOKUP(C455,MASTER_Data_3!$A$6:$G$16,MATCH(Datset_2!I455,MASTER_Data_3!$B$7:$B$16,1)+2,1),IF(AND(I455&gt;100,C455=60004),HLOOKUP(C455,MASTER_Data_3!$A$6:$G$16,MATCH(Datset_2!I455,MASTER_Data_3!$B$7:$B$16,1)+2,1),IF(AND(I455&gt;100,C455=60005),HLOOKUP(C455,MASTER_Data_3!$A$6:$G$16,MATCH(Datset_2!I455,MASTER_Data_3!$B$7:$B$16,1)+2,1),HLOOKUP(C455,MASTER_Data_3!$A$6:$G$16,2,1))))))</f>
        <v>0.25600000000000001</v>
      </c>
      <c r="K455" s="4">
        <f t="shared" si="14"/>
        <v>40.21759999999999</v>
      </c>
      <c r="L455" s="112">
        <f>IF(AND(I455&gt;100,C455=60001),HLOOKUP(C455,MASTER_Data_4!$A$6:$L$16,MATCH(Datset_2!I455,MASTER_Data_4!$B$7:$B$16,1)+2,1),IF(AND(I455&gt;100,C455=60002),HLOOKUP(C455,MASTER_Data_4!$A$6:$L$16,MATCH(Datset_2!I455,MASTER_Data_4!$B$7:$B$16,1)+2,1),IF(AND(I455&gt;100,C455=60003),HLOOKUP(C455,MASTER_Data_4!$A$6:$L$16,MATCH(Datset_2!I455,MASTER_Data_4!$B$7:$B$16,1)+2,1),IF(AND(I455&gt;100,C455=60004),HLOOKUP(C455,MASTER_Data_4!$A$6:$L$16,MATCH(Datset_2!I455,MASTER_Data_4!$B$7:$B$16,1)+2,1),IF(AND(I455&gt;100,C455=60005),HLOOKUP(C455,MASTER_Data_4!$A$6:$L$16,MATCH(Datset_2!I455,MASTER_Data_4!$B$7:$B$16,1)+2,1),HLOOKUP(C455,MASTER_Data_4!$A$6:$L$16,2,1))))))</f>
        <v>0.28999999999999998</v>
      </c>
      <c r="M455" s="4">
        <f t="shared" si="15"/>
        <v>45.55899999999999</v>
      </c>
      <c r="N455" s="112">
        <f>VLOOKUP(C455,MASTER_Data_7!$F$2:$H$7,3,0)</f>
        <v>2</v>
      </c>
      <c r="O455" s="112">
        <f>VLOOKUP(C455,MASTER_Data_7!$K$2:$M$12,3,0)</f>
        <v>1</v>
      </c>
      <c r="P455" s="3">
        <f>VLOOKUP(C455,MASTER_Data_8!$F$2:$H$7,3,0)</f>
        <v>846</v>
      </c>
      <c r="Q455" s="3">
        <f>Datset_2!I455*MASTER_Data_5!$B$9*P455</f>
        <v>7243.4096999999983</v>
      </c>
      <c r="R455" s="3">
        <f>VLOOKUP(C455,MASTER_Data_8!$K$2:$M$12,3,0)</f>
        <v>775</v>
      </c>
      <c r="S455" s="3">
        <f>Datset_2!I455*MASTER_Data_5!$B$9*R455</f>
        <v>6635.5112499999987</v>
      </c>
    </row>
    <row r="456" spans="1:19" x14ac:dyDescent="0.25">
      <c r="A456" s="62" t="s">
        <v>557</v>
      </c>
      <c r="B456" s="22">
        <v>39784</v>
      </c>
      <c r="C456" s="62">
        <v>60001</v>
      </c>
      <c r="D456" s="62">
        <v>9</v>
      </c>
      <c r="E456" s="62">
        <v>8</v>
      </c>
      <c r="F456" s="62">
        <v>14</v>
      </c>
      <c r="G456" s="62">
        <v>11</v>
      </c>
      <c r="H456" s="62">
        <v>9</v>
      </c>
      <c r="I456" s="112">
        <f>D456*HLOOKUP($D$3,MASTER_Data_1!$A$3:$F$5,2,0)+E456*HLOOKUP($E$3,MASTER_Data_1!$A$3:$F$5,2,0)+F456*HLOOKUP($F$3,MASTER_Data_1!$A$3:$F$5,2,0)+G456*HLOOKUP($G$3,MASTER_Data_1!$A$3:$F$5,2,0)+H456*HLOOKUP($H$3,MASTER_Data_1!$A$3:$F$5,2,0)</f>
        <v>144</v>
      </c>
      <c r="J456" s="5">
        <f>IF(AND(I456&gt;100,C456=60001),HLOOKUP(C456,MASTER_Data_3!$A$6:$G$16,MATCH(Datset_2!I456,MASTER_Data_3!$B$7:$B$16,1)+2,1),IF(AND(I456&gt;100,C456=60002),HLOOKUP(C456,MASTER_Data_3!$A$6:$G$16,MATCH(Datset_2!I456,MASTER_Data_3!$B$7:$B$16,1)+2,1),IF(AND(I456&gt;100,C456=60003),HLOOKUP(C456,MASTER_Data_3!$A$6:$G$16,MATCH(Datset_2!I456,MASTER_Data_3!$B$7:$B$16,1)+2,1),IF(AND(I456&gt;100,C456=60004),HLOOKUP(C456,MASTER_Data_3!$A$6:$G$16,MATCH(Datset_2!I456,MASTER_Data_3!$B$7:$B$16,1)+2,1),IF(AND(I456&gt;100,C456=60005),HLOOKUP(C456,MASTER_Data_3!$A$6:$G$16,MATCH(Datset_2!I456,MASTER_Data_3!$B$7:$B$16,1)+2,1),HLOOKUP(C456,MASTER_Data_3!$A$6:$G$16,2,1))))))</f>
        <v>0.25</v>
      </c>
      <c r="K456" s="4">
        <f t="shared" si="14"/>
        <v>36</v>
      </c>
      <c r="L456" s="112">
        <f>IF(AND(I456&gt;100,C456=60001),HLOOKUP(C456,MASTER_Data_4!$A$6:$L$16,MATCH(Datset_2!I456,MASTER_Data_4!$B$7:$B$16,1)+2,1),IF(AND(I456&gt;100,C456=60002),HLOOKUP(C456,MASTER_Data_4!$A$6:$L$16,MATCH(Datset_2!I456,MASTER_Data_4!$B$7:$B$16,1)+2,1),IF(AND(I456&gt;100,C456=60003),HLOOKUP(C456,MASTER_Data_4!$A$6:$L$16,MATCH(Datset_2!I456,MASTER_Data_4!$B$7:$B$16,1)+2,1),IF(AND(I456&gt;100,C456=60004),HLOOKUP(C456,MASTER_Data_4!$A$6:$L$16,MATCH(Datset_2!I456,MASTER_Data_4!$B$7:$B$16,1)+2,1),IF(AND(I456&gt;100,C456=60005),HLOOKUP(C456,MASTER_Data_4!$A$6:$L$16,MATCH(Datset_2!I456,MASTER_Data_4!$B$7:$B$16,1)+2,1),HLOOKUP(C456,MASTER_Data_4!$A$6:$L$16,2,1))))))</f>
        <v>0.34</v>
      </c>
      <c r="M456" s="4">
        <f t="shared" si="15"/>
        <v>48.96</v>
      </c>
      <c r="N456" s="112">
        <f>VLOOKUP(C456,MASTER_Data_7!$F$2:$H$7,3,0)</f>
        <v>1</v>
      </c>
      <c r="O456" s="112">
        <f>VLOOKUP(C456,MASTER_Data_7!$K$2:$M$12,3,0)</f>
        <v>2</v>
      </c>
      <c r="P456" s="3">
        <f>VLOOKUP(C456,MASTER_Data_8!$F$2:$H$7,3,0)</f>
        <v>25</v>
      </c>
      <c r="Q456" s="3">
        <f>Datset_2!I456*MASTER_Data_5!$B$9*P456</f>
        <v>196.2</v>
      </c>
      <c r="R456" s="3">
        <f>VLOOKUP(C456,MASTER_Data_8!$K$2:$M$12,3,0)</f>
        <v>1376</v>
      </c>
      <c r="S456" s="3">
        <f>Datset_2!I456*MASTER_Data_5!$B$9*R456</f>
        <v>10798.848</v>
      </c>
    </row>
    <row r="457" spans="1:19" x14ac:dyDescent="0.25">
      <c r="A457" s="62" t="s">
        <v>558</v>
      </c>
      <c r="B457" s="22">
        <v>39784</v>
      </c>
      <c r="C457" s="62">
        <v>60005</v>
      </c>
      <c r="D457" s="62">
        <v>9</v>
      </c>
      <c r="E457" s="62">
        <v>8</v>
      </c>
      <c r="F457" s="62">
        <v>8</v>
      </c>
      <c r="G457" s="62">
        <v>11</v>
      </c>
      <c r="H457" s="62">
        <v>9</v>
      </c>
      <c r="I457" s="112">
        <f>D457*HLOOKUP($D$3,MASTER_Data_1!$A$3:$F$5,2,0)+E457*HLOOKUP($E$3,MASTER_Data_1!$A$3:$F$5,2,0)+F457*HLOOKUP($F$3,MASTER_Data_1!$A$3:$F$5,2,0)+G457*HLOOKUP($G$3,MASTER_Data_1!$A$3:$F$5,2,0)+H457*HLOOKUP($H$3,MASTER_Data_1!$A$3:$F$5,2,0)</f>
        <v>135</v>
      </c>
      <c r="J457" s="5">
        <f>IF(AND(I457&gt;100,C457=60001),HLOOKUP(C457,MASTER_Data_3!$A$6:$G$16,MATCH(Datset_2!I457,MASTER_Data_3!$B$7:$B$16,1)+2,1),IF(AND(I457&gt;100,C457=60002),HLOOKUP(C457,MASTER_Data_3!$A$6:$G$16,MATCH(Datset_2!I457,MASTER_Data_3!$B$7:$B$16,1)+2,1),IF(AND(I457&gt;100,C457=60003),HLOOKUP(C457,MASTER_Data_3!$A$6:$G$16,MATCH(Datset_2!I457,MASTER_Data_3!$B$7:$B$16,1)+2,1),IF(AND(I457&gt;100,C457=60004),HLOOKUP(C457,MASTER_Data_3!$A$6:$G$16,MATCH(Datset_2!I457,MASTER_Data_3!$B$7:$B$16,1)+2,1),IF(AND(I457&gt;100,C457=60005),HLOOKUP(C457,MASTER_Data_3!$A$6:$G$16,MATCH(Datset_2!I457,MASTER_Data_3!$B$7:$B$16,1)+2,1),HLOOKUP(C457,MASTER_Data_3!$A$6:$G$16,2,1))))))</f>
        <v>0.24399999999999999</v>
      </c>
      <c r="K457" s="4">
        <f t="shared" si="14"/>
        <v>32.94</v>
      </c>
      <c r="L457" s="112">
        <f>IF(AND(I457&gt;100,C457=60001),HLOOKUP(C457,MASTER_Data_4!$A$6:$L$16,MATCH(Datset_2!I457,MASTER_Data_4!$B$7:$B$16,1)+2,1),IF(AND(I457&gt;100,C457=60002),HLOOKUP(C457,MASTER_Data_4!$A$6:$L$16,MATCH(Datset_2!I457,MASTER_Data_4!$B$7:$B$16,1)+2,1),IF(AND(I457&gt;100,C457=60003),HLOOKUP(C457,MASTER_Data_4!$A$6:$L$16,MATCH(Datset_2!I457,MASTER_Data_4!$B$7:$B$16,1)+2,1),IF(AND(I457&gt;100,C457=60004),HLOOKUP(C457,MASTER_Data_4!$A$6:$L$16,MATCH(Datset_2!I457,MASTER_Data_4!$B$7:$B$16,1)+2,1),IF(AND(I457&gt;100,C457=60005),HLOOKUP(C457,MASTER_Data_4!$A$6:$L$16,MATCH(Datset_2!I457,MASTER_Data_4!$B$7:$B$16,1)+2,1),HLOOKUP(C457,MASTER_Data_4!$A$6:$L$16,2,1))))))</f>
        <v>0.38900000000000001</v>
      </c>
      <c r="M457" s="4">
        <f t="shared" si="15"/>
        <v>52.515000000000001</v>
      </c>
      <c r="N457" s="112">
        <f>VLOOKUP(C457,MASTER_Data_7!$F$2:$H$7,3,0)</f>
        <v>2</v>
      </c>
      <c r="O457" s="112">
        <f>VLOOKUP(C457,MASTER_Data_7!$K$2:$M$12,3,0)</f>
        <v>1</v>
      </c>
      <c r="P457" s="3">
        <f>VLOOKUP(C457,MASTER_Data_8!$F$2:$H$7,3,0)</f>
        <v>779</v>
      </c>
      <c r="Q457" s="3">
        <f>Datset_2!I457*MASTER_Data_5!$B$9*P457</f>
        <v>5731.4925000000003</v>
      </c>
      <c r="R457" s="3">
        <f>VLOOKUP(C457,MASTER_Data_8!$K$2:$M$12,3,0)</f>
        <v>584</v>
      </c>
      <c r="S457" s="3">
        <f>Datset_2!I457*MASTER_Data_5!$B$9*R457</f>
        <v>4296.78</v>
      </c>
    </row>
    <row r="458" spans="1:19" x14ac:dyDescent="0.25">
      <c r="A458" s="62" t="s">
        <v>598</v>
      </c>
      <c r="B458" s="22">
        <v>39785</v>
      </c>
      <c r="C458" s="62">
        <v>60004</v>
      </c>
      <c r="D458" s="62">
        <v>9</v>
      </c>
      <c r="E458" s="62">
        <v>8</v>
      </c>
      <c r="F458" s="62">
        <v>11</v>
      </c>
      <c r="G458" s="62">
        <v>11</v>
      </c>
      <c r="H458" s="62">
        <v>9</v>
      </c>
      <c r="I458" s="112">
        <f>D458*HLOOKUP($D$3,MASTER_Data_1!$A$3:$F$5,2,0)+E458*HLOOKUP($E$3,MASTER_Data_1!$A$3:$F$5,2,0)+F458*HLOOKUP($F$3,MASTER_Data_1!$A$3:$F$5,2,0)+G458*HLOOKUP($G$3,MASTER_Data_1!$A$3:$F$5,2,0)+H458*HLOOKUP($H$3,MASTER_Data_1!$A$3:$F$5,2,0)</f>
        <v>139.5</v>
      </c>
      <c r="J458" s="5">
        <f>IF(AND(I458&gt;100,C458=60001),HLOOKUP(C458,MASTER_Data_3!$A$6:$G$16,MATCH(Datset_2!I458,MASTER_Data_3!$B$7:$B$16,1)+2,1),IF(AND(I458&gt;100,C458=60002),HLOOKUP(C458,MASTER_Data_3!$A$6:$G$16,MATCH(Datset_2!I458,MASTER_Data_3!$B$7:$B$16,1)+2,1),IF(AND(I458&gt;100,C458=60003),HLOOKUP(C458,MASTER_Data_3!$A$6:$G$16,MATCH(Datset_2!I458,MASTER_Data_3!$B$7:$B$16,1)+2,1),IF(AND(I458&gt;100,C458=60004),HLOOKUP(C458,MASTER_Data_3!$A$6:$G$16,MATCH(Datset_2!I458,MASTER_Data_3!$B$7:$B$16,1)+2,1),IF(AND(I458&gt;100,C458=60005),HLOOKUP(C458,MASTER_Data_3!$A$6:$G$16,MATCH(Datset_2!I458,MASTER_Data_3!$B$7:$B$16,1)+2,1),HLOOKUP(C458,MASTER_Data_3!$A$6:$G$16,2,1))))))</f>
        <v>0.252</v>
      </c>
      <c r="K458" s="4">
        <f t="shared" si="14"/>
        <v>35.154000000000003</v>
      </c>
      <c r="L458" s="112">
        <f>IF(AND(I458&gt;100,C458=60001),HLOOKUP(C458,MASTER_Data_4!$A$6:$L$16,MATCH(Datset_2!I458,MASTER_Data_4!$B$7:$B$16,1)+2,1),IF(AND(I458&gt;100,C458=60002),HLOOKUP(C458,MASTER_Data_4!$A$6:$L$16,MATCH(Datset_2!I458,MASTER_Data_4!$B$7:$B$16,1)+2,1),IF(AND(I458&gt;100,C458=60003),HLOOKUP(C458,MASTER_Data_4!$A$6:$L$16,MATCH(Datset_2!I458,MASTER_Data_4!$B$7:$B$16,1)+2,1),IF(AND(I458&gt;100,C458=60004),HLOOKUP(C458,MASTER_Data_4!$A$6:$L$16,MATCH(Datset_2!I458,MASTER_Data_4!$B$7:$B$16,1)+2,1),IF(AND(I458&gt;100,C458=60005),HLOOKUP(C458,MASTER_Data_4!$A$6:$L$16,MATCH(Datset_2!I458,MASTER_Data_4!$B$7:$B$16,1)+2,1),HLOOKUP(C458,MASTER_Data_4!$A$6:$L$16,2,1))))))</f>
        <v>0.3</v>
      </c>
      <c r="M458" s="4">
        <f t="shared" si="15"/>
        <v>41.85</v>
      </c>
      <c r="N458" s="112">
        <f>VLOOKUP(C458,MASTER_Data_7!$F$2:$H$7,3,0)</f>
        <v>2</v>
      </c>
      <c r="O458" s="112">
        <f>VLOOKUP(C458,MASTER_Data_7!$K$2:$M$12,3,0)</f>
        <v>2</v>
      </c>
      <c r="P458" s="3">
        <f>VLOOKUP(C458,MASTER_Data_8!$F$2:$H$7,3,0)</f>
        <v>882</v>
      </c>
      <c r="Q458" s="3">
        <f>Datset_2!I458*MASTER_Data_5!$B$9*P458</f>
        <v>6705.6255000000001</v>
      </c>
      <c r="R458" s="3">
        <f>VLOOKUP(C458,MASTER_Data_8!$K$2:$M$12,3,0)</f>
        <v>1735</v>
      </c>
      <c r="S458" s="3">
        <f>Datset_2!I458*MASTER_Data_5!$B$9*R458</f>
        <v>13190.77125</v>
      </c>
    </row>
    <row r="459" spans="1:19" x14ac:dyDescent="0.25">
      <c r="A459" s="62" t="s">
        <v>599</v>
      </c>
      <c r="B459" s="22">
        <v>39785</v>
      </c>
      <c r="C459" s="62">
        <v>60001</v>
      </c>
      <c r="D459" s="62">
        <v>15</v>
      </c>
      <c r="E459" s="62">
        <v>8</v>
      </c>
      <c r="F459" s="62">
        <v>12</v>
      </c>
      <c r="G459" s="62">
        <v>11</v>
      </c>
      <c r="H459" s="62">
        <v>9</v>
      </c>
      <c r="I459" s="112">
        <f>D459*HLOOKUP($D$3,MASTER_Data_1!$A$3:$F$5,2,0)+E459*HLOOKUP($E$3,MASTER_Data_1!$A$3:$F$5,2,0)+F459*HLOOKUP($F$3,MASTER_Data_1!$A$3:$F$5,2,0)+G459*HLOOKUP($G$3,MASTER_Data_1!$A$3:$F$5,2,0)+H459*HLOOKUP($H$3,MASTER_Data_1!$A$3:$F$5,2,0)</f>
        <v>154.80000000000001</v>
      </c>
      <c r="J459" s="5">
        <f>IF(AND(I459&gt;100,C459=60001),HLOOKUP(C459,MASTER_Data_3!$A$6:$G$16,MATCH(Datset_2!I459,MASTER_Data_3!$B$7:$B$16,1)+2,1),IF(AND(I459&gt;100,C459=60002),HLOOKUP(C459,MASTER_Data_3!$A$6:$G$16,MATCH(Datset_2!I459,MASTER_Data_3!$B$7:$B$16,1)+2,1),IF(AND(I459&gt;100,C459=60003),HLOOKUP(C459,MASTER_Data_3!$A$6:$G$16,MATCH(Datset_2!I459,MASTER_Data_3!$B$7:$B$16,1)+2,1),IF(AND(I459&gt;100,C459=60004),HLOOKUP(C459,MASTER_Data_3!$A$6:$G$16,MATCH(Datset_2!I459,MASTER_Data_3!$B$7:$B$16,1)+2,1),IF(AND(I459&gt;100,C459=60005),HLOOKUP(C459,MASTER_Data_3!$A$6:$G$16,MATCH(Datset_2!I459,MASTER_Data_3!$B$7:$B$16,1)+2,1),HLOOKUP(C459,MASTER_Data_3!$A$6:$G$16,2,1))))))</f>
        <v>0.25</v>
      </c>
      <c r="K459" s="4">
        <f t="shared" si="14"/>
        <v>38.700000000000003</v>
      </c>
      <c r="L459" s="112">
        <f>IF(AND(I459&gt;100,C459=60001),HLOOKUP(C459,MASTER_Data_4!$A$6:$L$16,MATCH(Datset_2!I459,MASTER_Data_4!$B$7:$B$16,1)+2,1),IF(AND(I459&gt;100,C459=60002),HLOOKUP(C459,MASTER_Data_4!$A$6:$L$16,MATCH(Datset_2!I459,MASTER_Data_4!$B$7:$B$16,1)+2,1),IF(AND(I459&gt;100,C459=60003),HLOOKUP(C459,MASTER_Data_4!$A$6:$L$16,MATCH(Datset_2!I459,MASTER_Data_4!$B$7:$B$16,1)+2,1),IF(AND(I459&gt;100,C459=60004),HLOOKUP(C459,MASTER_Data_4!$A$6:$L$16,MATCH(Datset_2!I459,MASTER_Data_4!$B$7:$B$16,1)+2,1),IF(AND(I459&gt;100,C459=60005),HLOOKUP(C459,MASTER_Data_4!$A$6:$L$16,MATCH(Datset_2!I459,MASTER_Data_4!$B$7:$B$16,1)+2,1),HLOOKUP(C459,MASTER_Data_4!$A$6:$L$16,2,1))))))</f>
        <v>0.34</v>
      </c>
      <c r="M459" s="4">
        <f t="shared" si="15"/>
        <v>52.632000000000005</v>
      </c>
      <c r="N459" s="112">
        <f>VLOOKUP(C459,MASTER_Data_7!$F$2:$H$7,3,0)</f>
        <v>1</v>
      </c>
      <c r="O459" s="112">
        <f>VLOOKUP(C459,MASTER_Data_7!$K$2:$M$12,3,0)</f>
        <v>2</v>
      </c>
      <c r="P459" s="3">
        <f>VLOOKUP(C459,MASTER_Data_8!$F$2:$H$7,3,0)</f>
        <v>25</v>
      </c>
      <c r="Q459" s="3">
        <f>Datset_2!I459*MASTER_Data_5!$B$9*P459</f>
        <v>210.91500000000002</v>
      </c>
      <c r="R459" s="3">
        <f>VLOOKUP(C459,MASTER_Data_8!$K$2:$M$12,3,0)</f>
        <v>1376</v>
      </c>
      <c r="S459" s="3">
        <f>Datset_2!I459*MASTER_Data_5!$B$9*R459</f>
        <v>11608.7616</v>
      </c>
    </row>
    <row r="460" spans="1:19" x14ac:dyDescent="0.25">
      <c r="A460" s="62" t="s">
        <v>638</v>
      </c>
      <c r="B460" s="22">
        <v>39786</v>
      </c>
      <c r="C460" s="62">
        <v>60001</v>
      </c>
      <c r="D460" s="62">
        <v>9</v>
      </c>
      <c r="E460" s="62">
        <v>8</v>
      </c>
      <c r="F460" s="62">
        <v>12</v>
      </c>
      <c r="G460" s="62">
        <v>11</v>
      </c>
      <c r="H460" s="62">
        <v>9</v>
      </c>
      <c r="I460" s="112">
        <f>D460*HLOOKUP($D$3,MASTER_Data_1!$A$3:$F$5,2,0)+E460*HLOOKUP($E$3,MASTER_Data_1!$A$3:$F$5,2,0)+F460*HLOOKUP($F$3,MASTER_Data_1!$A$3:$F$5,2,0)+G460*HLOOKUP($G$3,MASTER_Data_1!$A$3:$F$5,2,0)+H460*HLOOKUP($H$3,MASTER_Data_1!$A$3:$F$5,2,0)</f>
        <v>141</v>
      </c>
      <c r="J460" s="5">
        <f>IF(AND(I460&gt;100,C460=60001),HLOOKUP(C460,MASTER_Data_3!$A$6:$G$16,MATCH(Datset_2!I460,MASTER_Data_3!$B$7:$B$16,1)+2,1),IF(AND(I460&gt;100,C460=60002),HLOOKUP(C460,MASTER_Data_3!$A$6:$G$16,MATCH(Datset_2!I460,MASTER_Data_3!$B$7:$B$16,1)+2,1),IF(AND(I460&gt;100,C460=60003),HLOOKUP(C460,MASTER_Data_3!$A$6:$G$16,MATCH(Datset_2!I460,MASTER_Data_3!$B$7:$B$16,1)+2,1),IF(AND(I460&gt;100,C460=60004),HLOOKUP(C460,MASTER_Data_3!$A$6:$G$16,MATCH(Datset_2!I460,MASTER_Data_3!$B$7:$B$16,1)+2,1),IF(AND(I460&gt;100,C460=60005),HLOOKUP(C460,MASTER_Data_3!$A$6:$G$16,MATCH(Datset_2!I460,MASTER_Data_3!$B$7:$B$16,1)+2,1),HLOOKUP(C460,MASTER_Data_3!$A$6:$G$16,2,1))))))</f>
        <v>0.25</v>
      </c>
      <c r="K460" s="4">
        <f t="shared" si="14"/>
        <v>35.25</v>
      </c>
      <c r="L460" s="112">
        <f>IF(AND(I460&gt;100,C460=60001),HLOOKUP(C460,MASTER_Data_4!$A$6:$L$16,MATCH(Datset_2!I460,MASTER_Data_4!$B$7:$B$16,1)+2,1),IF(AND(I460&gt;100,C460=60002),HLOOKUP(C460,MASTER_Data_4!$A$6:$L$16,MATCH(Datset_2!I460,MASTER_Data_4!$B$7:$B$16,1)+2,1),IF(AND(I460&gt;100,C460=60003),HLOOKUP(C460,MASTER_Data_4!$A$6:$L$16,MATCH(Datset_2!I460,MASTER_Data_4!$B$7:$B$16,1)+2,1),IF(AND(I460&gt;100,C460=60004),HLOOKUP(C460,MASTER_Data_4!$A$6:$L$16,MATCH(Datset_2!I460,MASTER_Data_4!$B$7:$B$16,1)+2,1),IF(AND(I460&gt;100,C460=60005),HLOOKUP(C460,MASTER_Data_4!$A$6:$L$16,MATCH(Datset_2!I460,MASTER_Data_4!$B$7:$B$16,1)+2,1),HLOOKUP(C460,MASTER_Data_4!$A$6:$L$16,2,1))))))</f>
        <v>0.34</v>
      </c>
      <c r="M460" s="4">
        <f t="shared" si="15"/>
        <v>47.940000000000005</v>
      </c>
      <c r="N460" s="112">
        <f>VLOOKUP(C460,MASTER_Data_7!$F$2:$H$7,3,0)</f>
        <v>1</v>
      </c>
      <c r="O460" s="112">
        <f>VLOOKUP(C460,MASTER_Data_7!$K$2:$M$12,3,0)</f>
        <v>2</v>
      </c>
      <c r="P460" s="3">
        <f>VLOOKUP(C460,MASTER_Data_8!$F$2:$H$7,3,0)</f>
        <v>25</v>
      </c>
      <c r="Q460" s="3">
        <f>Datset_2!I460*MASTER_Data_5!$B$9*P460</f>
        <v>192.11250000000001</v>
      </c>
      <c r="R460" s="3">
        <f>VLOOKUP(C460,MASTER_Data_8!$K$2:$M$12,3,0)</f>
        <v>1376</v>
      </c>
      <c r="S460" s="3">
        <f>Datset_2!I460*MASTER_Data_5!$B$9*R460</f>
        <v>10573.871999999999</v>
      </c>
    </row>
    <row r="461" spans="1:19" x14ac:dyDescent="0.25">
      <c r="A461" s="62" t="s">
        <v>677</v>
      </c>
      <c r="B461" s="22">
        <v>39787</v>
      </c>
      <c r="C461" s="62">
        <v>60005</v>
      </c>
      <c r="D461" s="62">
        <v>9</v>
      </c>
      <c r="E461" s="62">
        <v>8</v>
      </c>
      <c r="F461" s="62">
        <v>13</v>
      </c>
      <c r="G461" s="62">
        <v>11</v>
      </c>
      <c r="H461" s="62">
        <v>9</v>
      </c>
      <c r="I461" s="112">
        <f>D461*HLOOKUP($D$3,MASTER_Data_1!$A$3:$F$5,2,0)+E461*HLOOKUP($E$3,MASTER_Data_1!$A$3:$F$5,2,0)+F461*HLOOKUP($F$3,MASTER_Data_1!$A$3:$F$5,2,0)+G461*HLOOKUP($G$3,MASTER_Data_1!$A$3:$F$5,2,0)+H461*HLOOKUP($H$3,MASTER_Data_1!$A$3:$F$5,2,0)</f>
        <v>142.5</v>
      </c>
      <c r="J461" s="5">
        <f>IF(AND(I461&gt;100,C461=60001),HLOOKUP(C461,MASTER_Data_3!$A$6:$G$16,MATCH(Datset_2!I461,MASTER_Data_3!$B$7:$B$16,1)+2,1),IF(AND(I461&gt;100,C461=60002),HLOOKUP(C461,MASTER_Data_3!$A$6:$G$16,MATCH(Datset_2!I461,MASTER_Data_3!$B$7:$B$16,1)+2,1),IF(AND(I461&gt;100,C461=60003),HLOOKUP(C461,MASTER_Data_3!$A$6:$G$16,MATCH(Datset_2!I461,MASTER_Data_3!$B$7:$B$16,1)+2,1),IF(AND(I461&gt;100,C461=60004),HLOOKUP(C461,MASTER_Data_3!$A$6:$G$16,MATCH(Datset_2!I461,MASTER_Data_3!$B$7:$B$16,1)+2,1),IF(AND(I461&gt;100,C461=60005),HLOOKUP(C461,MASTER_Data_3!$A$6:$G$16,MATCH(Datset_2!I461,MASTER_Data_3!$B$7:$B$16,1)+2,1),HLOOKUP(C461,MASTER_Data_3!$A$6:$G$16,2,1))))))</f>
        <v>0.24399999999999999</v>
      </c>
      <c r="K461" s="4">
        <f t="shared" si="14"/>
        <v>34.769999999999996</v>
      </c>
      <c r="L461" s="112">
        <f>IF(AND(I461&gt;100,C461=60001),HLOOKUP(C461,MASTER_Data_4!$A$6:$L$16,MATCH(Datset_2!I461,MASTER_Data_4!$B$7:$B$16,1)+2,1),IF(AND(I461&gt;100,C461=60002),HLOOKUP(C461,MASTER_Data_4!$A$6:$L$16,MATCH(Datset_2!I461,MASTER_Data_4!$B$7:$B$16,1)+2,1),IF(AND(I461&gt;100,C461=60003),HLOOKUP(C461,MASTER_Data_4!$A$6:$L$16,MATCH(Datset_2!I461,MASTER_Data_4!$B$7:$B$16,1)+2,1),IF(AND(I461&gt;100,C461=60004),HLOOKUP(C461,MASTER_Data_4!$A$6:$L$16,MATCH(Datset_2!I461,MASTER_Data_4!$B$7:$B$16,1)+2,1),IF(AND(I461&gt;100,C461=60005),HLOOKUP(C461,MASTER_Data_4!$A$6:$L$16,MATCH(Datset_2!I461,MASTER_Data_4!$B$7:$B$16,1)+2,1),HLOOKUP(C461,MASTER_Data_4!$A$6:$L$16,2,1))))))</f>
        <v>0.38900000000000001</v>
      </c>
      <c r="M461" s="4">
        <f t="shared" si="15"/>
        <v>55.432500000000005</v>
      </c>
      <c r="N461" s="112">
        <f>VLOOKUP(C461,MASTER_Data_7!$F$2:$H$7,3,0)</f>
        <v>2</v>
      </c>
      <c r="O461" s="112">
        <f>VLOOKUP(C461,MASTER_Data_7!$K$2:$M$12,3,0)</f>
        <v>1</v>
      </c>
      <c r="P461" s="3">
        <f>VLOOKUP(C461,MASTER_Data_8!$F$2:$H$7,3,0)</f>
        <v>779</v>
      </c>
      <c r="Q461" s="3">
        <f>Datset_2!I461*MASTER_Data_5!$B$9*P461</f>
        <v>6049.9087500000005</v>
      </c>
      <c r="R461" s="3">
        <f>VLOOKUP(C461,MASTER_Data_8!$K$2:$M$12,3,0)</f>
        <v>584</v>
      </c>
      <c r="S461" s="3">
        <f>Datset_2!I461*MASTER_Data_5!$B$9*R461</f>
        <v>4535.49</v>
      </c>
    </row>
    <row r="462" spans="1:19" x14ac:dyDescent="0.25">
      <c r="A462" s="62" t="s">
        <v>678</v>
      </c>
      <c r="B462" s="22">
        <v>39787</v>
      </c>
      <c r="C462" s="62">
        <v>60003</v>
      </c>
      <c r="D462" s="62">
        <v>9</v>
      </c>
      <c r="E462" s="62">
        <v>8</v>
      </c>
      <c r="F462" s="62">
        <v>12</v>
      </c>
      <c r="G462" s="62">
        <v>11</v>
      </c>
      <c r="H462" s="62">
        <v>9</v>
      </c>
      <c r="I462" s="112">
        <f>D462*HLOOKUP($D$3,MASTER_Data_1!$A$3:$F$5,2,0)+E462*HLOOKUP($E$3,MASTER_Data_1!$A$3:$F$5,2,0)+F462*HLOOKUP($F$3,MASTER_Data_1!$A$3:$F$5,2,0)+G462*HLOOKUP($G$3,MASTER_Data_1!$A$3:$F$5,2,0)+H462*HLOOKUP($H$3,MASTER_Data_1!$A$3:$F$5,2,0)</f>
        <v>141</v>
      </c>
      <c r="J462" s="5">
        <f>IF(AND(I462&gt;100,C462=60001),HLOOKUP(C462,MASTER_Data_3!$A$6:$G$16,MATCH(Datset_2!I462,MASTER_Data_3!$B$7:$B$16,1)+2,1),IF(AND(I462&gt;100,C462=60002),HLOOKUP(C462,MASTER_Data_3!$A$6:$G$16,MATCH(Datset_2!I462,MASTER_Data_3!$B$7:$B$16,1)+2,1),IF(AND(I462&gt;100,C462=60003),HLOOKUP(C462,MASTER_Data_3!$A$6:$G$16,MATCH(Datset_2!I462,MASTER_Data_3!$B$7:$B$16,1)+2,1),IF(AND(I462&gt;100,C462=60004),HLOOKUP(C462,MASTER_Data_3!$A$6:$G$16,MATCH(Datset_2!I462,MASTER_Data_3!$B$7:$B$16,1)+2,1),IF(AND(I462&gt;100,C462=60005),HLOOKUP(C462,MASTER_Data_3!$A$6:$G$16,MATCH(Datset_2!I462,MASTER_Data_3!$B$7:$B$16,1)+2,1),HLOOKUP(C462,MASTER_Data_3!$A$6:$G$16,2,1))))))</f>
        <v>0.25600000000000001</v>
      </c>
      <c r="K462" s="4">
        <f t="shared" si="14"/>
        <v>36.096000000000004</v>
      </c>
      <c r="L462" s="112">
        <f>IF(AND(I462&gt;100,C462=60001),HLOOKUP(C462,MASTER_Data_4!$A$6:$L$16,MATCH(Datset_2!I462,MASTER_Data_4!$B$7:$B$16,1)+2,1),IF(AND(I462&gt;100,C462=60002),HLOOKUP(C462,MASTER_Data_4!$A$6:$L$16,MATCH(Datset_2!I462,MASTER_Data_4!$B$7:$B$16,1)+2,1),IF(AND(I462&gt;100,C462=60003),HLOOKUP(C462,MASTER_Data_4!$A$6:$L$16,MATCH(Datset_2!I462,MASTER_Data_4!$B$7:$B$16,1)+2,1),IF(AND(I462&gt;100,C462=60004),HLOOKUP(C462,MASTER_Data_4!$A$6:$L$16,MATCH(Datset_2!I462,MASTER_Data_4!$B$7:$B$16,1)+2,1),IF(AND(I462&gt;100,C462=60005),HLOOKUP(C462,MASTER_Data_4!$A$6:$L$16,MATCH(Datset_2!I462,MASTER_Data_4!$B$7:$B$16,1)+2,1),HLOOKUP(C462,MASTER_Data_4!$A$6:$L$16,2,1))))))</f>
        <v>0.28999999999999998</v>
      </c>
      <c r="M462" s="4">
        <f t="shared" si="15"/>
        <v>40.89</v>
      </c>
      <c r="N462" s="112">
        <f>VLOOKUP(C462,MASTER_Data_7!$F$2:$H$7,3,0)</f>
        <v>2</v>
      </c>
      <c r="O462" s="112">
        <f>VLOOKUP(C462,MASTER_Data_7!$K$2:$M$12,3,0)</f>
        <v>1</v>
      </c>
      <c r="P462" s="3">
        <f>VLOOKUP(C462,MASTER_Data_8!$F$2:$H$7,3,0)</f>
        <v>846</v>
      </c>
      <c r="Q462" s="3">
        <f>Datset_2!I462*MASTER_Data_5!$B$9*P462</f>
        <v>6501.0869999999995</v>
      </c>
      <c r="R462" s="3">
        <f>VLOOKUP(C462,MASTER_Data_8!$K$2:$M$12,3,0)</f>
        <v>775</v>
      </c>
      <c r="S462" s="3">
        <f>Datset_2!I462*MASTER_Data_5!$B$9*R462</f>
        <v>5955.4875000000002</v>
      </c>
    </row>
    <row r="463" spans="1:19" x14ac:dyDescent="0.25">
      <c r="A463" s="62" t="s">
        <v>715</v>
      </c>
      <c r="B463" s="22">
        <v>39788</v>
      </c>
      <c r="C463" s="62">
        <v>60001</v>
      </c>
      <c r="D463" s="62">
        <v>9</v>
      </c>
      <c r="E463" s="62">
        <v>8</v>
      </c>
      <c r="F463" s="62">
        <v>12</v>
      </c>
      <c r="G463" s="62">
        <v>11</v>
      </c>
      <c r="H463" s="62">
        <v>9</v>
      </c>
      <c r="I463" s="112">
        <f>D463*HLOOKUP($D$3,MASTER_Data_1!$A$3:$F$5,2,0)+E463*HLOOKUP($E$3,MASTER_Data_1!$A$3:$F$5,2,0)+F463*HLOOKUP($F$3,MASTER_Data_1!$A$3:$F$5,2,0)+G463*HLOOKUP($G$3,MASTER_Data_1!$A$3:$F$5,2,0)+H463*HLOOKUP($H$3,MASTER_Data_1!$A$3:$F$5,2,0)</f>
        <v>141</v>
      </c>
      <c r="J463" s="5">
        <f>IF(AND(I463&gt;100,C463=60001),HLOOKUP(C463,MASTER_Data_3!$A$6:$G$16,MATCH(Datset_2!I463,MASTER_Data_3!$B$7:$B$16,1)+2,1),IF(AND(I463&gt;100,C463=60002),HLOOKUP(C463,MASTER_Data_3!$A$6:$G$16,MATCH(Datset_2!I463,MASTER_Data_3!$B$7:$B$16,1)+2,1),IF(AND(I463&gt;100,C463=60003),HLOOKUP(C463,MASTER_Data_3!$A$6:$G$16,MATCH(Datset_2!I463,MASTER_Data_3!$B$7:$B$16,1)+2,1),IF(AND(I463&gt;100,C463=60004),HLOOKUP(C463,MASTER_Data_3!$A$6:$G$16,MATCH(Datset_2!I463,MASTER_Data_3!$B$7:$B$16,1)+2,1),IF(AND(I463&gt;100,C463=60005),HLOOKUP(C463,MASTER_Data_3!$A$6:$G$16,MATCH(Datset_2!I463,MASTER_Data_3!$B$7:$B$16,1)+2,1),HLOOKUP(C463,MASTER_Data_3!$A$6:$G$16,2,1))))))</f>
        <v>0.25</v>
      </c>
      <c r="K463" s="4">
        <f t="shared" si="14"/>
        <v>35.25</v>
      </c>
      <c r="L463" s="112">
        <f>IF(AND(I463&gt;100,C463=60001),HLOOKUP(C463,MASTER_Data_4!$A$6:$L$16,MATCH(Datset_2!I463,MASTER_Data_4!$B$7:$B$16,1)+2,1),IF(AND(I463&gt;100,C463=60002),HLOOKUP(C463,MASTER_Data_4!$A$6:$L$16,MATCH(Datset_2!I463,MASTER_Data_4!$B$7:$B$16,1)+2,1),IF(AND(I463&gt;100,C463=60003),HLOOKUP(C463,MASTER_Data_4!$A$6:$L$16,MATCH(Datset_2!I463,MASTER_Data_4!$B$7:$B$16,1)+2,1),IF(AND(I463&gt;100,C463=60004),HLOOKUP(C463,MASTER_Data_4!$A$6:$L$16,MATCH(Datset_2!I463,MASTER_Data_4!$B$7:$B$16,1)+2,1),IF(AND(I463&gt;100,C463=60005),HLOOKUP(C463,MASTER_Data_4!$A$6:$L$16,MATCH(Datset_2!I463,MASTER_Data_4!$B$7:$B$16,1)+2,1),HLOOKUP(C463,MASTER_Data_4!$A$6:$L$16,2,1))))))</f>
        <v>0.34</v>
      </c>
      <c r="M463" s="4">
        <f t="shared" si="15"/>
        <v>47.940000000000005</v>
      </c>
      <c r="N463" s="112">
        <f>VLOOKUP(C463,MASTER_Data_7!$F$2:$H$7,3,0)</f>
        <v>1</v>
      </c>
      <c r="O463" s="112">
        <f>VLOOKUP(C463,MASTER_Data_7!$K$2:$M$12,3,0)</f>
        <v>2</v>
      </c>
      <c r="P463" s="3">
        <f>VLOOKUP(C463,MASTER_Data_8!$F$2:$H$7,3,0)</f>
        <v>25</v>
      </c>
      <c r="Q463" s="3">
        <f>Datset_2!I463*MASTER_Data_5!$B$9*P463</f>
        <v>192.11250000000001</v>
      </c>
      <c r="R463" s="3">
        <f>VLOOKUP(C463,MASTER_Data_8!$K$2:$M$12,3,0)</f>
        <v>1376</v>
      </c>
      <c r="S463" s="3">
        <f>Datset_2!I463*MASTER_Data_5!$B$9*R463</f>
        <v>10573.871999999999</v>
      </c>
    </row>
    <row r="464" spans="1:19" x14ac:dyDescent="0.25">
      <c r="A464" s="62" t="s">
        <v>716</v>
      </c>
      <c r="B464" s="22">
        <v>39788</v>
      </c>
      <c r="C464" s="62">
        <v>60004</v>
      </c>
      <c r="D464" s="62">
        <v>15</v>
      </c>
      <c r="E464" s="62">
        <v>8</v>
      </c>
      <c r="F464" s="62">
        <v>12</v>
      </c>
      <c r="G464" s="62">
        <v>11</v>
      </c>
      <c r="H464" s="62">
        <v>9</v>
      </c>
      <c r="I464" s="112">
        <f>D464*HLOOKUP($D$3,MASTER_Data_1!$A$3:$F$5,2,0)+E464*HLOOKUP($E$3,MASTER_Data_1!$A$3:$F$5,2,0)+F464*HLOOKUP($F$3,MASTER_Data_1!$A$3:$F$5,2,0)+G464*HLOOKUP($G$3,MASTER_Data_1!$A$3:$F$5,2,0)+H464*HLOOKUP($H$3,MASTER_Data_1!$A$3:$F$5,2,0)</f>
        <v>154.80000000000001</v>
      </c>
      <c r="J464" s="5">
        <f>IF(AND(I464&gt;100,C464=60001),HLOOKUP(C464,MASTER_Data_3!$A$6:$G$16,MATCH(Datset_2!I464,MASTER_Data_3!$B$7:$B$16,1)+2,1),IF(AND(I464&gt;100,C464=60002),HLOOKUP(C464,MASTER_Data_3!$A$6:$G$16,MATCH(Datset_2!I464,MASTER_Data_3!$B$7:$B$16,1)+2,1),IF(AND(I464&gt;100,C464=60003),HLOOKUP(C464,MASTER_Data_3!$A$6:$G$16,MATCH(Datset_2!I464,MASTER_Data_3!$B$7:$B$16,1)+2,1),IF(AND(I464&gt;100,C464=60004),HLOOKUP(C464,MASTER_Data_3!$A$6:$G$16,MATCH(Datset_2!I464,MASTER_Data_3!$B$7:$B$16,1)+2,1),IF(AND(I464&gt;100,C464=60005),HLOOKUP(C464,MASTER_Data_3!$A$6:$G$16,MATCH(Datset_2!I464,MASTER_Data_3!$B$7:$B$16,1)+2,1),HLOOKUP(C464,MASTER_Data_3!$A$6:$G$16,2,1))))))</f>
        <v>0.252</v>
      </c>
      <c r="K464" s="4">
        <f t="shared" si="14"/>
        <v>39.009600000000006</v>
      </c>
      <c r="L464" s="112">
        <f>IF(AND(I464&gt;100,C464=60001),HLOOKUP(C464,MASTER_Data_4!$A$6:$L$16,MATCH(Datset_2!I464,MASTER_Data_4!$B$7:$B$16,1)+2,1),IF(AND(I464&gt;100,C464=60002),HLOOKUP(C464,MASTER_Data_4!$A$6:$L$16,MATCH(Datset_2!I464,MASTER_Data_4!$B$7:$B$16,1)+2,1),IF(AND(I464&gt;100,C464=60003),HLOOKUP(C464,MASTER_Data_4!$A$6:$L$16,MATCH(Datset_2!I464,MASTER_Data_4!$B$7:$B$16,1)+2,1),IF(AND(I464&gt;100,C464=60004),HLOOKUP(C464,MASTER_Data_4!$A$6:$L$16,MATCH(Datset_2!I464,MASTER_Data_4!$B$7:$B$16,1)+2,1),IF(AND(I464&gt;100,C464=60005),HLOOKUP(C464,MASTER_Data_4!$A$6:$L$16,MATCH(Datset_2!I464,MASTER_Data_4!$B$7:$B$16,1)+2,1),HLOOKUP(C464,MASTER_Data_4!$A$6:$L$16,2,1))))))</f>
        <v>0.3</v>
      </c>
      <c r="M464" s="4">
        <f t="shared" si="15"/>
        <v>46.440000000000005</v>
      </c>
      <c r="N464" s="112">
        <f>VLOOKUP(C464,MASTER_Data_7!$F$2:$H$7,3,0)</f>
        <v>2</v>
      </c>
      <c r="O464" s="112">
        <f>VLOOKUP(C464,MASTER_Data_7!$K$2:$M$12,3,0)</f>
        <v>2</v>
      </c>
      <c r="P464" s="3">
        <f>VLOOKUP(C464,MASTER_Data_8!$F$2:$H$7,3,0)</f>
        <v>882</v>
      </c>
      <c r="Q464" s="3">
        <f>Datset_2!I464*MASTER_Data_5!$B$9*P464</f>
        <v>7441.0812000000005</v>
      </c>
      <c r="R464" s="3">
        <f>VLOOKUP(C464,MASTER_Data_8!$K$2:$M$12,3,0)</f>
        <v>1735</v>
      </c>
      <c r="S464" s="3">
        <f>Datset_2!I464*MASTER_Data_5!$B$9*R464</f>
        <v>14637.501</v>
      </c>
    </row>
    <row r="465" spans="1:19" x14ac:dyDescent="0.25">
      <c r="A465" s="62" t="s">
        <v>758</v>
      </c>
      <c r="B465" s="22">
        <v>39789</v>
      </c>
      <c r="C465" s="62">
        <v>60005</v>
      </c>
      <c r="D465" s="62">
        <v>15</v>
      </c>
      <c r="E465" s="62">
        <v>8</v>
      </c>
      <c r="F465" s="62">
        <v>15</v>
      </c>
      <c r="G465" s="62">
        <v>11</v>
      </c>
      <c r="H465" s="62">
        <v>9</v>
      </c>
      <c r="I465" s="112">
        <f>D465*HLOOKUP($D$3,MASTER_Data_1!$A$3:$F$5,2,0)+E465*HLOOKUP($E$3,MASTER_Data_1!$A$3:$F$5,2,0)+F465*HLOOKUP($F$3,MASTER_Data_1!$A$3:$F$5,2,0)+G465*HLOOKUP($G$3,MASTER_Data_1!$A$3:$F$5,2,0)+H465*HLOOKUP($H$3,MASTER_Data_1!$A$3:$F$5,2,0)</f>
        <v>159.30000000000001</v>
      </c>
      <c r="J465" s="5">
        <f>IF(AND(I465&gt;100,C465=60001),HLOOKUP(C465,MASTER_Data_3!$A$6:$G$16,MATCH(Datset_2!I465,MASTER_Data_3!$B$7:$B$16,1)+2,1),IF(AND(I465&gt;100,C465=60002),HLOOKUP(C465,MASTER_Data_3!$A$6:$G$16,MATCH(Datset_2!I465,MASTER_Data_3!$B$7:$B$16,1)+2,1),IF(AND(I465&gt;100,C465=60003),HLOOKUP(C465,MASTER_Data_3!$A$6:$G$16,MATCH(Datset_2!I465,MASTER_Data_3!$B$7:$B$16,1)+2,1),IF(AND(I465&gt;100,C465=60004),HLOOKUP(C465,MASTER_Data_3!$A$6:$G$16,MATCH(Datset_2!I465,MASTER_Data_3!$B$7:$B$16,1)+2,1),IF(AND(I465&gt;100,C465=60005),HLOOKUP(C465,MASTER_Data_3!$A$6:$G$16,MATCH(Datset_2!I465,MASTER_Data_3!$B$7:$B$16,1)+2,1),HLOOKUP(C465,MASTER_Data_3!$A$6:$G$16,2,1))))))</f>
        <v>0.24399999999999999</v>
      </c>
      <c r="K465" s="4">
        <f t="shared" si="14"/>
        <v>38.869199999999999</v>
      </c>
      <c r="L465" s="112">
        <f>IF(AND(I465&gt;100,C465=60001),HLOOKUP(C465,MASTER_Data_4!$A$6:$L$16,MATCH(Datset_2!I465,MASTER_Data_4!$B$7:$B$16,1)+2,1),IF(AND(I465&gt;100,C465=60002),HLOOKUP(C465,MASTER_Data_4!$A$6:$L$16,MATCH(Datset_2!I465,MASTER_Data_4!$B$7:$B$16,1)+2,1),IF(AND(I465&gt;100,C465=60003),HLOOKUP(C465,MASTER_Data_4!$A$6:$L$16,MATCH(Datset_2!I465,MASTER_Data_4!$B$7:$B$16,1)+2,1),IF(AND(I465&gt;100,C465=60004),HLOOKUP(C465,MASTER_Data_4!$A$6:$L$16,MATCH(Datset_2!I465,MASTER_Data_4!$B$7:$B$16,1)+2,1),IF(AND(I465&gt;100,C465=60005),HLOOKUP(C465,MASTER_Data_4!$A$6:$L$16,MATCH(Datset_2!I465,MASTER_Data_4!$B$7:$B$16,1)+2,1),HLOOKUP(C465,MASTER_Data_4!$A$6:$L$16,2,1))))))</f>
        <v>0.38900000000000001</v>
      </c>
      <c r="M465" s="4">
        <f t="shared" si="15"/>
        <v>61.967700000000008</v>
      </c>
      <c r="N465" s="112">
        <f>VLOOKUP(C465,MASTER_Data_7!$F$2:$H$7,3,0)</f>
        <v>2</v>
      </c>
      <c r="O465" s="112">
        <f>VLOOKUP(C465,MASTER_Data_7!$K$2:$M$12,3,0)</f>
        <v>1</v>
      </c>
      <c r="P465" s="3">
        <f>VLOOKUP(C465,MASTER_Data_8!$F$2:$H$7,3,0)</f>
        <v>779</v>
      </c>
      <c r="Q465" s="3">
        <f>Datset_2!I465*MASTER_Data_5!$B$9*P465</f>
        <v>6763.1611500000008</v>
      </c>
      <c r="R465" s="3">
        <f>VLOOKUP(C465,MASTER_Data_8!$K$2:$M$12,3,0)</f>
        <v>584</v>
      </c>
      <c r="S465" s="3">
        <f>Datset_2!I465*MASTER_Data_5!$B$9*R465</f>
        <v>5070.2004000000006</v>
      </c>
    </row>
    <row r="466" spans="1:19" x14ac:dyDescent="0.25">
      <c r="A466" s="62" t="s">
        <v>759</v>
      </c>
      <c r="B466" s="22">
        <v>39789</v>
      </c>
      <c r="C466" s="62">
        <v>60001</v>
      </c>
      <c r="D466" s="62">
        <v>6</v>
      </c>
      <c r="E466" s="62">
        <v>8</v>
      </c>
      <c r="F466" s="62">
        <v>14</v>
      </c>
      <c r="G466" s="62">
        <v>11</v>
      </c>
      <c r="H466" s="62">
        <v>9</v>
      </c>
      <c r="I466" s="112">
        <f>D466*HLOOKUP($D$3,MASTER_Data_1!$A$3:$F$5,2,0)+E466*HLOOKUP($E$3,MASTER_Data_1!$A$3:$F$5,2,0)+F466*HLOOKUP($F$3,MASTER_Data_1!$A$3:$F$5,2,0)+G466*HLOOKUP($G$3,MASTER_Data_1!$A$3:$F$5,2,0)+H466*HLOOKUP($H$3,MASTER_Data_1!$A$3:$F$5,2,0)</f>
        <v>137.1</v>
      </c>
      <c r="J466" s="5">
        <f>IF(AND(I466&gt;100,C466=60001),HLOOKUP(C466,MASTER_Data_3!$A$6:$G$16,MATCH(Datset_2!I466,MASTER_Data_3!$B$7:$B$16,1)+2,1),IF(AND(I466&gt;100,C466=60002),HLOOKUP(C466,MASTER_Data_3!$A$6:$G$16,MATCH(Datset_2!I466,MASTER_Data_3!$B$7:$B$16,1)+2,1),IF(AND(I466&gt;100,C466=60003),HLOOKUP(C466,MASTER_Data_3!$A$6:$G$16,MATCH(Datset_2!I466,MASTER_Data_3!$B$7:$B$16,1)+2,1),IF(AND(I466&gt;100,C466=60004),HLOOKUP(C466,MASTER_Data_3!$A$6:$G$16,MATCH(Datset_2!I466,MASTER_Data_3!$B$7:$B$16,1)+2,1),IF(AND(I466&gt;100,C466=60005),HLOOKUP(C466,MASTER_Data_3!$A$6:$G$16,MATCH(Datset_2!I466,MASTER_Data_3!$B$7:$B$16,1)+2,1),HLOOKUP(C466,MASTER_Data_3!$A$6:$G$16,2,1))))))</f>
        <v>0.25</v>
      </c>
      <c r="K466" s="4">
        <f t="shared" si="14"/>
        <v>34.274999999999999</v>
      </c>
      <c r="L466" s="112">
        <f>IF(AND(I466&gt;100,C466=60001),HLOOKUP(C466,MASTER_Data_4!$A$6:$L$16,MATCH(Datset_2!I466,MASTER_Data_4!$B$7:$B$16,1)+2,1),IF(AND(I466&gt;100,C466=60002),HLOOKUP(C466,MASTER_Data_4!$A$6:$L$16,MATCH(Datset_2!I466,MASTER_Data_4!$B$7:$B$16,1)+2,1),IF(AND(I466&gt;100,C466=60003),HLOOKUP(C466,MASTER_Data_4!$A$6:$L$16,MATCH(Datset_2!I466,MASTER_Data_4!$B$7:$B$16,1)+2,1),IF(AND(I466&gt;100,C466=60004),HLOOKUP(C466,MASTER_Data_4!$A$6:$L$16,MATCH(Datset_2!I466,MASTER_Data_4!$B$7:$B$16,1)+2,1),IF(AND(I466&gt;100,C466=60005),HLOOKUP(C466,MASTER_Data_4!$A$6:$L$16,MATCH(Datset_2!I466,MASTER_Data_4!$B$7:$B$16,1)+2,1),HLOOKUP(C466,MASTER_Data_4!$A$6:$L$16,2,1))))))</f>
        <v>0.34</v>
      </c>
      <c r="M466" s="4">
        <f t="shared" si="15"/>
        <v>46.614000000000004</v>
      </c>
      <c r="N466" s="112">
        <f>VLOOKUP(C466,MASTER_Data_7!$F$2:$H$7,3,0)</f>
        <v>1</v>
      </c>
      <c r="O466" s="112">
        <f>VLOOKUP(C466,MASTER_Data_7!$K$2:$M$12,3,0)</f>
        <v>2</v>
      </c>
      <c r="P466" s="3">
        <f>VLOOKUP(C466,MASTER_Data_8!$F$2:$H$7,3,0)</f>
        <v>25</v>
      </c>
      <c r="Q466" s="3">
        <f>Datset_2!I466*MASTER_Data_5!$B$9*P466</f>
        <v>186.79874999999998</v>
      </c>
      <c r="R466" s="3">
        <f>VLOOKUP(C466,MASTER_Data_8!$K$2:$M$12,3,0)</f>
        <v>1376</v>
      </c>
      <c r="S466" s="3">
        <f>Datset_2!I466*MASTER_Data_5!$B$9*R466</f>
        <v>10281.403199999999</v>
      </c>
    </row>
    <row r="467" spans="1:19" x14ac:dyDescent="0.25">
      <c r="A467" s="62" t="s">
        <v>601</v>
      </c>
      <c r="B467" s="22">
        <v>39790</v>
      </c>
      <c r="C467" s="62">
        <v>60005</v>
      </c>
      <c r="D467" s="62">
        <v>11</v>
      </c>
      <c r="E467" s="62">
        <v>8</v>
      </c>
      <c r="F467" s="62">
        <v>6</v>
      </c>
      <c r="G467" s="62">
        <v>11</v>
      </c>
      <c r="H467" s="62">
        <v>3</v>
      </c>
      <c r="I467" s="112">
        <f>D467*HLOOKUP($D$3,MASTER_Data_1!$A$3:$F$5,2,0)+E467*HLOOKUP($E$3,MASTER_Data_1!$A$3:$F$5,2,0)+F467*HLOOKUP($F$3,MASTER_Data_1!$A$3:$F$5,2,0)+G467*HLOOKUP($G$3,MASTER_Data_1!$A$3:$F$5,2,0)+H467*HLOOKUP($H$3,MASTER_Data_1!$A$3:$F$5,2,0)</f>
        <v>119.80000000000001</v>
      </c>
      <c r="J467" s="5">
        <f>IF(AND(I467&gt;100,C467=60001),HLOOKUP(C467,MASTER_Data_3!$A$6:$G$16,MATCH(Datset_2!I467,MASTER_Data_3!$B$7:$B$16,1)+2,1),IF(AND(I467&gt;100,C467=60002),HLOOKUP(C467,MASTER_Data_3!$A$6:$G$16,MATCH(Datset_2!I467,MASTER_Data_3!$B$7:$B$16,1)+2,1),IF(AND(I467&gt;100,C467=60003),HLOOKUP(C467,MASTER_Data_3!$A$6:$G$16,MATCH(Datset_2!I467,MASTER_Data_3!$B$7:$B$16,1)+2,1),IF(AND(I467&gt;100,C467=60004),HLOOKUP(C467,MASTER_Data_3!$A$6:$G$16,MATCH(Datset_2!I467,MASTER_Data_3!$B$7:$B$16,1)+2,1),IF(AND(I467&gt;100,C467=60005),HLOOKUP(C467,MASTER_Data_3!$A$6:$G$16,MATCH(Datset_2!I467,MASTER_Data_3!$B$7:$B$16,1)+2,1),HLOOKUP(C467,MASTER_Data_3!$A$6:$G$16,2,1))))))</f>
        <v>0.24399999999999999</v>
      </c>
      <c r="K467" s="4">
        <f t="shared" si="14"/>
        <v>29.231200000000001</v>
      </c>
      <c r="L467" s="112">
        <f>IF(AND(I467&gt;100,C467=60001),HLOOKUP(C467,MASTER_Data_4!$A$6:$L$16,MATCH(Datset_2!I467,MASTER_Data_4!$B$7:$B$16,1)+2,1),IF(AND(I467&gt;100,C467=60002),HLOOKUP(C467,MASTER_Data_4!$A$6:$L$16,MATCH(Datset_2!I467,MASTER_Data_4!$B$7:$B$16,1)+2,1),IF(AND(I467&gt;100,C467=60003),HLOOKUP(C467,MASTER_Data_4!$A$6:$L$16,MATCH(Datset_2!I467,MASTER_Data_4!$B$7:$B$16,1)+2,1),IF(AND(I467&gt;100,C467=60004),HLOOKUP(C467,MASTER_Data_4!$A$6:$L$16,MATCH(Datset_2!I467,MASTER_Data_4!$B$7:$B$16,1)+2,1),IF(AND(I467&gt;100,C467=60005),HLOOKUP(C467,MASTER_Data_4!$A$6:$L$16,MATCH(Datset_2!I467,MASTER_Data_4!$B$7:$B$16,1)+2,1),HLOOKUP(C467,MASTER_Data_4!$A$6:$L$16,2,1))))))</f>
        <v>0.38900000000000001</v>
      </c>
      <c r="M467" s="4">
        <f t="shared" si="15"/>
        <v>46.602200000000003</v>
      </c>
      <c r="N467" s="112">
        <f>VLOOKUP(C467,MASTER_Data_7!$F$2:$H$7,3,0)</f>
        <v>2</v>
      </c>
      <c r="O467" s="112">
        <f>VLOOKUP(C467,MASTER_Data_7!$K$2:$M$12,3,0)</f>
        <v>1</v>
      </c>
      <c r="P467" s="3">
        <f>VLOOKUP(C467,MASTER_Data_8!$F$2:$H$7,3,0)</f>
        <v>779</v>
      </c>
      <c r="Q467" s="3">
        <f>Datset_2!I467*MASTER_Data_5!$B$9*P467</f>
        <v>5086.1689000000006</v>
      </c>
      <c r="R467" s="3">
        <f>VLOOKUP(C467,MASTER_Data_8!$K$2:$M$12,3,0)</f>
        <v>584</v>
      </c>
      <c r="S467" s="3">
        <f>Datset_2!I467*MASTER_Data_5!$B$9*R467</f>
        <v>3812.9944000000005</v>
      </c>
    </row>
    <row r="468" spans="1:19" x14ac:dyDescent="0.25">
      <c r="A468" s="62" t="s">
        <v>602</v>
      </c>
      <c r="B468" s="22">
        <v>39790</v>
      </c>
      <c r="C468" s="62">
        <v>60003</v>
      </c>
      <c r="D468" s="62">
        <v>11</v>
      </c>
      <c r="E468" s="62">
        <v>8</v>
      </c>
      <c r="F468" s="62">
        <v>11</v>
      </c>
      <c r="G468" s="62">
        <v>11</v>
      </c>
      <c r="H468" s="62">
        <v>9</v>
      </c>
      <c r="I468" s="112">
        <f>D468*HLOOKUP($D$3,MASTER_Data_1!$A$3:$F$5,2,0)+E468*HLOOKUP($E$3,MASTER_Data_1!$A$3:$F$5,2,0)+F468*HLOOKUP($F$3,MASTER_Data_1!$A$3:$F$5,2,0)+G468*HLOOKUP($G$3,MASTER_Data_1!$A$3:$F$5,2,0)+H468*HLOOKUP($H$3,MASTER_Data_1!$A$3:$F$5,2,0)</f>
        <v>144.1</v>
      </c>
      <c r="J468" s="5">
        <f>IF(AND(I468&gt;100,C468=60001),HLOOKUP(C468,MASTER_Data_3!$A$6:$G$16,MATCH(Datset_2!I468,MASTER_Data_3!$B$7:$B$16,1)+2,1),IF(AND(I468&gt;100,C468=60002),HLOOKUP(C468,MASTER_Data_3!$A$6:$G$16,MATCH(Datset_2!I468,MASTER_Data_3!$B$7:$B$16,1)+2,1),IF(AND(I468&gt;100,C468=60003),HLOOKUP(C468,MASTER_Data_3!$A$6:$G$16,MATCH(Datset_2!I468,MASTER_Data_3!$B$7:$B$16,1)+2,1),IF(AND(I468&gt;100,C468=60004),HLOOKUP(C468,MASTER_Data_3!$A$6:$G$16,MATCH(Datset_2!I468,MASTER_Data_3!$B$7:$B$16,1)+2,1),IF(AND(I468&gt;100,C468=60005),HLOOKUP(C468,MASTER_Data_3!$A$6:$G$16,MATCH(Datset_2!I468,MASTER_Data_3!$B$7:$B$16,1)+2,1),HLOOKUP(C468,MASTER_Data_3!$A$6:$G$16,2,1))))))</f>
        <v>0.25600000000000001</v>
      </c>
      <c r="K468" s="4">
        <f t="shared" si="14"/>
        <v>36.889600000000002</v>
      </c>
      <c r="L468" s="112">
        <f>IF(AND(I468&gt;100,C468=60001),HLOOKUP(C468,MASTER_Data_4!$A$6:$L$16,MATCH(Datset_2!I468,MASTER_Data_4!$B$7:$B$16,1)+2,1),IF(AND(I468&gt;100,C468=60002),HLOOKUP(C468,MASTER_Data_4!$A$6:$L$16,MATCH(Datset_2!I468,MASTER_Data_4!$B$7:$B$16,1)+2,1),IF(AND(I468&gt;100,C468=60003),HLOOKUP(C468,MASTER_Data_4!$A$6:$L$16,MATCH(Datset_2!I468,MASTER_Data_4!$B$7:$B$16,1)+2,1),IF(AND(I468&gt;100,C468=60004),HLOOKUP(C468,MASTER_Data_4!$A$6:$L$16,MATCH(Datset_2!I468,MASTER_Data_4!$B$7:$B$16,1)+2,1),IF(AND(I468&gt;100,C468=60005),HLOOKUP(C468,MASTER_Data_4!$A$6:$L$16,MATCH(Datset_2!I468,MASTER_Data_4!$B$7:$B$16,1)+2,1),HLOOKUP(C468,MASTER_Data_4!$A$6:$L$16,2,1))))))</f>
        <v>0.28999999999999998</v>
      </c>
      <c r="M468" s="4">
        <f t="shared" si="15"/>
        <v>41.788999999999994</v>
      </c>
      <c r="N468" s="112">
        <f>VLOOKUP(C468,MASTER_Data_7!$F$2:$H$7,3,0)</f>
        <v>2</v>
      </c>
      <c r="O468" s="112">
        <f>VLOOKUP(C468,MASTER_Data_7!$K$2:$M$12,3,0)</f>
        <v>1</v>
      </c>
      <c r="P468" s="3">
        <f>VLOOKUP(C468,MASTER_Data_8!$F$2:$H$7,3,0)</f>
        <v>846</v>
      </c>
      <c r="Q468" s="3">
        <f>Datset_2!I468*MASTER_Data_5!$B$9*P468</f>
        <v>6644.0186999999996</v>
      </c>
      <c r="R468" s="3">
        <f>VLOOKUP(C468,MASTER_Data_8!$K$2:$M$12,3,0)</f>
        <v>775</v>
      </c>
      <c r="S468" s="3">
        <f>Datset_2!I468*MASTER_Data_5!$B$9*R468</f>
        <v>6086.4237499999999</v>
      </c>
    </row>
    <row r="469" spans="1:19" x14ac:dyDescent="0.25">
      <c r="A469" s="62" t="s">
        <v>642</v>
      </c>
      <c r="B469" s="22">
        <v>39791</v>
      </c>
      <c r="C469" s="62">
        <v>60003</v>
      </c>
      <c r="D469" s="62">
        <v>11</v>
      </c>
      <c r="E469" s="62">
        <v>8</v>
      </c>
      <c r="F469" s="62">
        <v>11</v>
      </c>
      <c r="G469" s="62">
        <v>11</v>
      </c>
      <c r="H469" s="62">
        <v>5</v>
      </c>
      <c r="I469" s="112">
        <f>D469*HLOOKUP($D$3,MASTER_Data_1!$A$3:$F$5,2,0)+E469*HLOOKUP($E$3,MASTER_Data_1!$A$3:$F$5,2,0)+F469*HLOOKUP($F$3,MASTER_Data_1!$A$3:$F$5,2,0)+G469*HLOOKUP($G$3,MASTER_Data_1!$A$3:$F$5,2,0)+H469*HLOOKUP($H$3,MASTER_Data_1!$A$3:$F$5,2,0)</f>
        <v>132.9</v>
      </c>
      <c r="J469" s="5">
        <f>IF(AND(I469&gt;100,C469=60001),HLOOKUP(C469,MASTER_Data_3!$A$6:$G$16,MATCH(Datset_2!I469,MASTER_Data_3!$B$7:$B$16,1)+2,1),IF(AND(I469&gt;100,C469=60002),HLOOKUP(C469,MASTER_Data_3!$A$6:$G$16,MATCH(Datset_2!I469,MASTER_Data_3!$B$7:$B$16,1)+2,1),IF(AND(I469&gt;100,C469=60003),HLOOKUP(C469,MASTER_Data_3!$A$6:$G$16,MATCH(Datset_2!I469,MASTER_Data_3!$B$7:$B$16,1)+2,1),IF(AND(I469&gt;100,C469=60004),HLOOKUP(C469,MASTER_Data_3!$A$6:$G$16,MATCH(Datset_2!I469,MASTER_Data_3!$B$7:$B$16,1)+2,1),IF(AND(I469&gt;100,C469=60005),HLOOKUP(C469,MASTER_Data_3!$A$6:$G$16,MATCH(Datset_2!I469,MASTER_Data_3!$B$7:$B$16,1)+2,1),HLOOKUP(C469,MASTER_Data_3!$A$6:$G$16,2,1))))))</f>
        <v>0.25600000000000001</v>
      </c>
      <c r="K469" s="4">
        <f t="shared" si="14"/>
        <v>34.022400000000005</v>
      </c>
      <c r="L469" s="112">
        <f>IF(AND(I469&gt;100,C469=60001),HLOOKUP(C469,MASTER_Data_4!$A$6:$L$16,MATCH(Datset_2!I469,MASTER_Data_4!$B$7:$B$16,1)+2,1),IF(AND(I469&gt;100,C469=60002),HLOOKUP(C469,MASTER_Data_4!$A$6:$L$16,MATCH(Datset_2!I469,MASTER_Data_4!$B$7:$B$16,1)+2,1),IF(AND(I469&gt;100,C469=60003),HLOOKUP(C469,MASTER_Data_4!$A$6:$L$16,MATCH(Datset_2!I469,MASTER_Data_4!$B$7:$B$16,1)+2,1),IF(AND(I469&gt;100,C469=60004),HLOOKUP(C469,MASTER_Data_4!$A$6:$L$16,MATCH(Datset_2!I469,MASTER_Data_4!$B$7:$B$16,1)+2,1),IF(AND(I469&gt;100,C469=60005),HLOOKUP(C469,MASTER_Data_4!$A$6:$L$16,MATCH(Datset_2!I469,MASTER_Data_4!$B$7:$B$16,1)+2,1),HLOOKUP(C469,MASTER_Data_4!$A$6:$L$16,2,1))))))</f>
        <v>0.28999999999999998</v>
      </c>
      <c r="M469" s="4">
        <f t="shared" si="15"/>
        <v>38.540999999999997</v>
      </c>
      <c r="N469" s="112">
        <f>VLOOKUP(C469,MASTER_Data_7!$F$2:$H$7,3,0)</f>
        <v>2</v>
      </c>
      <c r="O469" s="112">
        <f>VLOOKUP(C469,MASTER_Data_7!$K$2:$M$12,3,0)</f>
        <v>1</v>
      </c>
      <c r="P469" s="3">
        <f>VLOOKUP(C469,MASTER_Data_8!$F$2:$H$7,3,0)</f>
        <v>846</v>
      </c>
      <c r="Q469" s="3">
        <f>Datset_2!I469*MASTER_Data_5!$B$9*P469</f>
        <v>6127.6203000000005</v>
      </c>
      <c r="R469" s="3">
        <f>VLOOKUP(C469,MASTER_Data_8!$K$2:$M$12,3,0)</f>
        <v>775</v>
      </c>
      <c r="S469" s="3">
        <f>Datset_2!I469*MASTER_Data_5!$B$9*R469</f>
        <v>5613.3637500000004</v>
      </c>
    </row>
    <row r="470" spans="1:19" x14ac:dyDescent="0.25">
      <c r="A470" s="62" t="s">
        <v>784</v>
      </c>
      <c r="B470" s="22">
        <v>39792</v>
      </c>
      <c r="C470" s="62">
        <v>60002</v>
      </c>
      <c r="D470" s="62">
        <v>9</v>
      </c>
      <c r="E470" s="62">
        <v>8</v>
      </c>
      <c r="F470" s="62">
        <v>11</v>
      </c>
      <c r="G470" s="62">
        <v>9</v>
      </c>
      <c r="H470" s="62">
        <v>7</v>
      </c>
      <c r="I470" s="112">
        <f>D470*HLOOKUP($D$3,MASTER_Data_1!$A$3:$F$5,2,0)+E470*HLOOKUP($E$3,MASTER_Data_1!$A$3:$F$5,2,0)+F470*HLOOKUP($F$3,MASTER_Data_1!$A$3:$F$5,2,0)+G470*HLOOKUP($G$3,MASTER_Data_1!$A$3:$F$5,2,0)+H470*HLOOKUP($H$3,MASTER_Data_1!$A$3:$F$5,2,0)</f>
        <v>122.5</v>
      </c>
      <c r="J470" s="5">
        <f>IF(AND(I470&gt;100,C470=60001),HLOOKUP(C470,MASTER_Data_3!$A$6:$G$16,MATCH(Datset_2!I470,MASTER_Data_3!$B$7:$B$16,1)+2,1),IF(AND(I470&gt;100,C470=60002),HLOOKUP(C470,MASTER_Data_3!$A$6:$G$16,MATCH(Datset_2!I470,MASTER_Data_3!$B$7:$B$16,1)+2,1),IF(AND(I470&gt;100,C470=60003),HLOOKUP(C470,MASTER_Data_3!$A$6:$G$16,MATCH(Datset_2!I470,MASTER_Data_3!$B$7:$B$16,1)+2,1),IF(AND(I470&gt;100,C470=60004),HLOOKUP(C470,MASTER_Data_3!$A$6:$G$16,MATCH(Datset_2!I470,MASTER_Data_3!$B$7:$B$16,1)+2,1),IF(AND(I470&gt;100,C470=60005),HLOOKUP(C470,MASTER_Data_3!$A$6:$G$16,MATCH(Datset_2!I470,MASTER_Data_3!$B$7:$B$16,1)+2,1),HLOOKUP(C470,MASTER_Data_3!$A$6:$G$16,2,1))))))</f>
        <v>0.254</v>
      </c>
      <c r="K470" s="4">
        <f t="shared" si="14"/>
        <v>31.115000000000002</v>
      </c>
      <c r="L470" s="112">
        <f>IF(AND(I470&gt;100,C470=60001),HLOOKUP(C470,MASTER_Data_4!$A$6:$L$16,MATCH(Datset_2!I470,MASTER_Data_4!$B$7:$B$16,1)+2,1),IF(AND(I470&gt;100,C470=60002),HLOOKUP(C470,MASTER_Data_4!$A$6:$L$16,MATCH(Datset_2!I470,MASTER_Data_4!$B$7:$B$16,1)+2,1),IF(AND(I470&gt;100,C470=60003),HLOOKUP(C470,MASTER_Data_4!$A$6:$L$16,MATCH(Datset_2!I470,MASTER_Data_4!$B$7:$B$16,1)+2,1),IF(AND(I470&gt;100,C470=60004),HLOOKUP(C470,MASTER_Data_4!$A$6:$L$16,MATCH(Datset_2!I470,MASTER_Data_4!$B$7:$B$16,1)+2,1),IF(AND(I470&gt;100,C470=60005),HLOOKUP(C470,MASTER_Data_4!$A$6:$L$16,MATCH(Datset_2!I470,MASTER_Data_4!$B$7:$B$16,1)+2,1),HLOOKUP(C470,MASTER_Data_4!$A$6:$L$16,2,1))))))</f>
        <v>0.307</v>
      </c>
      <c r="M470" s="4">
        <f t="shared" si="15"/>
        <v>37.607500000000002</v>
      </c>
      <c r="N470" s="112">
        <f>VLOOKUP(C470,MASTER_Data_7!$F$2:$H$7,3,0)</f>
        <v>1</v>
      </c>
      <c r="O470" s="112">
        <f>VLOOKUP(C470,MASTER_Data_7!$K$2:$M$12,3,0)</f>
        <v>2</v>
      </c>
      <c r="P470" s="3">
        <f>VLOOKUP(C470,MASTER_Data_8!$F$2:$H$7,3,0)</f>
        <v>355</v>
      </c>
      <c r="Q470" s="3">
        <f>Datset_2!I470*MASTER_Data_5!$B$9*P470</f>
        <v>2370.0687499999999</v>
      </c>
      <c r="R470" s="3">
        <f>VLOOKUP(C470,MASTER_Data_8!$K$2:$M$12,3,0)</f>
        <v>1275</v>
      </c>
      <c r="S470" s="3">
        <f>Datset_2!I470*MASTER_Data_5!$B$9*R470</f>
        <v>8512.21875</v>
      </c>
    </row>
    <row r="471" spans="1:19" x14ac:dyDescent="0.25">
      <c r="A471" s="62" t="s">
        <v>785</v>
      </c>
      <c r="B471" s="22">
        <v>39792</v>
      </c>
      <c r="C471" s="62">
        <v>60001</v>
      </c>
      <c r="D471" s="62">
        <v>9</v>
      </c>
      <c r="E471" s="62">
        <v>8</v>
      </c>
      <c r="F471" s="62">
        <v>9</v>
      </c>
      <c r="G471" s="62">
        <v>12</v>
      </c>
      <c r="H471" s="62">
        <v>9</v>
      </c>
      <c r="I471" s="112">
        <f>D471*HLOOKUP($D$3,MASTER_Data_1!$A$3:$F$5,2,0)+E471*HLOOKUP($E$3,MASTER_Data_1!$A$3:$F$5,2,0)+F471*HLOOKUP($F$3,MASTER_Data_1!$A$3:$F$5,2,0)+G471*HLOOKUP($G$3,MASTER_Data_1!$A$3:$F$5,2,0)+H471*HLOOKUP($H$3,MASTER_Data_1!$A$3:$F$5,2,0)</f>
        <v>142.19999999999999</v>
      </c>
      <c r="J471" s="5">
        <f>IF(AND(I471&gt;100,C471=60001),HLOOKUP(C471,MASTER_Data_3!$A$6:$G$16,MATCH(Datset_2!I471,MASTER_Data_3!$B$7:$B$16,1)+2,1),IF(AND(I471&gt;100,C471=60002),HLOOKUP(C471,MASTER_Data_3!$A$6:$G$16,MATCH(Datset_2!I471,MASTER_Data_3!$B$7:$B$16,1)+2,1),IF(AND(I471&gt;100,C471=60003),HLOOKUP(C471,MASTER_Data_3!$A$6:$G$16,MATCH(Datset_2!I471,MASTER_Data_3!$B$7:$B$16,1)+2,1),IF(AND(I471&gt;100,C471=60004),HLOOKUP(C471,MASTER_Data_3!$A$6:$G$16,MATCH(Datset_2!I471,MASTER_Data_3!$B$7:$B$16,1)+2,1),IF(AND(I471&gt;100,C471=60005),HLOOKUP(C471,MASTER_Data_3!$A$6:$G$16,MATCH(Datset_2!I471,MASTER_Data_3!$B$7:$B$16,1)+2,1),HLOOKUP(C471,MASTER_Data_3!$A$6:$G$16,2,1))))))</f>
        <v>0.25</v>
      </c>
      <c r="K471" s="4">
        <f t="shared" si="14"/>
        <v>35.549999999999997</v>
      </c>
      <c r="L471" s="112">
        <f>IF(AND(I471&gt;100,C471=60001),HLOOKUP(C471,MASTER_Data_4!$A$6:$L$16,MATCH(Datset_2!I471,MASTER_Data_4!$B$7:$B$16,1)+2,1),IF(AND(I471&gt;100,C471=60002),HLOOKUP(C471,MASTER_Data_4!$A$6:$L$16,MATCH(Datset_2!I471,MASTER_Data_4!$B$7:$B$16,1)+2,1),IF(AND(I471&gt;100,C471=60003),HLOOKUP(C471,MASTER_Data_4!$A$6:$L$16,MATCH(Datset_2!I471,MASTER_Data_4!$B$7:$B$16,1)+2,1),IF(AND(I471&gt;100,C471=60004),HLOOKUP(C471,MASTER_Data_4!$A$6:$L$16,MATCH(Datset_2!I471,MASTER_Data_4!$B$7:$B$16,1)+2,1),IF(AND(I471&gt;100,C471=60005),HLOOKUP(C471,MASTER_Data_4!$A$6:$L$16,MATCH(Datset_2!I471,MASTER_Data_4!$B$7:$B$16,1)+2,1),HLOOKUP(C471,MASTER_Data_4!$A$6:$L$16,2,1))))))</f>
        <v>0.34</v>
      </c>
      <c r="M471" s="4">
        <f t="shared" si="15"/>
        <v>48.347999999999999</v>
      </c>
      <c r="N471" s="112">
        <f>VLOOKUP(C471,MASTER_Data_7!$F$2:$H$7,3,0)</f>
        <v>1</v>
      </c>
      <c r="O471" s="112">
        <f>VLOOKUP(C471,MASTER_Data_7!$K$2:$M$12,3,0)</f>
        <v>2</v>
      </c>
      <c r="P471" s="3">
        <f>VLOOKUP(C471,MASTER_Data_8!$F$2:$H$7,3,0)</f>
        <v>25</v>
      </c>
      <c r="Q471" s="3">
        <f>Datset_2!I471*MASTER_Data_5!$B$9*P471</f>
        <v>193.74749999999997</v>
      </c>
      <c r="R471" s="3">
        <f>VLOOKUP(C471,MASTER_Data_8!$K$2:$M$12,3,0)</f>
        <v>1376</v>
      </c>
      <c r="S471" s="3">
        <f>Datset_2!I471*MASTER_Data_5!$B$9*R471</f>
        <v>10663.8624</v>
      </c>
    </row>
    <row r="472" spans="1:19" x14ac:dyDescent="0.25">
      <c r="A472" s="62" t="s">
        <v>829</v>
      </c>
      <c r="B472" s="22">
        <v>39793</v>
      </c>
      <c r="C472" s="62">
        <v>60001</v>
      </c>
      <c r="D472" s="62">
        <v>9</v>
      </c>
      <c r="E472" s="62">
        <v>8</v>
      </c>
      <c r="F472" s="62">
        <v>9</v>
      </c>
      <c r="G472" s="62">
        <v>15</v>
      </c>
      <c r="H472" s="62">
        <v>9</v>
      </c>
      <c r="I472" s="112">
        <f>D472*HLOOKUP($D$3,MASTER_Data_1!$A$3:$F$5,2,0)+E472*HLOOKUP($E$3,MASTER_Data_1!$A$3:$F$5,2,0)+F472*HLOOKUP($F$3,MASTER_Data_1!$A$3:$F$5,2,0)+G472*HLOOKUP($G$3,MASTER_Data_1!$A$3:$F$5,2,0)+H472*HLOOKUP($H$3,MASTER_Data_1!$A$3:$F$5,2,0)</f>
        <v>159.29999999999998</v>
      </c>
      <c r="J472" s="5">
        <f>IF(AND(I472&gt;100,C472=60001),HLOOKUP(C472,MASTER_Data_3!$A$6:$G$16,MATCH(Datset_2!I472,MASTER_Data_3!$B$7:$B$16,1)+2,1),IF(AND(I472&gt;100,C472=60002),HLOOKUP(C472,MASTER_Data_3!$A$6:$G$16,MATCH(Datset_2!I472,MASTER_Data_3!$B$7:$B$16,1)+2,1),IF(AND(I472&gt;100,C472=60003),HLOOKUP(C472,MASTER_Data_3!$A$6:$G$16,MATCH(Datset_2!I472,MASTER_Data_3!$B$7:$B$16,1)+2,1),IF(AND(I472&gt;100,C472=60004),HLOOKUP(C472,MASTER_Data_3!$A$6:$G$16,MATCH(Datset_2!I472,MASTER_Data_3!$B$7:$B$16,1)+2,1),IF(AND(I472&gt;100,C472=60005),HLOOKUP(C472,MASTER_Data_3!$A$6:$G$16,MATCH(Datset_2!I472,MASTER_Data_3!$B$7:$B$16,1)+2,1),HLOOKUP(C472,MASTER_Data_3!$A$6:$G$16,2,1))))))</f>
        <v>0.25</v>
      </c>
      <c r="K472" s="4">
        <f t="shared" si="14"/>
        <v>39.824999999999996</v>
      </c>
      <c r="L472" s="112">
        <f>IF(AND(I472&gt;100,C472=60001),HLOOKUP(C472,MASTER_Data_4!$A$6:$L$16,MATCH(Datset_2!I472,MASTER_Data_4!$B$7:$B$16,1)+2,1),IF(AND(I472&gt;100,C472=60002),HLOOKUP(C472,MASTER_Data_4!$A$6:$L$16,MATCH(Datset_2!I472,MASTER_Data_4!$B$7:$B$16,1)+2,1),IF(AND(I472&gt;100,C472=60003),HLOOKUP(C472,MASTER_Data_4!$A$6:$L$16,MATCH(Datset_2!I472,MASTER_Data_4!$B$7:$B$16,1)+2,1),IF(AND(I472&gt;100,C472=60004),HLOOKUP(C472,MASTER_Data_4!$A$6:$L$16,MATCH(Datset_2!I472,MASTER_Data_4!$B$7:$B$16,1)+2,1),IF(AND(I472&gt;100,C472=60005),HLOOKUP(C472,MASTER_Data_4!$A$6:$L$16,MATCH(Datset_2!I472,MASTER_Data_4!$B$7:$B$16,1)+2,1),HLOOKUP(C472,MASTER_Data_4!$A$6:$L$16,2,1))))))</f>
        <v>0.34</v>
      </c>
      <c r="M472" s="4">
        <f t="shared" si="15"/>
        <v>54.161999999999999</v>
      </c>
      <c r="N472" s="112">
        <f>VLOOKUP(C472,MASTER_Data_7!$F$2:$H$7,3,0)</f>
        <v>1</v>
      </c>
      <c r="O472" s="112">
        <f>VLOOKUP(C472,MASTER_Data_7!$K$2:$M$12,3,0)</f>
        <v>2</v>
      </c>
      <c r="P472" s="3">
        <f>VLOOKUP(C472,MASTER_Data_8!$F$2:$H$7,3,0)</f>
        <v>25</v>
      </c>
      <c r="Q472" s="3">
        <f>Datset_2!I472*MASTER_Data_5!$B$9*P472</f>
        <v>217.04624999999999</v>
      </c>
      <c r="R472" s="3">
        <f>VLOOKUP(C472,MASTER_Data_8!$K$2:$M$12,3,0)</f>
        <v>1376</v>
      </c>
      <c r="S472" s="3">
        <f>Datset_2!I472*MASTER_Data_5!$B$9*R472</f>
        <v>11946.225599999998</v>
      </c>
    </row>
    <row r="473" spans="1:19" x14ac:dyDescent="0.25">
      <c r="A473" s="62" t="s">
        <v>830</v>
      </c>
      <c r="B473" s="22">
        <v>39793</v>
      </c>
      <c r="C473" s="62">
        <v>60003</v>
      </c>
      <c r="D473" s="62">
        <v>10</v>
      </c>
      <c r="E473" s="62">
        <v>6</v>
      </c>
      <c r="F473" s="62">
        <v>12</v>
      </c>
      <c r="G473" s="62">
        <v>12</v>
      </c>
      <c r="H473" s="62">
        <v>9</v>
      </c>
      <c r="I473" s="112">
        <f>D473*HLOOKUP($D$3,MASTER_Data_1!$A$3:$F$5,2,0)+E473*HLOOKUP($E$3,MASTER_Data_1!$A$3:$F$5,2,0)+F473*HLOOKUP($F$3,MASTER_Data_1!$A$3:$F$5,2,0)+G473*HLOOKUP($G$3,MASTER_Data_1!$A$3:$F$5,2,0)+H473*HLOOKUP($H$3,MASTER_Data_1!$A$3:$F$5,2,0)</f>
        <v>145.4</v>
      </c>
      <c r="J473" s="5">
        <f>IF(AND(I473&gt;100,C473=60001),HLOOKUP(C473,MASTER_Data_3!$A$6:$G$16,MATCH(Datset_2!I473,MASTER_Data_3!$B$7:$B$16,1)+2,1),IF(AND(I473&gt;100,C473=60002),HLOOKUP(C473,MASTER_Data_3!$A$6:$G$16,MATCH(Datset_2!I473,MASTER_Data_3!$B$7:$B$16,1)+2,1),IF(AND(I473&gt;100,C473=60003),HLOOKUP(C473,MASTER_Data_3!$A$6:$G$16,MATCH(Datset_2!I473,MASTER_Data_3!$B$7:$B$16,1)+2,1),IF(AND(I473&gt;100,C473=60004),HLOOKUP(C473,MASTER_Data_3!$A$6:$G$16,MATCH(Datset_2!I473,MASTER_Data_3!$B$7:$B$16,1)+2,1),IF(AND(I473&gt;100,C473=60005),HLOOKUP(C473,MASTER_Data_3!$A$6:$G$16,MATCH(Datset_2!I473,MASTER_Data_3!$B$7:$B$16,1)+2,1),HLOOKUP(C473,MASTER_Data_3!$A$6:$G$16,2,1))))))</f>
        <v>0.25600000000000001</v>
      </c>
      <c r="K473" s="4">
        <f t="shared" si="14"/>
        <v>37.2224</v>
      </c>
      <c r="L473" s="112">
        <f>IF(AND(I473&gt;100,C473=60001),HLOOKUP(C473,MASTER_Data_4!$A$6:$L$16,MATCH(Datset_2!I473,MASTER_Data_4!$B$7:$B$16,1)+2,1),IF(AND(I473&gt;100,C473=60002),HLOOKUP(C473,MASTER_Data_4!$A$6:$L$16,MATCH(Datset_2!I473,MASTER_Data_4!$B$7:$B$16,1)+2,1),IF(AND(I473&gt;100,C473=60003),HLOOKUP(C473,MASTER_Data_4!$A$6:$L$16,MATCH(Datset_2!I473,MASTER_Data_4!$B$7:$B$16,1)+2,1),IF(AND(I473&gt;100,C473=60004),HLOOKUP(C473,MASTER_Data_4!$A$6:$L$16,MATCH(Datset_2!I473,MASTER_Data_4!$B$7:$B$16,1)+2,1),IF(AND(I473&gt;100,C473=60005),HLOOKUP(C473,MASTER_Data_4!$A$6:$L$16,MATCH(Datset_2!I473,MASTER_Data_4!$B$7:$B$16,1)+2,1),HLOOKUP(C473,MASTER_Data_4!$A$6:$L$16,2,1))))))</f>
        <v>0.28999999999999998</v>
      </c>
      <c r="M473" s="4">
        <f t="shared" si="15"/>
        <v>42.165999999999997</v>
      </c>
      <c r="N473" s="112">
        <f>VLOOKUP(C473,MASTER_Data_7!$F$2:$H$7,3,0)</f>
        <v>2</v>
      </c>
      <c r="O473" s="112">
        <f>VLOOKUP(C473,MASTER_Data_7!$K$2:$M$12,3,0)</f>
        <v>1</v>
      </c>
      <c r="P473" s="3">
        <f>VLOOKUP(C473,MASTER_Data_8!$F$2:$H$7,3,0)</f>
        <v>846</v>
      </c>
      <c r="Q473" s="3">
        <f>Datset_2!I473*MASTER_Data_5!$B$9*P473</f>
        <v>6703.9578000000001</v>
      </c>
      <c r="R473" s="3">
        <f>VLOOKUP(C473,MASTER_Data_8!$K$2:$M$12,3,0)</f>
        <v>775</v>
      </c>
      <c r="S473" s="3">
        <f>Datset_2!I473*MASTER_Data_5!$B$9*R473</f>
        <v>6141.3325000000004</v>
      </c>
    </row>
    <row r="474" spans="1:19" x14ac:dyDescent="0.25">
      <c r="A474" s="62" t="s">
        <v>871</v>
      </c>
      <c r="B474" s="22">
        <v>39794</v>
      </c>
      <c r="C474" s="62">
        <v>60005</v>
      </c>
      <c r="D474" s="62">
        <v>12</v>
      </c>
      <c r="E474" s="62">
        <v>8</v>
      </c>
      <c r="F474" s="62">
        <v>15</v>
      </c>
      <c r="G474" s="62">
        <v>12</v>
      </c>
      <c r="H474" s="62">
        <v>12</v>
      </c>
      <c r="I474" s="112">
        <f>D474*HLOOKUP($D$3,MASTER_Data_1!$A$3:$F$5,2,0)+E474*HLOOKUP($E$3,MASTER_Data_1!$A$3:$F$5,2,0)+F474*HLOOKUP($F$3,MASTER_Data_1!$A$3:$F$5,2,0)+G474*HLOOKUP($G$3,MASTER_Data_1!$A$3:$F$5,2,0)+H474*HLOOKUP($H$3,MASTER_Data_1!$A$3:$F$5,2,0)</f>
        <v>166.5</v>
      </c>
      <c r="J474" s="5">
        <f>IF(AND(I474&gt;100,C474=60001),HLOOKUP(C474,MASTER_Data_3!$A$6:$G$16,MATCH(Datset_2!I474,MASTER_Data_3!$B$7:$B$16,1)+2,1),IF(AND(I474&gt;100,C474=60002),HLOOKUP(C474,MASTER_Data_3!$A$6:$G$16,MATCH(Datset_2!I474,MASTER_Data_3!$B$7:$B$16,1)+2,1),IF(AND(I474&gt;100,C474=60003),HLOOKUP(C474,MASTER_Data_3!$A$6:$G$16,MATCH(Datset_2!I474,MASTER_Data_3!$B$7:$B$16,1)+2,1),IF(AND(I474&gt;100,C474=60004),HLOOKUP(C474,MASTER_Data_3!$A$6:$G$16,MATCH(Datset_2!I474,MASTER_Data_3!$B$7:$B$16,1)+2,1),IF(AND(I474&gt;100,C474=60005),HLOOKUP(C474,MASTER_Data_3!$A$6:$G$16,MATCH(Datset_2!I474,MASTER_Data_3!$B$7:$B$16,1)+2,1),HLOOKUP(C474,MASTER_Data_3!$A$6:$G$16,2,1))))))</f>
        <v>0.24399999999999999</v>
      </c>
      <c r="K474" s="4">
        <f t="shared" si="14"/>
        <v>40.625999999999998</v>
      </c>
      <c r="L474" s="112">
        <f>IF(AND(I474&gt;100,C474=60001),HLOOKUP(C474,MASTER_Data_4!$A$6:$L$16,MATCH(Datset_2!I474,MASTER_Data_4!$B$7:$B$16,1)+2,1),IF(AND(I474&gt;100,C474=60002),HLOOKUP(C474,MASTER_Data_4!$A$6:$L$16,MATCH(Datset_2!I474,MASTER_Data_4!$B$7:$B$16,1)+2,1),IF(AND(I474&gt;100,C474=60003),HLOOKUP(C474,MASTER_Data_4!$A$6:$L$16,MATCH(Datset_2!I474,MASTER_Data_4!$B$7:$B$16,1)+2,1),IF(AND(I474&gt;100,C474=60004),HLOOKUP(C474,MASTER_Data_4!$A$6:$L$16,MATCH(Datset_2!I474,MASTER_Data_4!$B$7:$B$16,1)+2,1),IF(AND(I474&gt;100,C474=60005),HLOOKUP(C474,MASTER_Data_4!$A$6:$L$16,MATCH(Datset_2!I474,MASTER_Data_4!$B$7:$B$16,1)+2,1),HLOOKUP(C474,MASTER_Data_4!$A$6:$L$16,2,1))))))</f>
        <v>0.38900000000000001</v>
      </c>
      <c r="M474" s="4">
        <f t="shared" si="15"/>
        <v>64.768500000000003</v>
      </c>
      <c r="N474" s="112">
        <f>VLOOKUP(C474,MASTER_Data_7!$F$2:$H$7,3,0)</f>
        <v>2</v>
      </c>
      <c r="O474" s="112">
        <f>VLOOKUP(C474,MASTER_Data_7!$K$2:$M$12,3,0)</f>
        <v>1</v>
      </c>
      <c r="P474" s="3">
        <f>VLOOKUP(C474,MASTER_Data_8!$F$2:$H$7,3,0)</f>
        <v>779</v>
      </c>
      <c r="Q474" s="3">
        <f>Datset_2!I474*MASTER_Data_5!$B$9*P474</f>
        <v>7068.8407499999994</v>
      </c>
      <c r="R474" s="3">
        <f>VLOOKUP(C474,MASTER_Data_8!$K$2:$M$12,3,0)</f>
        <v>584</v>
      </c>
      <c r="S474" s="3">
        <f>Datset_2!I474*MASTER_Data_5!$B$9*R474</f>
        <v>5299.3619999999992</v>
      </c>
    </row>
    <row r="475" spans="1:19" x14ac:dyDescent="0.25">
      <c r="A475" s="62" t="s">
        <v>872</v>
      </c>
      <c r="B475" s="22">
        <v>39794</v>
      </c>
      <c r="C475" s="62">
        <v>60001</v>
      </c>
      <c r="D475" s="62">
        <v>8</v>
      </c>
      <c r="E475" s="62">
        <v>8</v>
      </c>
      <c r="F475" s="62">
        <v>6</v>
      </c>
      <c r="G475" s="62">
        <v>21</v>
      </c>
      <c r="H475" s="62">
        <v>15</v>
      </c>
      <c r="I475" s="112">
        <f>D475*HLOOKUP($D$3,MASTER_Data_1!$A$3:$F$5,2,0)+E475*HLOOKUP($E$3,MASTER_Data_1!$A$3:$F$5,2,0)+F475*HLOOKUP($F$3,MASTER_Data_1!$A$3:$F$5,2,0)+G475*HLOOKUP($G$3,MASTER_Data_1!$A$3:$F$5,2,0)+H475*HLOOKUP($H$3,MASTER_Data_1!$A$3:$F$5,2,0)</f>
        <v>203.5</v>
      </c>
      <c r="J475" s="5">
        <f>IF(AND(I475&gt;100,C475=60001),HLOOKUP(C475,MASTER_Data_3!$A$6:$G$16,MATCH(Datset_2!I475,MASTER_Data_3!$B$7:$B$16,1)+2,1),IF(AND(I475&gt;100,C475=60002),HLOOKUP(C475,MASTER_Data_3!$A$6:$G$16,MATCH(Datset_2!I475,MASTER_Data_3!$B$7:$B$16,1)+2,1),IF(AND(I475&gt;100,C475=60003),HLOOKUP(C475,MASTER_Data_3!$A$6:$G$16,MATCH(Datset_2!I475,MASTER_Data_3!$B$7:$B$16,1)+2,1),IF(AND(I475&gt;100,C475=60004),HLOOKUP(C475,MASTER_Data_3!$A$6:$G$16,MATCH(Datset_2!I475,MASTER_Data_3!$B$7:$B$16,1)+2,1),IF(AND(I475&gt;100,C475=60005),HLOOKUP(C475,MASTER_Data_3!$A$6:$G$16,MATCH(Datset_2!I475,MASTER_Data_3!$B$7:$B$16,1)+2,1),HLOOKUP(C475,MASTER_Data_3!$A$6:$G$16,2,1))))))</f>
        <v>0.25</v>
      </c>
      <c r="K475" s="4">
        <f t="shared" si="14"/>
        <v>50.875</v>
      </c>
      <c r="L475" s="112">
        <f>IF(AND(I475&gt;100,C475=60001),HLOOKUP(C475,MASTER_Data_4!$A$6:$L$16,MATCH(Datset_2!I475,MASTER_Data_4!$B$7:$B$16,1)+2,1),IF(AND(I475&gt;100,C475=60002),HLOOKUP(C475,MASTER_Data_4!$A$6:$L$16,MATCH(Datset_2!I475,MASTER_Data_4!$B$7:$B$16,1)+2,1),IF(AND(I475&gt;100,C475=60003),HLOOKUP(C475,MASTER_Data_4!$A$6:$L$16,MATCH(Datset_2!I475,MASTER_Data_4!$B$7:$B$16,1)+2,1),IF(AND(I475&gt;100,C475=60004),HLOOKUP(C475,MASTER_Data_4!$A$6:$L$16,MATCH(Datset_2!I475,MASTER_Data_4!$B$7:$B$16,1)+2,1),IF(AND(I475&gt;100,C475=60005),HLOOKUP(C475,MASTER_Data_4!$A$6:$L$16,MATCH(Datset_2!I475,MASTER_Data_4!$B$7:$B$16,1)+2,1),HLOOKUP(C475,MASTER_Data_4!$A$6:$L$16,2,1))))))</f>
        <v>0.34</v>
      </c>
      <c r="M475" s="4">
        <f t="shared" si="15"/>
        <v>69.190000000000012</v>
      </c>
      <c r="N475" s="112">
        <f>VLOOKUP(C475,MASTER_Data_7!$F$2:$H$7,3,0)</f>
        <v>1</v>
      </c>
      <c r="O475" s="112">
        <f>VLOOKUP(C475,MASTER_Data_7!$K$2:$M$12,3,0)</f>
        <v>2</v>
      </c>
      <c r="P475" s="3">
        <f>VLOOKUP(C475,MASTER_Data_8!$F$2:$H$7,3,0)</f>
        <v>25</v>
      </c>
      <c r="Q475" s="3">
        <f>Datset_2!I475*MASTER_Data_5!$B$9*P475</f>
        <v>277.26875000000001</v>
      </c>
      <c r="R475" s="3">
        <f>VLOOKUP(C475,MASTER_Data_8!$K$2:$M$12,3,0)</f>
        <v>1376</v>
      </c>
      <c r="S475" s="3">
        <f>Datset_2!I475*MASTER_Data_5!$B$9*R475</f>
        <v>15260.871999999999</v>
      </c>
    </row>
    <row r="476" spans="1:19" x14ac:dyDescent="0.25">
      <c r="A476" s="62" t="s">
        <v>873</v>
      </c>
      <c r="B476" s="22">
        <v>39795</v>
      </c>
      <c r="C476" s="62">
        <v>60005</v>
      </c>
      <c r="D476" s="62">
        <v>9</v>
      </c>
      <c r="E476" s="62">
        <v>8</v>
      </c>
      <c r="F476" s="62">
        <v>11</v>
      </c>
      <c r="G476" s="62">
        <v>12</v>
      </c>
      <c r="H476" s="62">
        <v>11</v>
      </c>
      <c r="I476" s="112">
        <f>D476*HLOOKUP($D$3,MASTER_Data_1!$A$3:$F$5,2,0)+E476*HLOOKUP($E$3,MASTER_Data_1!$A$3:$F$5,2,0)+F476*HLOOKUP($F$3,MASTER_Data_1!$A$3:$F$5,2,0)+G476*HLOOKUP($G$3,MASTER_Data_1!$A$3:$F$5,2,0)+H476*HLOOKUP($H$3,MASTER_Data_1!$A$3:$F$5,2,0)</f>
        <v>150.80000000000001</v>
      </c>
      <c r="J476" s="5">
        <f>IF(AND(I476&gt;100,C476=60001),HLOOKUP(C476,MASTER_Data_3!$A$6:$G$16,MATCH(Datset_2!I476,MASTER_Data_3!$B$7:$B$16,1)+2,1),IF(AND(I476&gt;100,C476=60002),HLOOKUP(C476,MASTER_Data_3!$A$6:$G$16,MATCH(Datset_2!I476,MASTER_Data_3!$B$7:$B$16,1)+2,1),IF(AND(I476&gt;100,C476=60003),HLOOKUP(C476,MASTER_Data_3!$A$6:$G$16,MATCH(Datset_2!I476,MASTER_Data_3!$B$7:$B$16,1)+2,1),IF(AND(I476&gt;100,C476=60004),HLOOKUP(C476,MASTER_Data_3!$A$6:$G$16,MATCH(Datset_2!I476,MASTER_Data_3!$B$7:$B$16,1)+2,1),IF(AND(I476&gt;100,C476=60005),HLOOKUP(C476,MASTER_Data_3!$A$6:$G$16,MATCH(Datset_2!I476,MASTER_Data_3!$B$7:$B$16,1)+2,1),HLOOKUP(C476,MASTER_Data_3!$A$6:$G$16,2,1))))))</f>
        <v>0.24399999999999999</v>
      </c>
      <c r="K476" s="4">
        <f t="shared" si="14"/>
        <v>36.795200000000001</v>
      </c>
      <c r="L476" s="112">
        <f>IF(AND(I476&gt;100,C476=60001),HLOOKUP(C476,MASTER_Data_4!$A$6:$L$16,MATCH(Datset_2!I476,MASTER_Data_4!$B$7:$B$16,1)+2,1),IF(AND(I476&gt;100,C476=60002),HLOOKUP(C476,MASTER_Data_4!$A$6:$L$16,MATCH(Datset_2!I476,MASTER_Data_4!$B$7:$B$16,1)+2,1),IF(AND(I476&gt;100,C476=60003),HLOOKUP(C476,MASTER_Data_4!$A$6:$L$16,MATCH(Datset_2!I476,MASTER_Data_4!$B$7:$B$16,1)+2,1),IF(AND(I476&gt;100,C476=60004),HLOOKUP(C476,MASTER_Data_4!$A$6:$L$16,MATCH(Datset_2!I476,MASTER_Data_4!$B$7:$B$16,1)+2,1),IF(AND(I476&gt;100,C476=60005),HLOOKUP(C476,MASTER_Data_4!$A$6:$L$16,MATCH(Datset_2!I476,MASTER_Data_4!$B$7:$B$16,1)+2,1),HLOOKUP(C476,MASTER_Data_4!$A$6:$L$16,2,1))))))</f>
        <v>0.38900000000000001</v>
      </c>
      <c r="M476" s="4">
        <f t="shared" si="15"/>
        <v>58.661200000000008</v>
      </c>
      <c r="N476" s="112">
        <f>VLOOKUP(C476,MASTER_Data_7!$F$2:$H$7,3,0)</f>
        <v>2</v>
      </c>
      <c r="O476" s="112">
        <f>VLOOKUP(C476,MASTER_Data_7!$K$2:$M$12,3,0)</f>
        <v>1</v>
      </c>
      <c r="P476" s="3">
        <f>VLOOKUP(C476,MASTER_Data_8!$F$2:$H$7,3,0)</f>
        <v>779</v>
      </c>
      <c r="Q476" s="3">
        <f>Datset_2!I476*MASTER_Data_5!$B$9*P476</f>
        <v>6402.2894000000006</v>
      </c>
      <c r="R476" s="3">
        <f>VLOOKUP(C476,MASTER_Data_8!$K$2:$M$12,3,0)</f>
        <v>584</v>
      </c>
      <c r="S476" s="3">
        <f>Datset_2!I476*MASTER_Data_5!$B$9*R476</f>
        <v>4799.6624000000002</v>
      </c>
    </row>
    <row r="477" spans="1:19" x14ac:dyDescent="0.25">
      <c r="A477" s="62" t="s">
        <v>874</v>
      </c>
      <c r="B477" s="22">
        <v>39796</v>
      </c>
      <c r="C477" s="62">
        <v>60003</v>
      </c>
      <c r="D477" s="62">
        <v>9</v>
      </c>
      <c r="E477" s="62">
        <v>5</v>
      </c>
      <c r="F477" s="62">
        <v>11</v>
      </c>
      <c r="G477" s="62">
        <v>14</v>
      </c>
      <c r="H477" s="62">
        <v>12</v>
      </c>
      <c r="I477" s="112">
        <f>D477*HLOOKUP($D$3,MASTER_Data_1!$A$3:$F$5,2,0)+E477*HLOOKUP($E$3,MASTER_Data_1!$A$3:$F$5,2,0)+F477*HLOOKUP($F$3,MASTER_Data_1!$A$3:$F$5,2,0)+G477*HLOOKUP($G$3,MASTER_Data_1!$A$3:$F$5,2,0)+H477*HLOOKUP($H$3,MASTER_Data_1!$A$3:$F$5,2,0)</f>
        <v>159.6</v>
      </c>
      <c r="J477" s="5">
        <f>IF(AND(I477&gt;100,C477=60001),HLOOKUP(C477,MASTER_Data_3!$A$6:$G$16,MATCH(Datset_2!I477,MASTER_Data_3!$B$7:$B$16,1)+2,1),IF(AND(I477&gt;100,C477=60002),HLOOKUP(C477,MASTER_Data_3!$A$6:$G$16,MATCH(Datset_2!I477,MASTER_Data_3!$B$7:$B$16,1)+2,1),IF(AND(I477&gt;100,C477=60003),HLOOKUP(C477,MASTER_Data_3!$A$6:$G$16,MATCH(Datset_2!I477,MASTER_Data_3!$B$7:$B$16,1)+2,1),IF(AND(I477&gt;100,C477=60004),HLOOKUP(C477,MASTER_Data_3!$A$6:$G$16,MATCH(Datset_2!I477,MASTER_Data_3!$B$7:$B$16,1)+2,1),IF(AND(I477&gt;100,C477=60005),HLOOKUP(C477,MASTER_Data_3!$A$6:$G$16,MATCH(Datset_2!I477,MASTER_Data_3!$B$7:$B$16,1)+2,1),HLOOKUP(C477,MASTER_Data_3!$A$6:$G$16,2,1))))))</f>
        <v>0.25600000000000001</v>
      </c>
      <c r="K477" s="4">
        <f t="shared" si="14"/>
        <v>40.857599999999998</v>
      </c>
      <c r="L477" s="112">
        <f>IF(AND(I477&gt;100,C477=60001),HLOOKUP(C477,MASTER_Data_4!$A$6:$L$16,MATCH(Datset_2!I477,MASTER_Data_4!$B$7:$B$16,1)+2,1),IF(AND(I477&gt;100,C477=60002),HLOOKUP(C477,MASTER_Data_4!$A$6:$L$16,MATCH(Datset_2!I477,MASTER_Data_4!$B$7:$B$16,1)+2,1),IF(AND(I477&gt;100,C477=60003),HLOOKUP(C477,MASTER_Data_4!$A$6:$L$16,MATCH(Datset_2!I477,MASTER_Data_4!$B$7:$B$16,1)+2,1),IF(AND(I477&gt;100,C477=60004),HLOOKUP(C477,MASTER_Data_4!$A$6:$L$16,MATCH(Datset_2!I477,MASTER_Data_4!$B$7:$B$16,1)+2,1),IF(AND(I477&gt;100,C477=60005),HLOOKUP(C477,MASTER_Data_4!$A$6:$L$16,MATCH(Datset_2!I477,MASTER_Data_4!$B$7:$B$16,1)+2,1),HLOOKUP(C477,MASTER_Data_4!$A$6:$L$16,2,1))))))</f>
        <v>0.28999999999999998</v>
      </c>
      <c r="M477" s="4">
        <f t="shared" si="15"/>
        <v>46.283999999999992</v>
      </c>
      <c r="N477" s="112">
        <f>VLOOKUP(C477,MASTER_Data_7!$F$2:$H$7,3,0)</f>
        <v>2</v>
      </c>
      <c r="O477" s="112">
        <f>VLOOKUP(C477,MASTER_Data_7!$K$2:$M$12,3,0)</f>
        <v>1</v>
      </c>
      <c r="P477" s="3">
        <f>VLOOKUP(C477,MASTER_Data_8!$F$2:$H$7,3,0)</f>
        <v>846</v>
      </c>
      <c r="Q477" s="3">
        <f>Datset_2!I477*MASTER_Data_5!$B$9*P477</f>
        <v>7358.6772000000001</v>
      </c>
      <c r="R477" s="3">
        <f>VLOOKUP(C477,MASTER_Data_8!$K$2:$M$12,3,0)</f>
        <v>775</v>
      </c>
      <c r="S477" s="3">
        <f>Datset_2!I477*MASTER_Data_5!$B$9*R477</f>
        <v>6741.1049999999996</v>
      </c>
    </row>
    <row r="478" spans="1:19" x14ac:dyDescent="0.25">
      <c r="A478" s="62" t="s">
        <v>875</v>
      </c>
      <c r="B478" s="22">
        <v>39797</v>
      </c>
      <c r="C478" s="62">
        <v>60002</v>
      </c>
      <c r="D478" s="62">
        <v>12</v>
      </c>
      <c r="E478" s="62">
        <v>8</v>
      </c>
      <c r="F478" s="62">
        <v>11</v>
      </c>
      <c r="G478" s="62">
        <v>11</v>
      </c>
      <c r="H478" s="62">
        <v>11</v>
      </c>
      <c r="I478" s="112">
        <f>D478*HLOOKUP($D$3,MASTER_Data_1!$A$3:$F$5,2,0)+E478*HLOOKUP($E$3,MASTER_Data_1!$A$3:$F$5,2,0)+F478*HLOOKUP($F$3,MASTER_Data_1!$A$3:$F$5,2,0)+G478*HLOOKUP($G$3,MASTER_Data_1!$A$3:$F$5,2,0)+H478*HLOOKUP($H$3,MASTER_Data_1!$A$3:$F$5,2,0)</f>
        <v>152</v>
      </c>
      <c r="J478" s="5">
        <f>IF(AND(I478&gt;100,C478=60001),HLOOKUP(C478,MASTER_Data_3!$A$6:$G$16,MATCH(Datset_2!I478,MASTER_Data_3!$B$7:$B$16,1)+2,1),IF(AND(I478&gt;100,C478=60002),HLOOKUP(C478,MASTER_Data_3!$A$6:$G$16,MATCH(Datset_2!I478,MASTER_Data_3!$B$7:$B$16,1)+2,1),IF(AND(I478&gt;100,C478=60003),HLOOKUP(C478,MASTER_Data_3!$A$6:$G$16,MATCH(Datset_2!I478,MASTER_Data_3!$B$7:$B$16,1)+2,1),IF(AND(I478&gt;100,C478=60004),HLOOKUP(C478,MASTER_Data_3!$A$6:$G$16,MATCH(Datset_2!I478,MASTER_Data_3!$B$7:$B$16,1)+2,1),IF(AND(I478&gt;100,C478=60005),HLOOKUP(C478,MASTER_Data_3!$A$6:$G$16,MATCH(Datset_2!I478,MASTER_Data_3!$B$7:$B$16,1)+2,1),HLOOKUP(C478,MASTER_Data_3!$A$6:$G$16,2,1))))))</f>
        <v>0.254</v>
      </c>
      <c r="K478" s="4">
        <f t="shared" si="14"/>
        <v>38.608000000000004</v>
      </c>
      <c r="L478" s="112">
        <f>IF(AND(I478&gt;100,C478=60001),HLOOKUP(C478,MASTER_Data_4!$A$6:$L$16,MATCH(Datset_2!I478,MASTER_Data_4!$B$7:$B$16,1)+2,1),IF(AND(I478&gt;100,C478=60002),HLOOKUP(C478,MASTER_Data_4!$A$6:$L$16,MATCH(Datset_2!I478,MASTER_Data_4!$B$7:$B$16,1)+2,1),IF(AND(I478&gt;100,C478=60003),HLOOKUP(C478,MASTER_Data_4!$A$6:$L$16,MATCH(Datset_2!I478,MASTER_Data_4!$B$7:$B$16,1)+2,1),IF(AND(I478&gt;100,C478=60004),HLOOKUP(C478,MASTER_Data_4!$A$6:$L$16,MATCH(Datset_2!I478,MASTER_Data_4!$B$7:$B$16,1)+2,1),IF(AND(I478&gt;100,C478=60005),HLOOKUP(C478,MASTER_Data_4!$A$6:$L$16,MATCH(Datset_2!I478,MASTER_Data_4!$B$7:$B$16,1)+2,1),HLOOKUP(C478,MASTER_Data_4!$A$6:$L$16,2,1))))))</f>
        <v>0.307</v>
      </c>
      <c r="M478" s="4">
        <f t="shared" si="15"/>
        <v>46.664000000000001</v>
      </c>
      <c r="N478" s="112">
        <f>VLOOKUP(C478,MASTER_Data_7!$F$2:$H$7,3,0)</f>
        <v>1</v>
      </c>
      <c r="O478" s="112">
        <f>VLOOKUP(C478,MASTER_Data_7!$K$2:$M$12,3,0)</f>
        <v>2</v>
      </c>
      <c r="P478" s="3">
        <f>VLOOKUP(C478,MASTER_Data_8!$F$2:$H$7,3,0)</f>
        <v>355</v>
      </c>
      <c r="Q478" s="3">
        <f>Datset_2!I478*MASTER_Data_5!$B$9*P478</f>
        <v>2940.82</v>
      </c>
      <c r="R478" s="3">
        <f>VLOOKUP(C478,MASTER_Data_8!$K$2:$M$12,3,0)</f>
        <v>1275</v>
      </c>
      <c r="S478" s="3">
        <f>Datset_2!I478*MASTER_Data_5!$B$9*R478</f>
        <v>10562.1</v>
      </c>
    </row>
    <row r="479" spans="1:19" x14ac:dyDescent="0.25">
      <c r="A479" s="62" t="s">
        <v>876</v>
      </c>
      <c r="B479" s="22">
        <v>39797</v>
      </c>
      <c r="C479" s="62">
        <v>60001</v>
      </c>
      <c r="D479" s="62">
        <v>9</v>
      </c>
      <c r="E479" s="62">
        <v>8</v>
      </c>
      <c r="F479" s="62">
        <v>9</v>
      </c>
      <c r="G479" s="62">
        <v>11</v>
      </c>
      <c r="H479" s="62">
        <v>3</v>
      </c>
      <c r="I479" s="112">
        <f>D479*HLOOKUP($D$3,MASTER_Data_1!$A$3:$F$5,2,0)+E479*HLOOKUP($E$3,MASTER_Data_1!$A$3:$F$5,2,0)+F479*HLOOKUP($F$3,MASTER_Data_1!$A$3:$F$5,2,0)+G479*HLOOKUP($G$3,MASTER_Data_1!$A$3:$F$5,2,0)+H479*HLOOKUP($H$3,MASTER_Data_1!$A$3:$F$5,2,0)</f>
        <v>119.70000000000002</v>
      </c>
      <c r="J479" s="5">
        <f>IF(AND(I479&gt;100,C479=60001),HLOOKUP(C479,MASTER_Data_3!$A$6:$G$16,MATCH(Datset_2!I479,MASTER_Data_3!$B$7:$B$16,1)+2,1),IF(AND(I479&gt;100,C479=60002),HLOOKUP(C479,MASTER_Data_3!$A$6:$G$16,MATCH(Datset_2!I479,MASTER_Data_3!$B$7:$B$16,1)+2,1),IF(AND(I479&gt;100,C479=60003),HLOOKUP(C479,MASTER_Data_3!$A$6:$G$16,MATCH(Datset_2!I479,MASTER_Data_3!$B$7:$B$16,1)+2,1),IF(AND(I479&gt;100,C479=60004),HLOOKUP(C479,MASTER_Data_3!$A$6:$G$16,MATCH(Datset_2!I479,MASTER_Data_3!$B$7:$B$16,1)+2,1),IF(AND(I479&gt;100,C479=60005),HLOOKUP(C479,MASTER_Data_3!$A$6:$G$16,MATCH(Datset_2!I479,MASTER_Data_3!$B$7:$B$16,1)+2,1),HLOOKUP(C479,MASTER_Data_3!$A$6:$G$16,2,1))))))</f>
        <v>0.25</v>
      </c>
      <c r="K479" s="4">
        <f t="shared" si="14"/>
        <v>29.925000000000004</v>
      </c>
      <c r="L479" s="112">
        <f>IF(AND(I479&gt;100,C479=60001),HLOOKUP(C479,MASTER_Data_4!$A$6:$L$16,MATCH(Datset_2!I479,MASTER_Data_4!$B$7:$B$16,1)+2,1),IF(AND(I479&gt;100,C479=60002),HLOOKUP(C479,MASTER_Data_4!$A$6:$L$16,MATCH(Datset_2!I479,MASTER_Data_4!$B$7:$B$16,1)+2,1),IF(AND(I479&gt;100,C479=60003),HLOOKUP(C479,MASTER_Data_4!$A$6:$L$16,MATCH(Datset_2!I479,MASTER_Data_4!$B$7:$B$16,1)+2,1),IF(AND(I479&gt;100,C479=60004),HLOOKUP(C479,MASTER_Data_4!$A$6:$L$16,MATCH(Datset_2!I479,MASTER_Data_4!$B$7:$B$16,1)+2,1),IF(AND(I479&gt;100,C479=60005),HLOOKUP(C479,MASTER_Data_4!$A$6:$L$16,MATCH(Datset_2!I479,MASTER_Data_4!$B$7:$B$16,1)+2,1),HLOOKUP(C479,MASTER_Data_4!$A$6:$L$16,2,1))))))</f>
        <v>0.34</v>
      </c>
      <c r="M479" s="4">
        <f t="shared" si="15"/>
        <v>40.698000000000008</v>
      </c>
      <c r="N479" s="112">
        <f>VLOOKUP(C479,MASTER_Data_7!$F$2:$H$7,3,0)</f>
        <v>1</v>
      </c>
      <c r="O479" s="112">
        <f>VLOOKUP(C479,MASTER_Data_7!$K$2:$M$12,3,0)</f>
        <v>2</v>
      </c>
      <c r="P479" s="3">
        <f>VLOOKUP(C479,MASTER_Data_8!$F$2:$H$7,3,0)</f>
        <v>25</v>
      </c>
      <c r="Q479" s="3">
        <f>Datset_2!I479*MASTER_Data_5!$B$9*P479</f>
        <v>163.09125000000003</v>
      </c>
      <c r="R479" s="3">
        <f>VLOOKUP(C479,MASTER_Data_8!$K$2:$M$12,3,0)</f>
        <v>1376</v>
      </c>
      <c r="S479" s="3">
        <f>Datset_2!I479*MASTER_Data_5!$B$9*R479</f>
        <v>8976.5424000000003</v>
      </c>
    </row>
    <row r="480" spans="1:19" x14ac:dyDescent="0.25">
      <c r="A480" s="62" t="s">
        <v>877</v>
      </c>
      <c r="B480" s="22">
        <v>39797</v>
      </c>
      <c r="C480" s="62">
        <v>60001</v>
      </c>
      <c r="D480" s="62">
        <v>9</v>
      </c>
      <c r="E480" s="62">
        <v>8</v>
      </c>
      <c r="F480" s="62">
        <v>9</v>
      </c>
      <c r="G480" s="62">
        <v>8</v>
      </c>
      <c r="H480" s="62">
        <v>7</v>
      </c>
      <c r="I480" s="112">
        <f>D480*HLOOKUP($D$3,MASTER_Data_1!$A$3:$F$5,2,0)+E480*HLOOKUP($E$3,MASTER_Data_1!$A$3:$F$5,2,0)+F480*HLOOKUP($F$3,MASTER_Data_1!$A$3:$F$5,2,0)+G480*HLOOKUP($G$3,MASTER_Data_1!$A$3:$F$5,2,0)+H480*HLOOKUP($H$3,MASTER_Data_1!$A$3:$F$5,2,0)</f>
        <v>113.8</v>
      </c>
      <c r="J480" s="5">
        <f>IF(AND(I480&gt;100,C480=60001),HLOOKUP(C480,MASTER_Data_3!$A$6:$G$16,MATCH(Datset_2!I480,MASTER_Data_3!$B$7:$B$16,1)+2,1),IF(AND(I480&gt;100,C480=60002),HLOOKUP(C480,MASTER_Data_3!$A$6:$G$16,MATCH(Datset_2!I480,MASTER_Data_3!$B$7:$B$16,1)+2,1),IF(AND(I480&gt;100,C480=60003),HLOOKUP(C480,MASTER_Data_3!$A$6:$G$16,MATCH(Datset_2!I480,MASTER_Data_3!$B$7:$B$16,1)+2,1),IF(AND(I480&gt;100,C480=60004),HLOOKUP(C480,MASTER_Data_3!$A$6:$G$16,MATCH(Datset_2!I480,MASTER_Data_3!$B$7:$B$16,1)+2,1),IF(AND(I480&gt;100,C480=60005),HLOOKUP(C480,MASTER_Data_3!$A$6:$G$16,MATCH(Datset_2!I480,MASTER_Data_3!$B$7:$B$16,1)+2,1),HLOOKUP(C480,MASTER_Data_3!$A$6:$G$16,2,1))))))</f>
        <v>0.25</v>
      </c>
      <c r="K480" s="4">
        <f t="shared" si="14"/>
        <v>28.45</v>
      </c>
      <c r="L480" s="112">
        <f>IF(AND(I480&gt;100,C480=60001),HLOOKUP(C480,MASTER_Data_4!$A$6:$L$16,MATCH(Datset_2!I480,MASTER_Data_4!$B$7:$B$16,1)+2,1),IF(AND(I480&gt;100,C480=60002),HLOOKUP(C480,MASTER_Data_4!$A$6:$L$16,MATCH(Datset_2!I480,MASTER_Data_4!$B$7:$B$16,1)+2,1),IF(AND(I480&gt;100,C480=60003),HLOOKUP(C480,MASTER_Data_4!$A$6:$L$16,MATCH(Datset_2!I480,MASTER_Data_4!$B$7:$B$16,1)+2,1),IF(AND(I480&gt;100,C480=60004),HLOOKUP(C480,MASTER_Data_4!$A$6:$L$16,MATCH(Datset_2!I480,MASTER_Data_4!$B$7:$B$16,1)+2,1),IF(AND(I480&gt;100,C480=60005),HLOOKUP(C480,MASTER_Data_4!$A$6:$L$16,MATCH(Datset_2!I480,MASTER_Data_4!$B$7:$B$16,1)+2,1),HLOOKUP(C480,MASTER_Data_4!$A$6:$L$16,2,1))))))</f>
        <v>0.34</v>
      </c>
      <c r="M480" s="4">
        <f t="shared" si="15"/>
        <v>38.692</v>
      </c>
      <c r="N480" s="112">
        <f>VLOOKUP(C480,MASTER_Data_7!$F$2:$H$7,3,0)</f>
        <v>1</v>
      </c>
      <c r="O480" s="112">
        <f>VLOOKUP(C480,MASTER_Data_7!$K$2:$M$12,3,0)</f>
        <v>2</v>
      </c>
      <c r="P480" s="3">
        <f>VLOOKUP(C480,MASTER_Data_8!$F$2:$H$7,3,0)</f>
        <v>25</v>
      </c>
      <c r="Q480" s="3">
        <f>Datset_2!I480*MASTER_Data_5!$B$9*P480</f>
        <v>155.05249999999998</v>
      </c>
      <c r="R480" s="3">
        <f>VLOOKUP(C480,MASTER_Data_8!$K$2:$M$12,3,0)</f>
        <v>1376</v>
      </c>
      <c r="S480" s="3">
        <f>Datset_2!I480*MASTER_Data_5!$B$9*R480</f>
        <v>8534.0895999999993</v>
      </c>
    </row>
    <row r="481" spans="1:19" x14ac:dyDescent="0.25">
      <c r="A481" s="62" t="s">
        <v>878</v>
      </c>
      <c r="B481" s="22">
        <v>39798</v>
      </c>
      <c r="C481" s="62">
        <v>60001</v>
      </c>
      <c r="D481" s="62">
        <v>15</v>
      </c>
      <c r="E481" s="62">
        <v>8</v>
      </c>
      <c r="F481" s="62">
        <v>12</v>
      </c>
      <c r="G481" s="62">
        <v>11</v>
      </c>
      <c r="H481" s="62">
        <v>11</v>
      </c>
      <c r="I481" s="112">
        <f>D481*HLOOKUP($D$3,MASTER_Data_1!$A$3:$F$5,2,0)+E481*HLOOKUP($E$3,MASTER_Data_1!$A$3:$F$5,2,0)+F481*HLOOKUP($F$3,MASTER_Data_1!$A$3:$F$5,2,0)+G481*HLOOKUP($G$3,MASTER_Data_1!$A$3:$F$5,2,0)+H481*HLOOKUP($H$3,MASTER_Data_1!$A$3:$F$5,2,0)</f>
        <v>160.40000000000003</v>
      </c>
      <c r="J481" s="5">
        <f>IF(AND(I481&gt;100,C481=60001),HLOOKUP(C481,MASTER_Data_3!$A$6:$G$16,MATCH(Datset_2!I481,MASTER_Data_3!$B$7:$B$16,1)+2,1),IF(AND(I481&gt;100,C481=60002),HLOOKUP(C481,MASTER_Data_3!$A$6:$G$16,MATCH(Datset_2!I481,MASTER_Data_3!$B$7:$B$16,1)+2,1),IF(AND(I481&gt;100,C481=60003),HLOOKUP(C481,MASTER_Data_3!$A$6:$G$16,MATCH(Datset_2!I481,MASTER_Data_3!$B$7:$B$16,1)+2,1),IF(AND(I481&gt;100,C481=60004),HLOOKUP(C481,MASTER_Data_3!$A$6:$G$16,MATCH(Datset_2!I481,MASTER_Data_3!$B$7:$B$16,1)+2,1),IF(AND(I481&gt;100,C481=60005),HLOOKUP(C481,MASTER_Data_3!$A$6:$G$16,MATCH(Datset_2!I481,MASTER_Data_3!$B$7:$B$16,1)+2,1),HLOOKUP(C481,MASTER_Data_3!$A$6:$G$16,2,1))))))</f>
        <v>0.25</v>
      </c>
      <c r="K481" s="4">
        <f t="shared" si="14"/>
        <v>40.100000000000009</v>
      </c>
      <c r="L481" s="112">
        <f>IF(AND(I481&gt;100,C481=60001),HLOOKUP(C481,MASTER_Data_4!$A$6:$L$16,MATCH(Datset_2!I481,MASTER_Data_4!$B$7:$B$16,1)+2,1),IF(AND(I481&gt;100,C481=60002),HLOOKUP(C481,MASTER_Data_4!$A$6:$L$16,MATCH(Datset_2!I481,MASTER_Data_4!$B$7:$B$16,1)+2,1),IF(AND(I481&gt;100,C481=60003),HLOOKUP(C481,MASTER_Data_4!$A$6:$L$16,MATCH(Datset_2!I481,MASTER_Data_4!$B$7:$B$16,1)+2,1),IF(AND(I481&gt;100,C481=60004),HLOOKUP(C481,MASTER_Data_4!$A$6:$L$16,MATCH(Datset_2!I481,MASTER_Data_4!$B$7:$B$16,1)+2,1),IF(AND(I481&gt;100,C481=60005),HLOOKUP(C481,MASTER_Data_4!$A$6:$L$16,MATCH(Datset_2!I481,MASTER_Data_4!$B$7:$B$16,1)+2,1),HLOOKUP(C481,MASTER_Data_4!$A$6:$L$16,2,1))))))</f>
        <v>0.34</v>
      </c>
      <c r="M481" s="4">
        <f t="shared" si="15"/>
        <v>54.536000000000016</v>
      </c>
      <c r="N481" s="112">
        <f>VLOOKUP(C481,MASTER_Data_7!$F$2:$H$7,3,0)</f>
        <v>1</v>
      </c>
      <c r="O481" s="112">
        <f>VLOOKUP(C481,MASTER_Data_7!$K$2:$M$12,3,0)</f>
        <v>2</v>
      </c>
      <c r="P481" s="3">
        <f>VLOOKUP(C481,MASTER_Data_8!$F$2:$H$7,3,0)</f>
        <v>25</v>
      </c>
      <c r="Q481" s="3">
        <f>Datset_2!I481*MASTER_Data_5!$B$9*P481</f>
        <v>218.54500000000004</v>
      </c>
      <c r="R481" s="3">
        <f>VLOOKUP(C481,MASTER_Data_8!$K$2:$M$12,3,0)</f>
        <v>1376</v>
      </c>
      <c r="S481" s="3">
        <f>Datset_2!I481*MASTER_Data_5!$B$9*R481</f>
        <v>12028.716800000002</v>
      </c>
    </row>
    <row r="482" spans="1:19" x14ac:dyDescent="0.25">
      <c r="A482" s="62" t="s">
        <v>879</v>
      </c>
      <c r="B482" s="22">
        <v>39798</v>
      </c>
      <c r="C482" s="62">
        <v>60005</v>
      </c>
      <c r="D482" s="62">
        <v>9</v>
      </c>
      <c r="E482" s="62">
        <v>0</v>
      </c>
      <c r="F482" s="62">
        <v>15</v>
      </c>
      <c r="G482" s="62">
        <v>8</v>
      </c>
      <c r="H482" s="62">
        <v>9</v>
      </c>
      <c r="I482" s="112">
        <f>D482*HLOOKUP($D$3,MASTER_Data_1!$A$3:$F$5,2,0)+E482*HLOOKUP($E$3,MASTER_Data_1!$A$3:$F$5,2,0)+F482*HLOOKUP($F$3,MASTER_Data_1!$A$3:$F$5,2,0)+G482*HLOOKUP($G$3,MASTER_Data_1!$A$3:$F$5,2,0)+H482*HLOOKUP($H$3,MASTER_Data_1!$A$3:$F$5,2,0)</f>
        <v>114.00000000000001</v>
      </c>
      <c r="J482" s="5">
        <f>IF(AND(I482&gt;100,C482=60001),HLOOKUP(C482,MASTER_Data_3!$A$6:$G$16,MATCH(Datset_2!I482,MASTER_Data_3!$B$7:$B$16,1)+2,1),IF(AND(I482&gt;100,C482=60002),HLOOKUP(C482,MASTER_Data_3!$A$6:$G$16,MATCH(Datset_2!I482,MASTER_Data_3!$B$7:$B$16,1)+2,1),IF(AND(I482&gt;100,C482=60003),HLOOKUP(C482,MASTER_Data_3!$A$6:$G$16,MATCH(Datset_2!I482,MASTER_Data_3!$B$7:$B$16,1)+2,1),IF(AND(I482&gt;100,C482=60004),HLOOKUP(C482,MASTER_Data_3!$A$6:$G$16,MATCH(Datset_2!I482,MASTER_Data_3!$B$7:$B$16,1)+2,1),IF(AND(I482&gt;100,C482=60005),HLOOKUP(C482,MASTER_Data_3!$A$6:$G$16,MATCH(Datset_2!I482,MASTER_Data_3!$B$7:$B$16,1)+2,1),HLOOKUP(C482,MASTER_Data_3!$A$6:$G$16,2,1))))))</f>
        <v>0.24399999999999999</v>
      </c>
      <c r="K482" s="4">
        <f t="shared" si="14"/>
        <v>27.816000000000003</v>
      </c>
      <c r="L482" s="112">
        <f>IF(AND(I482&gt;100,C482=60001),HLOOKUP(C482,MASTER_Data_4!$A$6:$L$16,MATCH(Datset_2!I482,MASTER_Data_4!$B$7:$B$16,1)+2,1),IF(AND(I482&gt;100,C482=60002),HLOOKUP(C482,MASTER_Data_4!$A$6:$L$16,MATCH(Datset_2!I482,MASTER_Data_4!$B$7:$B$16,1)+2,1),IF(AND(I482&gt;100,C482=60003),HLOOKUP(C482,MASTER_Data_4!$A$6:$L$16,MATCH(Datset_2!I482,MASTER_Data_4!$B$7:$B$16,1)+2,1),IF(AND(I482&gt;100,C482=60004),HLOOKUP(C482,MASTER_Data_4!$A$6:$L$16,MATCH(Datset_2!I482,MASTER_Data_4!$B$7:$B$16,1)+2,1),IF(AND(I482&gt;100,C482=60005),HLOOKUP(C482,MASTER_Data_4!$A$6:$L$16,MATCH(Datset_2!I482,MASTER_Data_4!$B$7:$B$16,1)+2,1),HLOOKUP(C482,MASTER_Data_4!$A$6:$L$16,2,1))))))</f>
        <v>0.38900000000000001</v>
      </c>
      <c r="M482" s="4">
        <f t="shared" si="15"/>
        <v>44.346000000000004</v>
      </c>
      <c r="N482" s="112">
        <f>VLOOKUP(C482,MASTER_Data_7!$F$2:$H$7,3,0)</f>
        <v>2</v>
      </c>
      <c r="O482" s="112">
        <f>VLOOKUP(C482,MASTER_Data_7!$K$2:$M$12,3,0)</f>
        <v>1</v>
      </c>
      <c r="P482" s="3">
        <f>VLOOKUP(C482,MASTER_Data_8!$F$2:$H$7,3,0)</f>
        <v>779</v>
      </c>
      <c r="Q482" s="3">
        <f>Datset_2!I482*MASTER_Data_5!$B$9*P482</f>
        <v>4839.9270000000006</v>
      </c>
      <c r="R482" s="3">
        <f>VLOOKUP(C482,MASTER_Data_8!$K$2:$M$12,3,0)</f>
        <v>584</v>
      </c>
      <c r="S482" s="3">
        <f>Datset_2!I482*MASTER_Data_5!$B$9*R482</f>
        <v>3628.3920000000007</v>
      </c>
    </row>
    <row r="483" spans="1:19" x14ac:dyDescent="0.25">
      <c r="A483" s="62" t="s">
        <v>880</v>
      </c>
      <c r="B483" s="22">
        <v>39798</v>
      </c>
      <c r="C483" s="62">
        <v>60003</v>
      </c>
      <c r="D483" s="62">
        <v>7</v>
      </c>
      <c r="E483" s="62">
        <v>5</v>
      </c>
      <c r="F483" s="62">
        <v>12</v>
      </c>
      <c r="G483" s="62">
        <v>11</v>
      </c>
      <c r="H483" s="62">
        <v>9</v>
      </c>
      <c r="I483" s="112">
        <f>D483*HLOOKUP($D$3,MASTER_Data_1!$A$3:$F$5,2,0)+E483*HLOOKUP($E$3,MASTER_Data_1!$A$3:$F$5,2,0)+F483*HLOOKUP($F$3,MASTER_Data_1!$A$3:$F$5,2,0)+G483*HLOOKUP($G$3,MASTER_Data_1!$A$3:$F$5,2,0)+H483*HLOOKUP($H$3,MASTER_Data_1!$A$3:$F$5,2,0)</f>
        <v>131</v>
      </c>
      <c r="J483" s="5">
        <f>IF(AND(I483&gt;100,C483=60001),HLOOKUP(C483,MASTER_Data_3!$A$6:$G$16,MATCH(Datset_2!I483,MASTER_Data_3!$B$7:$B$16,1)+2,1),IF(AND(I483&gt;100,C483=60002),HLOOKUP(C483,MASTER_Data_3!$A$6:$G$16,MATCH(Datset_2!I483,MASTER_Data_3!$B$7:$B$16,1)+2,1),IF(AND(I483&gt;100,C483=60003),HLOOKUP(C483,MASTER_Data_3!$A$6:$G$16,MATCH(Datset_2!I483,MASTER_Data_3!$B$7:$B$16,1)+2,1),IF(AND(I483&gt;100,C483=60004),HLOOKUP(C483,MASTER_Data_3!$A$6:$G$16,MATCH(Datset_2!I483,MASTER_Data_3!$B$7:$B$16,1)+2,1),IF(AND(I483&gt;100,C483=60005),HLOOKUP(C483,MASTER_Data_3!$A$6:$G$16,MATCH(Datset_2!I483,MASTER_Data_3!$B$7:$B$16,1)+2,1),HLOOKUP(C483,MASTER_Data_3!$A$6:$G$16,2,1))))))</f>
        <v>0.25600000000000001</v>
      </c>
      <c r="K483" s="4">
        <f t="shared" si="14"/>
        <v>33.536000000000001</v>
      </c>
      <c r="L483" s="112">
        <f>IF(AND(I483&gt;100,C483=60001),HLOOKUP(C483,MASTER_Data_4!$A$6:$L$16,MATCH(Datset_2!I483,MASTER_Data_4!$B$7:$B$16,1)+2,1),IF(AND(I483&gt;100,C483=60002),HLOOKUP(C483,MASTER_Data_4!$A$6:$L$16,MATCH(Datset_2!I483,MASTER_Data_4!$B$7:$B$16,1)+2,1),IF(AND(I483&gt;100,C483=60003),HLOOKUP(C483,MASTER_Data_4!$A$6:$L$16,MATCH(Datset_2!I483,MASTER_Data_4!$B$7:$B$16,1)+2,1),IF(AND(I483&gt;100,C483=60004),HLOOKUP(C483,MASTER_Data_4!$A$6:$L$16,MATCH(Datset_2!I483,MASTER_Data_4!$B$7:$B$16,1)+2,1),IF(AND(I483&gt;100,C483=60005),HLOOKUP(C483,MASTER_Data_4!$A$6:$L$16,MATCH(Datset_2!I483,MASTER_Data_4!$B$7:$B$16,1)+2,1),HLOOKUP(C483,MASTER_Data_4!$A$6:$L$16,2,1))))))</f>
        <v>0.28999999999999998</v>
      </c>
      <c r="M483" s="4">
        <f t="shared" si="15"/>
        <v>37.989999999999995</v>
      </c>
      <c r="N483" s="112">
        <f>VLOOKUP(C483,MASTER_Data_7!$F$2:$H$7,3,0)</f>
        <v>2</v>
      </c>
      <c r="O483" s="112">
        <f>VLOOKUP(C483,MASTER_Data_7!$K$2:$M$12,3,0)</f>
        <v>1</v>
      </c>
      <c r="P483" s="3">
        <f>VLOOKUP(C483,MASTER_Data_8!$F$2:$H$7,3,0)</f>
        <v>846</v>
      </c>
      <c r="Q483" s="3">
        <f>Datset_2!I483*MASTER_Data_5!$B$9*P483</f>
        <v>6040.0169999999998</v>
      </c>
      <c r="R483" s="3">
        <f>VLOOKUP(C483,MASTER_Data_8!$K$2:$M$12,3,0)</f>
        <v>775</v>
      </c>
      <c r="S483" s="3">
        <f>Datset_2!I483*MASTER_Data_5!$B$9*R483</f>
        <v>5533.1125000000002</v>
      </c>
    </row>
    <row r="484" spans="1:19" x14ac:dyDescent="0.25">
      <c r="A484" s="62" t="s">
        <v>881</v>
      </c>
      <c r="B484" s="22">
        <v>39799</v>
      </c>
      <c r="C484" s="62">
        <v>60004</v>
      </c>
      <c r="D484" s="62">
        <v>6</v>
      </c>
      <c r="E484" s="62">
        <v>7</v>
      </c>
      <c r="F484" s="62">
        <v>12</v>
      </c>
      <c r="G484" s="62">
        <v>11</v>
      </c>
      <c r="H484" s="62">
        <v>9</v>
      </c>
      <c r="I484" s="112">
        <f>D484*HLOOKUP($D$3,MASTER_Data_1!$A$3:$F$5,2,0)+E484*HLOOKUP($E$3,MASTER_Data_1!$A$3:$F$5,2,0)+F484*HLOOKUP($F$3,MASTER_Data_1!$A$3:$F$5,2,0)+G484*HLOOKUP($G$3,MASTER_Data_1!$A$3:$F$5,2,0)+H484*HLOOKUP($H$3,MASTER_Data_1!$A$3:$F$5,2,0)</f>
        <v>132.29999999999998</v>
      </c>
      <c r="J484" s="5">
        <f>IF(AND(I484&gt;100,C484=60001),HLOOKUP(C484,MASTER_Data_3!$A$6:$G$16,MATCH(Datset_2!I484,MASTER_Data_3!$B$7:$B$16,1)+2,1),IF(AND(I484&gt;100,C484=60002),HLOOKUP(C484,MASTER_Data_3!$A$6:$G$16,MATCH(Datset_2!I484,MASTER_Data_3!$B$7:$B$16,1)+2,1),IF(AND(I484&gt;100,C484=60003),HLOOKUP(C484,MASTER_Data_3!$A$6:$G$16,MATCH(Datset_2!I484,MASTER_Data_3!$B$7:$B$16,1)+2,1),IF(AND(I484&gt;100,C484=60004),HLOOKUP(C484,MASTER_Data_3!$A$6:$G$16,MATCH(Datset_2!I484,MASTER_Data_3!$B$7:$B$16,1)+2,1),IF(AND(I484&gt;100,C484=60005),HLOOKUP(C484,MASTER_Data_3!$A$6:$G$16,MATCH(Datset_2!I484,MASTER_Data_3!$B$7:$B$16,1)+2,1),HLOOKUP(C484,MASTER_Data_3!$A$6:$G$16,2,1))))))</f>
        <v>0.252</v>
      </c>
      <c r="K484" s="4">
        <f t="shared" si="14"/>
        <v>33.339599999999997</v>
      </c>
      <c r="L484" s="112">
        <f>IF(AND(I484&gt;100,C484=60001),HLOOKUP(C484,MASTER_Data_4!$A$6:$L$16,MATCH(Datset_2!I484,MASTER_Data_4!$B$7:$B$16,1)+2,1),IF(AND(I484&gt;100,C484=60002),HLOOKUP(C484,MASTER_Data_4!$A$6:$L$16,MATCH(Datset_2!I484,MASTER_Data_4!$B$7:$B$16,1)+2,1),IF(AND(I484&gt;100,C484=60003),HLOOKUP(C484,MASTER_Data_4!$A$6:$L$16,MATCH(Datset_2!I484,MASTER_Data_4!$B$7:$B$16,1)+2,1),IF(AND(I484&gt;100,C484=60004),HLOOKUP(C484,MASTER_Data_4!$A$6:$L$16,MATCH(Datset_2!I484,MASTER_Data_4!$B$7:$B$16,1)+2,1),IF(AND(I484&gt;100,C484=60005),HLOOKUP(C484,MASTER_Data_4!$A$6:$L$16,MATCH(Datset_2!I484,MASTER_Data_4!$B$7:$B$16,1)+2,1),HLOOKUP(C484,MASTER_Data_4!$A$6:$L$16,2,1))))))</f>
        <v>0.3</v>
      </c>
      <c r="M484" s="4">
        <f t="shared" si="15"/>
        <v>39.689999999999991</v>
      </c>
      <c r="N484" s="112">
        <f>VLOOKUP(C484,MASTER_Data_7!$F$2:$H$7,3,0)</f>
        <v>2</v>
      </c>
      <c r="O484" s="112">
        <f>VLOOKUP(C484,MASTER_Data_7!$K$2:$M$12,3,0)</f>
        <v>2</v>
      </c>
      <c r="P484" s="3">
        <f>VLOOKUP(C484,MASTER_Data_8!$F$2:$H$7,3,0)</f>
        <v>882</v>
      </c>
      <c r="Q484" s="3">
        <f>Datset_2!I484*MASTER_Data_5!$B$9*P484</f>
        <v>6359.5286999999989</v>
      </c>
      <c r="R484" s="3">
        <f>VLOOKUP(C484,MASTER_Data_8!$K$2:$M$12,3,0)</f>
        <v>1735</v>
      </c>
      <c r="S484" s="3">
        <f>Datset_2!I484*MASTER_Data_5!$B$9*R484</f>
        <v>12509.957249999998</v>
      </c>
    </row>
    <row r="485" spans="1:19" x14ac:dyDescent="0.25">
      <c r="A485" s="62" t="s">
        <v>882</v>
      </c>
      <c r="B485" s="22">
        <v>39799</v>
      </c>
      <c r="C485" s="62">
        <v>60001</v>
      </c>
      <c r="D485" s="62">
        <v>9</v>
      </c>
      <c r="E485" s="62">
        <v>8</v>
      </c>
      <c r="F485" s="62">
        <v>12</v>
      </c>
      <c r="G485" s="62">
        <v>11</v>
      </c>
      <c r="H485" s="62">
        <v>3</v>
      </c>
      <c r="I485" s="112">
        <f>D485*HLOOKUP($D$3,MASTER_Data_1!$A$3:$F$5,2,0)+E485*HLOOKUP($E$3,MASTER_Data_1!$A$3:$F$5,2,0)+F485*HLOOKUP($F$3,MASTER_Data_1!$A$3:$F$5,2,0)+G485*HLOOKUP($G$3,MASTER_Data_1!$A$3:$F$5,2,0)+H485*HLOOKUP($H$3,MASTER_Data_1!$A$3:$F$5,2,0)</f>
        <v>124.20000000000002</v>
      </c>
      <c r="J485" s="5">
        <f>IF(AND(I485&gt;100,C485=60001),HLOOKUP(C485,MASTER_Data_3!$A$6:$G$16,MATCH(Datset_2!I485,MASTER_Data_3!$B$7:$B$16,1)+2,1),IF(AND(I485&gt;100,C485=60002),HLOOKUP(C485,MASTER_Data_3!$A$6:$G$16,MATCH(Datset_2!I485,MASTER_Data_3!$B$7:$B$16,1)+2,1),IF(AND(I485&gt;100,C485=60003),HLOOKUP(C485,MASTER_Data_3!$A$6:$G$16,MATCH(Datset_2!I485,MASTER_Data_3!$B$7:$B$16,1)+2,1),IF(AND(I485&gt;100,C485=60004),HLOOKUP(C485,MASTER_Data_3!$A$6:$G$16,MATCH(Datset_2!I485,MASTER_Data_3!$B$7:$B$16,1)+2,1),IF(AND(I485&gt;100,C485=60005),HLOOKUP(C485,MASTER_Data_3!$A$6:$G$16,MATCH(Datset_2!I485,MASTER_Data_3!$B$7:$B$16,1)+2,1),HLOOKUP(C485,MASTER_Data_3!$A$6:$G$16,2,1))))))</f>
        <v>0.25</v>
      </c>
      <c r="K485" s="4">
        <f t="shared" si="14"/>
        <v>31.050000000000004</v>
      </c>
      <c r="L485" s="112">
        <f>IF(AND(I485&gt;100,C485=60001),HLOOKUP(C485,MASTER_Data_4!$A$6:$L$16,MATCH(Datset_2!I485,MASTER_Data_4!$B$7:$B$16,1)+2,1),IF(AND(I485&gt;100,C485=60002),HLOOKUP(C485,MASTER_Data_4!$A$6:$L$16,MATCH(Datset_2!I485,MASTER_Data_4!$B$7:$B$16,1)+2,1),IF(AND(I485&gt;100,C485=60003),HLOOKUP(C485,MASTER_Data_4!$A$6:$L$16,MATCH(Datset_2!I485,MASTER_Data_4!$B$7:$B$16,1)+2,1),IF(AND(I485&gt;100,C485=60004),HLOOKUP(C485,MASTER_Data_4!$A$6:$L$16,MATCH(Datset_2!I485,MASTER_Data_4!$B$7:$B$16,1)+2,1),IF(AND(I485&gt;100,C485=60005),HLOOKUP(C485,MASTER_Data_4!$A$6:$L$16,MATCH(Datset_2!I485,MASTER_Data_4!$B$7:$B$16,1)+2,1),HLOOKUP(C485,MASTER_Data_4!$A$6:$L$16,2,1))))))</f>
        <v>0.34</v>
      </c>
      <c r="M485" s="4">
        <f t="shared" si="15"/>
        <v>42.228000000000009</v>
      </c>
      <c r="N485" s="112">
        <f>VLOOKUP(C485,MASTER_Data_7!$F$2:$H$7,3,0)</f>
        <v>1</v>
      </c>
      <c r="O485" s="112">
        <f>VLOOKUP(C485,MASTER_Data_7!$K$2:$M$12,3,0)</f>
        <v>2</v>
      </c>
      <c r="P485" s="3">
        <f>VLOOKUP(C485,MASTER_Data_8!$F$2:$H$7,3,0)</f>
        <v>25</v>
      </c>
      <c r="Q485" s="3">
        <f>Datset_2!I485*MASTER_Data_5!$B$9*P485</f>
        <v>169.22250000000003</v>
      </c>
      <c r="R485" s="3">
        <f>VLOOKUP(C485,MASTER_Data_8!$K$2:$M$12,3,0)</f>
        <v>1376</v>
      </c>
      <c r="S485" s="3">
        <f>Datset_2!I485*MASTER_Data_5!$B$9*R485</f>
        <v>9314.006400000002</v>
      </c>
    </row>
    <row r="486" spans="1:19" x14ac:dyDescent="0.25">
      <c r="A486" s="62" t="s">
        <v>883</v>
      </c>
      <c r="B486" s="22">
        <v>39799</v>
      </c>
      <c r="C486" s="62">
        <v>60002</v>
      </c>
      <c r="D486" s="62">
        <v>9</v>
      </c>
      <c r="E486" s="62">
        <v>8</v>
      </c>
      <c r="F486" s="62">
        <v>12</v>
      </c>
      <c r="G486" s="62">
        <v>9</v>
      </c>
      <c r="H486" s="62">
        <v>9</v>
      </c>
      <c r="I486" s="112">
        <f>D486*HLOOKUP($D$3,MASTER_Data_1!$A$3:$F$5,2,0)+E486*HLOOKUP($E$3,MASTER_Data_1!$A$3:$F$5,2,0)+F486*HLOOKUP($F$3,MASTER_Data_1!$A$3:$F$5,2,0)+G486*HLOOKUP($G$3,MASTER_Data_1!$A$3:$F$5,2,0)+H486*HLOOKUP($H$3,MASTER_Data_1!$A$3:$F$5,2,0)</f>
        <v>129.6</v>
      </c>
      <c r="J486" s="5">
        <f>IF(AND(I486&gt;100,C486=60001),HLOOKUP(C486,MASTER_Data_3!$A$6:$G$16,MATCH(Datset_2!I486,MASTER_Data_3!$B$7:$B$16,1)+2,1),IF(AND(I486&gt;100,C486=60002),HLOOKUP(C486,MASTER_Data_3!$A$6:$G$16,MATCH(Datset_2!I486,MASTER_Data_3!$B$7:$B$16,1)+2,1),IF(AND(I486&gt;100,C486=60003),HLOOKUP(C486,MASTER_Data_3!$A$6:$G$16,MATCH(Datset_2!I486,MASTER_Data_3!$B$7:$B$16,1)+2,1),IF(AND(I486&gt;100,C486=60004),HLOOKUP(C486,MASTER_Data_3!$A$6:$G$16,MATCH(Datset_2!I486,MASTER_Data_3!$B$7:$B$16,1)+2,1),IF(AND(I486&gt;100,C486=60005),HLOOKUP(C486,MASTER_Data_3!$A$6:$G$16,MATCH(Datset_2!I486,MASTER_Data_3!$B$7:$B$16,1)+2,1),HLOOKUP(C486,MASTER_Data_3!$A$6:$G$16,2,1))))))</f>
        <v>0.254</v>
      </c>
      <c r="K486" s="4">
        <f t="shared" si="14"/>
        <v>32.918399999999998</v>
      </c>
      <c r="L486" s="112">
        <f>IF(AND(I486&gt;100,C486=60001),HLOOKUP(C486,MASTER_Data_4!$A$6:$L$16,MATCH(Datset_2!I486,MASTER_Data_4!$B$7:$B$16,1)+2,1),IF(AND(I486&gt;100,C486=60002),HLOOKUP(C486,MASTER_Data_4!$A$6:$L$16,MATCH(Datset_2!I486,MASTER_Data_4!$B$7:$B$16,1)+2,1),IF(AND(I486&gt;100,C486=60003),HLOOKUP(C486,MASTER_Data_4!$A$6:$L$16,MATCH(Datset_2!I486,MASTER_Data_4!$B$7:$B$16,1)+2,1),IF(AND(I486&gt;100,C486=60004),HLOOKUP(C486,MASTER_Data_4!$A$6:$L$16,MATCH(Datset_2!I486,MASTER_Data_4!$B$7:$B$16,1)+2,1),IF(AND(I486&gt;100,C486=60005),HLOOKUP(C486,MASTER_Data_4!$A$6:$L$16,MATCH(Datset_2!I486,MASTER_Data_4!$B$7:$B$16,1)+2,1),HLOOKUP(C486,MASTER_Data_4!$A$6:$L$16,2,1))))))</f>
        <v>0.307</v>
      </c>
      <c r="M486" s="4">
        <f t="shared" si="15"/>
        <v>39.787199999999999</v>
      </c>
      <c r="N486" s="112">
        <f>VLOOKUP(C486,MASTER_Data_7!$F$2:$H$7,3,0)</f>
        <v>1</v>
      </c>
      <c r="O486" s="112">
        <f>VLOOKUP(C486,MASTER_Data_7!$K$2:$M$12,3,0)</f>
        <v>2</v>
      </c>
      <c r="P486" s="3">
        <f>VLOOKUP(C486,MASTER_Data_8!$F$2:$H$7,3,0)</f>
        <v>355</v>
      </c>
      <c r="Q486" s="3">
        <f>Datset_2!I486*MASTER_Data_5!$B$9*P486</f>
        <v>2507.4359999999997</v>
      </c>
      <c r="R486" s="3">
        <f>VLOOKUP(C486,MASTER_Data_8!$K$2:$M$12,3,0)</f>
        <v>1275</v>
      </c>
      <c r="S486" s="3">
        <f>Datset_2!I486*MASTER_Data_5!$B$9*R486</f>
        <v>9005.58</v>
      </c>
    </row>
    <row r="487" spans="1:19" x14ac:dyDescent="0.25">
      <c r="A487" s="62" t="s">
        <v>884</v>
      </c>
      <c r="B487" s="22">
        <v>39800</v>
      </c>
      <c r="C487" s="62">
        <v>60001</v>
      </c>
      <c r="D487" s="62">
        <v>4</v>
      </c>
      <c r="E487" s="62">
        <v>12</v>
      </c>
      <c r="F487" s="62">
        <v>12</v>
      </c>
      <c r="G487" s="62">
        <v>12</v>
      </c>
      <c r="H487" s="62">
        <v>4</v>
      </c>
      <c r="I487" s="112">
        <f>D487*HLOOKUP($D$3,MASTER_Data_1!$A$3:$F$5,2,0)+E487*HLOOKUP($E$3,MASTER_Data_1!$A$3:$F$5,2,0)+F487*HLOOKUP($F$3,MASTER_Data_1!$A$3:$F$5,2,0)+G487*HLOOKUP($G$3,MASTER_Data_1!$A$3:$F$5,2,0)+H487*HLOOKUP($H$3,MASTER_Data_1!$A$3:$F$5,2,0)</f>
        <v>128.4</v>
      </c>
      <c r="J487" s="5">
        <f>IF(AND(I487&gt;100,C487=60001),HLOOKUP(C487,MASTER_Data_3!$A$6:$G$16,MATCH(Datset_2!I487,MASTER_Data_3!$B$7:$B$16,1)+2,1),IF(AND(I487&gt;100,C487=60002),HLOOKUP(C487,MASTER_Data_3!$A$6:$G$16,MATCH(Datset_2!I487,MASTER_Data_3!$B$7:$B$16,1)+2,1),IF(AND(I487&gt;100,C487=60003),HLOOKUP(C487,MASTER_Data_3!$A$6:$G$16,MATCH(Datset_2!I487,MASTER_Data_3!$B$7:$B$16,1)+2,1),IF(AND(I487&gt;100,C487=60004),HLOOKUP(C487,MASTER_Data_3!$A$6:$G$16,MATCH(Datset_2!I487,MASTER_Data_3!$B$7:$B$16,1)+2,1),IF(AND(I487&gt;100,C487=60005),HLOOKUP(C487,MASTER_Data_3!$A$6:$G$16,MATCH(Datset_2!I487,MASTER_Data_3!$B$7:$B$16,1)+2,1),HLOOKUP(C487,MASTER_Data_3!$A$6:$G$16,2,1))))))</f>
        <v>0.25</v>
      </c>
      <c r="K487" s="4">
        <f t="shared" si="14"/>
        <v>32.1</v>
      </c>
      <c r="L487" s="112">
        <f>IF(AND(I487&gt;100,C487=60001),HLOOKUP(C487,MASTER_Data_4!$A$6:$L$16,MATCH(Datset_2!I487,MASTER_Data_4!$B$7:$B$16,1)+2,1),IF(AND(I487&gt;100,C487=60002),HLOOKUP(C487,MASTER_Data_4!$A$6:$L$16,MATCH(Datset_2!I487,MASTER_Data_4!$B$7:$B$16,1)+2,1),IF(AND(I487&gt;100,C487=60003),HLOOKUP(C487,MASTER_Data_4!$A$6:$L$16,MATCH(Datset_2!I487,MASTER_Data_4!$B$7:$B$16,1)+2,1),IF(AND(I487&gt;100,C487=60004),HLOOKUP(C487,MASTER_Data_4!$A$6:$L$16,MATCH(Datset_2!I487,MASTER_Data_4!$B$7:$B$16,1)+2,1),IF(AND(I487&gt;100,C487=60005),HLOOKUP(C487,MASTER_Data_4!$A$6:$L$16,MATCH(Datset_2!I487,MASTER_Data_4!$B$7:$B$16,1)+2,1),HLOOKUP(C487,MASTER_Data_4!$A$6:$L$16,2,1))))))</f>
        <v>0.34</v>
      </c>
      <c r="M487" s="4">
        <f t="shared" si="15"/>
        <v>43.656000000000006</v>
      </c>
      <c r="N487" s="112">
        <f>VLOOKUP(C487,MASTER_Data_7!$F$2:$H$7,3,0)</f>
        <v>1</v>
      </c>
      <c r="O487" s="112">
        <f>VLOOKUP(C487,MASTER_Data_7!$K$2:$M$12,3,0)</f>
        <v>2</v>
      </c>
      <c r="P487" s="3">
        <f>VLOOKUP(C487,MASTER_Data_8!$F$2:$H$7,3,0)</f>
        <v>25</v>
      </c>
      <c r="Q487" s="3">
        <f>Datset_2!I487*MASTER_Data_5!$B$9*P487</f>
        <v>174.94500000000002</v>
      </c>
      <c r="R487" s="3">
        <f>VLOOKUP(C487,MASTER_Data_8!$K$2:$M$12,3,0)</f>
        <v>1376</v>
      </c>
      <c r="S487" s="3">
        <f>Datset_2!I487*MASTER_Data_5!$B$9*R487</f>
        <v>9628.9728000000014</v>
      </c>
    </row>
    <row r="488" spans="1:19" x14ac:dyDescent="0.25">
      <c r="A488" s="62" t="s">
        <v>885</v>
      </c>
      <c r="B488" s="22">
        <v>39801</v>
      </c>
      <c r="C488" s="62">
        <v>60003</v>
      </c>
      <c r="D488" s="62">
        <v>9</v>
      </c>
      <c r="E488" s="62">
        <v>8</v>
      </c>
      <c r="F488" s="62">
        <v>15</v>
      </c>
      <c r="G488" s="62">
        <v>15</v>
      </c>
      <c r="H488" s="62">
        <v>9</v>
      </c>
      <c r="I488" s="112">
        <f>D488*HLOOKUP($D$3,MASTER_Data_1!$A$3:$F$5,2,0)+E488*HLOOKUP($E$3,MASTER_Data_1!$A$3:$F$5,2,0)+F488*HLOOKUP($F$3,MASTER_Data_1!$A$3:$F$5,2,0)+G488*HLOOKUP($G$3,MASTER_Data_1!$A$3:$F$5,2,0)+H488*HLOOKUP($H$3,MASTER_Data_1!$A$3:$F$5,2,0)</f>
        <v>168.29999999999998</v>
      </c>
      <c r="J488" s="5">
        <f>IF(AND(I488&gt;100,C488=60001),HLOOKUP(C488,MASTER_Data_3!$A$6:$G$16,MATCH(Datset_2!I488,MASTER_Data_3!$B$7:$B$16,1)+2,1),IF(AND(I488&gt;100,C488=60002),HLOOKUP(C488,MASTER_Data_3!$A$6:$G$16,MATCH(Datset_2!I488,MASTER_Data_3!$B$7:$B$16,1)+2,1),IF(AND(I488&gt;100,C488=60003),HLOOKUP(C488,MASTER_Data_3!$A$6:$G$16,MATCH(Datset_2!I488,MASTER_Data_3!$B$7:$B$16,1)+2,1),IF(AND(I488&gt;100,C488=60004),HLOOKUP(C488,MASTER_Data_3!$A$6:$G$16,MATCH(Datset_2!I488,MASTER_Data_3!$B$7:$B$16,1)+2,1),IF(AND(I488&gt;100,C488=60005),HLOOKUP(C488,MASTER_Data_3!$A$6:$G$16,MATCH(Datset_2!I488,MASTER_Data_3!$B$7:$B$16,1)+2,1),HLOOKUP(C488,MASTER_Data_3!$A$6:$G$16,2,1))))))</f>
        <v>0.25600000000000001</v>
      </c>
      <c r="K488" s="4">
        <f t="shared" si="14"/>
        <v>43.084799999999994</v>
      </c>
      <c r="L488" s="112">
        <f>IF(AND(I488&gt;100,C488=60001),HLOOKUP(C488,MASTER_Data_4!$A$6:$L$16,MATCH(Datset_2!I488,MASTER_Data_4!$B$7:$B$16,1)+2,1),IF(AND(I488&gt;100,C488=60002),HLOOKUP(C488,MASTER_Data_4!$A$6:$L$16,MATCH(Datset_2!I488,MASTER_Data_4!$B$7:$B$16,1)+2,1),IF(AND(I488&gt;100,C488=60003),HLOOKUP(C488,MASTER_Data_4!$A$6:$L$16,MATCH(Datset_2!I488,MASTER_Data_4!$B$7:$B$16,1)+2,1),IF(AND(I488&gt;100,C488=60004),HLOOKUP(C488,MASTER_Data_4!$A$6:$L$16,MATCH(Datset_2!I488,MASTER_Data_4!$B$7:$B$16,1)+2,1),IF(AND(I488&gt;100,C488=60005),HLOOKUP(C488,MASTER_Data_4!$A$6:$L$16,MATCH(Datset_2!I488,MASTER_Data_4!$B$7:$B$16,1)+2,1),HLOOKUP(C488,MASTER_Data_4!$A$6:$L$16,2,1))))))</f>
        <v>0.28999999999999998</v>
      </c>
      <c r="M488" s="4">
        <f t="shared" si="15"/>
        <v>48.806999999999995</v>
      </c>
      <c r="N488" s="112">
        <f>VLOOKUP(C488,MASTER_Data_7!$F$2:$H$7,3,0)</f>
        <v>2</v>
      </c>
      <c r="O488" s="112">
        <f>VLOOKUP(C488,MASTER_Data_7!$K$2:$M$12,3,0)</f>
        <v>1</v>
      </c>
      <c r="P488" s="3">
        <f>VLOOKUP(C488,MASTER_Data_8!$F$2:$H$7,3,0)</f>
        <v>846</v>
      </c>
      <c r="Q488" s="3">
        <f>Datset_2!I488*MASTER_Data_5!$B$9*P488</f>
        <v>7759.8081000000002</v>
      </c>
      <c r="R488" s="3">
        <f>VLOOKUP(C488,MASTER_Data_8!$K$2:$M$12,3,0)</f>
        <v>775</v>
      </c>
      <c r="S488" s="3">
        <f>Datset_2!I488*MASTER_Data_5!$B$9*R488</f>
        <v>7108.57125</v>
      </c>
    </row>
    <row r="489" spans="1:19" x14ac:dyDescent="0.25">
      <c r="A489" s="62" t="s">
        <v>886</v>
      </c>
      <c r="B489" s="22">
        <v>39801</v>
      </c>
      <c r="C489" s="62">
        <v>60003</v>
      </c>
      <c r="D489" s="62">
        <v>9</v>
      </c>
      <c r="E489" s="62">
        <v>8</v>
      </c>
      <c r="F489" s="62">
        <v>6</v>
      </c>
      <c r="G489" s="62">
        <v>12</v>
      </c>
      <c r="H489" s="62">
        <v>4</v>
      </c>
      <c r="I489" s="112">
        <f>D489*HLOOKUP($D$3,MASTER_Data_1!$A$3:$F$5,2,0)+E489*HLOOKUP($E$3,MASTER_Data_1!$A$3:$F$5,2,0)+F489*HLOOKUP($F$3,MASTER_Data_1!$A$3:$F$5,2,0)+G489*HLOOKUP($G$3,MASTER_Data_1!$A$3:$F$5,2,0)+H489*HLOOKUP($H$3,MASTER_Data_1!$A$3:$F$5,2,0)</f>
        <v>123.7</v>
      </c>
      <c r="J489" s="5">
        <f>IF(AND(I489&gt;100,C489=60001),HLOOKUP(C489,MASTER_Data_3!$A$6:$G$16,MATCH(Datset_2!I489,MASTER_Data_3!$B$7:$B$16,1)+2,1),IF(AND(I489&gt;100,C489=60002),HLOOKUP(C489,MASTER_Data_3!$A$6:$G$16,MATCH(Datset_2!I489,MASTER_Data_3!$B$7:$B$16,1)+2,1),IF(AND(I489&gt;100,C489=60003),HLOOKUP(C489,MASTER_Data_3!$A$6:$G$16,MATCH(Datset_2!I489,MASTER_Data_3!$B$7:$B$16,1)+2,1),IF(AND(I489&gt;100,C489=60004),HLOOKUP(C489,MASTER_Data_3!$A$6:$G$16,MATCH(Datset_2!I489,MASTER_Data_3!$B$7:$B$16,1)+2,1),IF(AND(I489&gt;100,C489=60005),HLOOKUP(C489,MASTER_Data_3!$A$6:$G$16,MATCH(Datset_2!I489,MASTER_Data_3!$B$7:$B$16,1)+2,1),HLOOKUP(C489,MASTER_Data_3!$A$6:$G$16,2,1))))))</f>
        <v>0.25600000000000001</v>
      </c>
      <c r="K489" s="4">
        <f t="shared" si="14"/>
        <v>31.667200000000001</v>
      </c>
      <c r="L489" s="112">
        <f>IF(AND(I489&gt;100,C489=60001),HLOOKUP(C489,MASTER_Data_4!$A$6:$L$16,MATCH(Datset_2!I489,MASTER_Data_4!$B$7:$B$16,1)+2,1),IF(AND(I489&gt;100,C489=60002),HLOOKUP(C489,MASTER_Data_4!$A$6:$L$16,MATCH(Datset_2!I489,MASTER_Data_4!$B$7:$B$16,1)+2,1),IF(AND(I489&gt;100,C489=60003),HLOOKUP(C489,MASTER_Data_4!$A$6:$L$16,MATCH(Datset_2!I489,MASTER_Data_4!$B$7:$B$16,1)+2,1),IF(AND(I489&gt;100,C489=60004),HLOOKUP(C489,MASTER_Data_4!$A$6:$L$16,MATCH(Datset_2!I489,MASTER_Data_4!$B$7:$B$16,1)+2,1),IF(AND(I489&gt;100,C489=60005),HLOOKUP(C489,MASTER_Data_4!$A$6:$L$16,MATCH(Datset_2!I489,MASTER_Data_4!$B$7:$B$16,1)+2,1),HLOOKUP(C489,MASTER_Data_4!$A$6:$L$16,2,1))))))</f>
        <v>0.28999999999999998</v>
      </c>
      <c r="M489" s="4">
        <f t="shared" si="15"/>
        <v>35.872999999999998</v>
      </c>
      <c r="N489" s="112">
        <f>VLOOKUP(C489,MASTER_Data_7!$F$2:$H$7,3,0)</f>
        <v>2</v>
      </c>
      <c r="O489" s="112">
        <f>VLOOKUP(C489,MASTER_Data_7!$K$2:$M$12,3,0)</f>
        <v>1</v>
      </c>
      <c r="P489" s="3">
        <f>VLOOKUP(C489,MASTER_Data_8!$F$2:$H$7,3,0)</f>
        <v>846</v>
      </c>
      <c r="Q489" s="3">
        <f>Datset_2!I489*MASTER_Data_5!$B$9*P489</f>
        <v>5703.4358999999995</v>
      </c>
      <c r="R489" s="3">
        <f>VLOOKUP(C489,MASTER_Data_8!$K$2:$M$12,3,0)</f>
        <v>775</v>
      </c>
      <c r="S489" s="3">
        <f>Datset_2!I489*MASTER_Data_5!$B$9*R489</f>
        <v>5224.7787499999995</v>
      </c>
    </row>
    <row r="490" spans="1:19" x14ac:dyDescent="0.25">
      <c r="A490" s="62" t="s">
        <v>887</v>
      </c>
      <c r="B490" s="22">
        <v>39801</v>
      </c>
      <c r="C490" s="62">
        <v>60005</v>
      </c>
      <c r="D490" s="62">
        <v>9</v>
      </c>
      <c r="E490" s="62">
        <v>12</v>
      </c>
      <c r="F490" s="62">
        <v>11</v>
      </c>
      <c r="G490" s="62">
        <v>12</v>
      </c>
      <c r="H490" s="62">
        <v>9</v>
      </c>
      <c r="I490" s="112">
        <f>D490*HLOOKUP($D$3,MASTER_Data_1!$A$3:$F$5,2,0)+E490*HLOOKUP($E$3,MASTER_Data_1!$A$3:$F$5,2,0)+F490*HLOOKUP($F$3,MASTER_Data_1!$A$3:$F$5,2,0)+G490*HLOOKUP($G$3,MASTER_Data_1!$A$3:$F$5,2,0)+H490*HLOOKUP($H$3,MASTER_Data_1!$A$3:$F$5,2,0)</f>
        <v>152.4</v>
      </c>
      <c r="J490" s="5">
        <f>IF(AND(I490&gt;100,C490=60001),HLOOKUP(C490,MASTER_Data_3!$A$6:$G$16,MATCH(Datset_2!I490,MASTER_Data_3!$B$7:$B$16,1)+2,1),IF(AND(I490&gt;100,C490=60002),HLOOKUP(C490,MASTER_Data_3!$A$6:$G$16,MATCH(Datset_2!I490,MASTER_Data_3!$B$7:$B$16,1)+2,1),IF(AND(I490&gt;100,C490=60003),HLOOKUP(C490,MASTER_Data_3!$A$6:$G$16,MATCH(Datset_2!I490,MASTER_Data_3!$B$7:$B$16,1)+2,1),IF(AND(I490&gt;100,C490=60004),HLOOKUP(C490,MASTER_Data_3!$A$6:$G$16,MATCH(Datset_2!I490,MASTER_Data_3!$B$7:$B$16,1)+2,1),IF(AND(I490&gt;100,C490=60005),HLOOKUP(C490,MASTER_Data_3!$A$6:$G$16,MATCH(Datset_2!I490,MASTER_Data_3!$B$7:$B$16,1)+2,1),HLOOKUP(C490,MASTER_Data_3!$A$6:$G$16,2,1))))))</f>
        <v>0.24399999999999999</v>
      </c>
      <c r="K490" s="4">
        <f t="shared" si="14"/>
        <v>37.185600000000001</v>
      </c>
      <c r="L490" s="112">
        <f>IF(AND(I490&gt;100,C490=60001),HLOOKUP(C490,MASTER_Data_4!$A$6:$L$16,MATCH(Datset_2!I490,MASTER_Data_4!$B$7:$B$16,1)+2,1),IF(AND(I490&gt;100,C490=60002),HLOOKUP(C490,MASTER_Data_4!$A$6:$L$16,MATCH(Datset_2!I490,MASTER_Data_4!$B$7:$B$16,1)+2,1),IF(AND(I490&gt;100,C490=60003),HLOOKUP(C490,MASTER_Data_4!$A$6:$L$16,MATCH(Datset_2!I490,MASTER_Data_4!$B$7:$B$16,1)+2,1),IF(AND(I490&gt;100,C490=60004),HLOOKUP(C490,MASTER_Data_4!$A$6:$L$16,MATCH(Datset_2!I490,MASTER_Data_4!$B$7:$B$16,1)+2,1),IF(AND(I490&gt;100,C490=60005),HLOOKUP(C490,MASTER_Data_4!$A$6:$L$16,MATCH(Datset_2!I490,MASTER_Data_4!$B$7:$B$16,1)+2,1),HLOOKUP(C490,MASTER_Data_4!$A$6:$L$16,2,1))))))</f>
        <v>0.38900000000000001</v>
      </c>
      <c r="M490" s="4">
        <f t="shared" si="15"/>
        <v>59.283600000000007</v>
      </c>
      <c r="N490" s="112">
        <f>VLOOKUP(C490,MASTER_Data_7!$F$2:$H$7,3,0)</f>
        <v>2</v>
      </c>
      <c r="O490" s="112">
        <f>VLOOKUP(C490,MASTER_Data_7!$K$2:$M$12,3,0)</f>
        <v>1</v>
      </c>
      <c r="P490" s="3">
        <f>VLOOKUP(C490,MASTER_Data_8!$F$2:$H$7,3,0)</f>
        <v>779</v>
      </c>
      <c r="Q490" s="3">
        <f>Datset_2!I490*MASTER_Data_5!$B$9*P490</f>
        <v>6470.2181999999993</v>
      </c>
      <c r="R490" s="3">
        <f>VLOOKUP(C490,MASTER_Data_8!$K$2:$M$12,3,0)</f>
        <v>584</v>
      </c>
      <c r="S490" s="3">
        <f>Datset_2!I490*MASTER_Data_5!$B$9*R490</f>
        <v>4850.5871999999999</v>
      </c>
    </row>
    <row r="491" spans="1:19" x14ac:dyDescent="0.25">
      <c r="A491" s="62" t="s">
        <v>888</v>
      </c>
      <c r="B491" s="22">
        <v>39801</v>
      </c>
      <c r="C491" s="62">
        <v>60003</v>
      </c>
      <c r="D491" s="62">
        <v>9</v>
      </c>
      <c r="E491" s="62">
        <v>8</v>
      </c>
      <c r="F491" s="62">
        <v>13</v>
      </c>
      <c r="G491" s="62">
        <v>17</v>
      </c>
      <c r="H491" s="62">
        <v>5</v>
      </c>
      <c r="I491" s="112">
        <f>D491*HLOOKUP($D$3,MASTER_Data_1!$A$3:$F$5,2,0)+E491*HLOOKUP($E$3,MASTER_Data_1!$A$3:$F$5,2,0)+F491*HLOOKUP($F$3,MASTER_Data_1!$A$3:$F$5,2,0)+G491*HLOOKUP($G$3,MASTER_Data_1!$A$3:$F$5,2,0)+H491*HLOOKUP($H$3,MASTER_Data_1!$A$3:$F$5,2,0)</f>
        <v>165.5</v>
      </c>
      <c r="J491" s="5">
        <f>IF(AND(I491&gt;100,C491=60001),HLOOKUP(C491,MASTER_Data_3!$A$6:$G$16,MATCH(Datset_2!I491,MASTER_Data_3!$B$7:$B$16,1)+2,1),IF(AND(I491&gt;100,C491=60002),HLOOKUP(C491,MASTER_Data_3!$A$6:$G$16,MATCH(Datset_2!I491,MASTER_Data_3!$B$7:$B$16,1)+2,1),IF(AND(I491&gt;100,C491=60003),HLOOKUP(C491,MASTER_Data_3!$A$6:$G$16,MATCH(Datset_2!I491,MASTER_Data_3!$B$7:$B$16,1)+2,1),IF(AND(I491&gt;100,C491=60004),HLOOKUP(C491,MASTER_Data_3!$A$6:$G$16,MATCH(Datset_2!I491,MASTER_Data_3!$B$7:$B$16,1)+2,1),IF(AND(I491&gt;100,C491=60005),HLOOKUP(C491,MASTER_Data_3!$A$6:$G$16,MATCH(Datset_2!I491,MASTER_Data_3!$B$7:$B$16,1)+2,1),HLOOKUP(C491,MASTER_Data_3!$A$6:$G$16,2,1))))))</f>
        <v>0.25600000000000001</v>
      </c>
      <c r="K491" s="4">
        <f t="shared" si="14"/>
        <v>42.368000000000002</v>
      </c>
      <c r="L491" s="112">
        <f>IF(AND(I491&gt;100,C491=60001),HLOOKUP(C491,MASTER_Data_4!$A$6:$L$16,MATCH(Datset_2!I491,MASTER_Data_4!$B$7:$B$16,1)+2,1),IF(AND(I491&gt;100,C491=60002),HLOOKUP(C491,MASTER_Data_4!$A$6:$L$16,MATCH(Datset_2!I491,MASTER_Data_4!$B$7:$B$16,1)+2,1),IF(AND(I491&gt;100,C491=60003),HLOOKUP(C491,MASTER_Data_4!$A$6:$L$16,MATCH(Datset_2!I491,MASTER_Data_4!$B$7:$B$16,1)+2,1),IF(AND(I491&gt;100,C491=60004),HLOOKUP(C491,MASTER_Data_4!$A$6:$L$16,MATCH(Datset_2!I491,MASTER_Data_4!$B$7:$B$16,1)+2,1),IF(AND(I491&gt;100,C491=60005),HLOOKUP(C491,MASTER_Data_4!$A$6:$L$16,MATCH(Datset_2!I491,MASTER_Data_4!$B$7:$B$16,1)+2,1),HLOOKUP(C491,MASTER_Data_4!$A$6:$L$16,2,1))))))</f>
        <v>0.28999999999999998</v>
      </c>
      <c r="M491" s="4">
        <f t="shared" si="15"/>
        <v>47.994999999999997</v>
      </c>
      <c r="N491" s="112">
        <f>VLOOKUP(C491,MASTER_Data_7!$F$2:$H$7,3,0)</f>
        <v>2</v>
      </c>
      <c r="O491" s="112">
        <f>VLOOKUP(C491,MASTER_Data_7!$K$2:$M$12,3,0)</f>
        <v>1</v>
      </c>
      <c r="P491" s="3">
        <f>VLOOKUP(C491,MASTER_Data_8!$F$2:$H$7,3,0)</f>
        <v>846</v>
      </c>
      <c r="Q491" s="3">
        <f>Datset_2!I491*MASTER_Data_5!$B$9*P491</f>
        <v>7630.7084999999997</v>
      </c>
      <c r="R491" s="3">
        <f>VLOOKUP(C491,MASTER_Data_8!$K$2:$M$12,3,0)</f>
        <v>775</v>
      </c>
      <c r="S491" s="3">
        <f>Datset_2!I491*MASTER_Data_5!$B$9*R491</f>
        <v>6990.3062500000005</v>
      </c>
    </row>
    <row r="492" spans="1:19" x14ac:dyDescent="0.25">
      <c r="A492" s="62" t="s">
        <v>889</v>
      </c>
      <c r="B492" s="22">
        <v>39802</v>
      </c>
      <c r="C492" s="62">
        <v>60002</v>
      </c>
      <c r="D492" s="62">
        <v>12</v>
      </c>
      <c r="E492" s="62">
        <v>8</v>
      </c>
      <c r="F492" s="62">
        <v>11</v>
      </c>
      <c r="G492" s="62">
        <v>12</v>
      </c>
      <c r="H492" s="62">
        <v>9</v>
      </c>
      <c r="I492" s="112">
        <f>D492*HLOOKUP($D$3,MASTER_Data_1!$A$3:$F$5,2,0)+E492*HLOOKUP($E$3,MASTER_Data_1!$A$3:$F$5,2,0)+F492*HLOOKUP($F$3,MASTER_Data_1!$A$3:$F$5,2,0)+G492*HLOOKUP($G$3,MASTER_Data_1!$A$3:$F$5,2,0)+H492*HLOOKUP($H$3,MASTER_Data_1!$A$3:$F$5,2,0)</f>
        <v>152.1</v>
      </c>
      <c r="J492" s="5">
        <f>IF(AND(I492&gt;100,C492=60001),HLOOKUP(C492,MASTER_Data_3!$A$6:$G$16,MATCH(Datset_2!I492,MASTER_Data_3!$B$7:$B$16,1)+2,1),IF(AND(I492&gt;100,C492=60002),HLOOKUP(C492,MASTER_Data_3!$A$6:$G$16,MATCH(Datset_2!I492,MASTER_Data_3!$B$7:$B$16,1)+2,1),IF(AND(I492&gt;100,C492=60003),HLOOKUP(C492,MASTER_Data_3!$A$6:$G$16,MATCH(Datset_2!I492,MASTER_Data_3!$B$7:$B$16,1)+2,1),IF(AND(I492&gt;100,C492=60004),HLOOKUP(C492,MASTER_Data_3!$A$6:$G$16,MATCH(Datset_2!I492,MASTER_Data_3!$B$7:$B$16,1)+2,1),IF(AND(I492&gt;100,C492=60005),HLOOKUP(C492,MASTER_Data_3!$A$6:$G$16,MATCH(Datset_2!I492,MASTER_Data_3!$B$7:$B$16,1)+2,1),HLOOKUP(C492,MASTER_Data_3!$A$6:$G$16,2,1))))))</f>
        <v>0.254</v>
      </c>
      <c r="K492" s="4">
        <f t="shared" si="14"/>
        <v>38.633400000000002</v>
      </c>
      <c r="L492" s="112">
        <f>IF(AND(I492&gt;100,C492=60001),HLOOKUP(C492,MASTER_Data_4!$A$6:$L$16,MATCH(Datset_2!I492,MASTER_Data_4!$B$7:$B$16,1)+2,1),IF(AND(I492&gt;100,C492=60002),HLOOKUP(C492,MASTER_Data_4!$A$6:$L$16,MATCH(Datset_2!I492,MASTER_Data_4!$B$7:$B$16,1)+2,1),IF(AND(I492&gt;100,C492=60003),HLOOKUP(C492,MASTER_Data_4!$A$6:$L$16,MATCH(Datset_2!I492,MASTER_Data_4!$B$7:$B$16,1)+2,1),IF(AND(I492&gt;100,C492=60004),HLOOKUP(C492,MASTER_Data_4!$A$6:$L$16,MATCH(Datset_2!I492,MASTER_Data_4!$B$7:$B$16,1)+2,1),IF(AND(I492&gt;100,C492=60005),HLOOKUP(C492,MASTER_Data_4!$A$6:$L$16,MATCH(Datset_2!I492,MASTER_Data_4!$B$7:$B$16,1)+2,1),HLOOKUP(C492,MASTER_Data_4!$A$6:$L$16,2,1))))))</f>
        <v>0.307</v>
      </c>
      <c r="M492" s="4">
        <f t="shared" si="15"/>
        <v>46.694699999999997</v>
      </c>
      <c r="N492" s="112">
        <f>VLOOKUP(C492,MASTER_Data_7!$F$2:$H$7,3,0)</f>
        <v>1</v>
      </c>
      <c r="O492" s="112">
        <f>VLOOKUP(C492,MASTER_Data_7!$K$2:$M$12,3,0)</f>
        <v>2</v>
      </c>
      <c r="P492" s="3">
        <f>VLOOKUP(C492,MASTER_Data_8!$F$2:$H$7,3,0)</f>
        <v>355</v>
      </c>
      <c r="Q492" s="3">
        <f>Datset_2!I492*MASTER_Data_5!$B$9*P492</f>
        <v>2942.7547500000001</v>
      </c>
      <c r="R492" s="3">
        <f>VLOOKUP(C492,MASTER_Data_8!$K$2:$M$12,3,0)</f>
        <v>1275</v>
      </c>
      <c r="S492" s="3">
        <f>Datset_2!I492*MASTER_Data_5!$B$9*R492</f>
        <v>10569.04875</v>
      </c>
    </row>
    <row r="493" spans="1:19" x14ac:dyDescent="0.25">
      <c r="A493" s="62" t="s">
        <v>890</v>
      </c>
      <c r="B493" s="22">
        <v>39802</v>
      </c>
      <c r="C493" s="62">
        <v>60001</v>
      </c>
      <c r="D493" s="62">
        <v>9</v>
      </c>
      <c r="E493" s="62">
        <v>8</v>
      </c>
      <c r="F493" s="62">
        <v>9</v>
      </c>
      <c r="G493" s="62">
        <v>15</v>
      </c>
      <c r="H493" s="62">
        <v>9</v>
      </c>
      <c r="I493" s="112">
        <f>D493*HLOOKUP($D$3,MASTER_Data_1!$A$3:$F$5,2,0)+E493*HLOOKUP($E$3,MASTER_Data_1!$A$3:$F$5,2,0)+F493*HLOOKUP($F$3,MASTER_Data_1!$A$3:$F$5,2,0)+G493*HLOOKUP($G$3,MASTER_Data_1!$A$3:$F$5,2,0)+H493*HLOOKUP($H$3,MASTER_Data_1!$A$3:$F$5,2,0)</f>
        <v>159.29999999999998</v>
      </c>
      <c r="J493" s="5">
        <f>IF(AND(I493&gt;100,C493=60001),HLOOKUP(C493,MASTER_Data_3!$A$6:$G$16,MATCH(Datset_2!I493,MASTER_Data_3!$B$7:$B$16,1)+2,1),IF(AND(I493&gt;100,C493=60002),HLOOKUP(C493,MASTER_Data_3!$A$6:$G$16,MATCH(Datset_2!I493,MASTER_Data_3!$B$7:$B$16,1)+2,1),IF(AND(I493&gt;100,C493=60003),HLOOKUP(C493,MASTER_Data_3!$A$6:$G$16,MATCH(Datset_2!I493,MASTER_Data_3!$B$7:$B$16,1)+2,1),IF(AND(I493&gt;100,C493=60004),HLOOKUP(C493,MASTER_Data_3!$A$6:$G$16,MATCH(Datset_2!I493,MASTER_Data_3!$B$7:$B$16,1)+2,1),IF(AND(I493&gt;100,C493=60005),HLOOKUP(C493,MASTER_Data_3!$A$6:$G$16,MATCH(Datset_2!I493,MASTER_Data_3!$B$7:$B$16,1)+2,1),HLOOKUP(C493,MASTER_Data_3!$A$6:$G$16,2,1))))))</f>
        <v>0.25</v>
      </c>
      <c r="K493" s="4">
        <f t="shared" si="14"/>
        <v>39.824999999999996</v>
      </c>
      <c r="L493" s="112">
        <f>IF(AND(I493&gt;100,C493=60001),HLOOKUP(C493,MASTER_Data_4!$A$6:$L$16,MATCH(Datset_2!I493,MASTER_Data_4!$B$7:$B$16,1)+2,1),IF(AND(I493&gt;100,C493=60002),HLOOKUP(C493,MASTER_Data_4!$A$6:$L$16,MATCH(Datset_2!I493,MASTER_Data_4!$B$7:$B$16,1)+2,1),IF(AND(I493&gt;100,C493=60003),HLOOKUP(C493,MASTER_Data_4!$A$6:$L$16,MATCH(Datset_2!I493,MASTER_Data_4!$B$7:$B$16,1)+2,1),IF(AND(I493&gt;100,C493=60004),HLOOKUP(C493,MASTER_Data_4!$A$6:$L$16,MATCH(Datset_2!I493,MASTER_Data_4!$B$7:$B$16,1)+2,1),IF(AND(I493&gt;100,C493=60005),HLOOKUP(C493,MASTER_Data_4!$A$6:$L$16,MATCH(Datset_2!I493,MASTER_Data_4!$B$7:$B$16,1)+2,1),HLOOKUP(C493,MASTER_Data_4!$A$6:$L$16,2,1))))))</f>
        <v>0.34</v>
      </c>
      <c r="M493" s="4">
        <f t="shared" si="15"/>
        <v>54.161999999999999</v>
      </c>
      <c r="N493" s="112">
        <f>VLOOKUP(C493,MASTER_Data_7!$F$2:$H$7,3,0)</f>
        <v>1</v>
      </c>
      <c r="O493" s="112">
        <f>VLOOKUP(C493,MASTER_Data_7!$K$2:$M$12,3,0)</f>
        <v>2</v>
      </c>
      <c r="P493" s="3">
        <f>VLOOKUP(C493,MASTER_Data_8!$F$2:$H$7,3,0)</f>
        <v>25</v>
      </c>
      <c r="Q493" s="3">
        <f>Datset_2!I493*MASTER_Data_5!$B$9*P493</f>
        <v>217.04624999999999</v>
      </c>
      <c r="R493" s="3">
        <f>VLOOKUP(C493,MASTER_Data_8!$K$2:$M$12,3,0)</f>
        <v>1376</v>
      </c>
      <c r="S493" s="3">
        <f>Datset_2!I493*MASTER_Data_5!$B$9*R493</f>
        <v>11946.225599999998</v>
      </c>
    </row>
    <row r="494" spans="1:19" x14ac:dyDescent="0.25">
      <c r="A494" s="62" t="s">
        <v>891</v>
      </c>
      <c r="B494" s="22">
        <v>39802</v>
      </c>
      <c r="C494" s="62">
        <v>60002</v>
      </c>
      <c r="D494" s="62">
        <v>9</v>
      </c>
      <c r="E494" s="62">
        <v>8</v>
      </c>
      <c r="F494" s="62">
        <v>9</v>
      </c>
      <c r="G494" s="62">
        <v>11</v>
      </c>
      <c r="H494" s="62">
        <v>12</v>
      </c>
      <c r="I494" s="112">
        <f>D494*HLOOKUP($D$3,MASTER_Data_1!$A$3:$F$5,2,0)+E494*HLOOKUP($E$3,MASTER_Data_1!$A$3:$F$5,2,0)+F494*HLOOKUP($F$3,MASTER_Data_1!$A$3:$F$5,2,0)+G494*HLOOKUP($G$3,MASTER_Data_1!$A$3:$F$5,2,0)+H494*HLOOKUP($H$3,MASTER_Data_1!$A$3:$F$5,2,0)</f>
        <v>144.9</v>
      </c>
      <c r="J494" s="5">
        <f>IF(AND(I494&gt;100,C494=60001),HLOOKUP(C494,MASTER_Data_3!$A$6:$G$16,MATCH(Datset_2!I494,MASTER_Data_3!$B$7:$B$16,1)+2,1),IF(AND(I494&gt;100,C494=60002),HLOOKUP(C494,MASTER_Data_3!$A$6:$G$16,MATCH(Datset_2!I494,MASTER_Data_3!$B$7:$B$16,1)+2,1),IF(AND(I494&gt;100,C494=60003),HLOOKUP(C494,MASTER_Data_3!$A$6:$G$16,MATCH(Datset_2!I494,MASTER_Data_3!$B$7:$B$16,1)+2,1),IF(AND(I494&gt;100,C494=60004),HLOOKUP(C494,MASTER_Data_3!$A$6:$G$16,MATCH(Datset_2!I494,MASTER_Data_3!$B$7:$B$16,1)+2,1),IF(AND(I494&gt;100,C494=60005),HLOOKUP(C494,MASTER_Data_3!$A$6:$G$16,MATCH(Datset_2!I494,MASTER_Data_3!$B$7:$B$16,1)+2,1),HLOOKUP(C494,MASTER_Data_3!$A$6:$G$16,2,1))))))</f>
        <v>0.254</v>
      </c>
      <c r="K494" s="4">
        <f t="shared" si="14"/>
        <v>36.804600000000001</v>
      </c>
      <c r="L494" s="112">
        <f>IF(AND(I494&gt;100,C494=60001),HLOOKUP(C494,MASTER_Data_4!$A$6:$L$16,MATCH(Datset_2!I494,MASTER_Data_4!$B$7:$B$16,1)+2,1),IF(AND(I494&gt;100,C494=60002),HLOOKUP(C494,MASTER_Data_4!$A$6:$L$16,MATCH(Datset_2!I494,MASTER_Data_4!$B$7:$B$16,1)+2,1),IF(AND(I494&gt;100,C494=60003),HLOOKUP(C494,MASTER_Data_4!$A$6:$L$16,MATCH(Datset_2!I494,MASTER_Data_4!$B$7:$B$16,1)+2,1),IF(AND(I494&gt;100,C494=60004),HLOOKUP(C494,MASTER_Data_4!$A$6:$L$16,MATCH(Datset_2!I494,MASTER_Data_4!$B$7:$B$16,1)+2,1),IF(AND(I494&gt;100,C494=60005),HLOOKUP(C494,MASTER_Data_4!$A$6:$L$16,MATCH(Datset_2!I494,MASTER_Data_4!$B$7:$B$16,1)+2,1),HLOOKUP(C494,MASTER_Data_4!$A$6:$L$16,2,1))))))</f>
        <v>0.307</v>
      </c>
      <c r="M494" s="4">
        <f t="shared" si="15"/>
        <v>44.484299999999998</v>
      </c>
      <c r="N494" s="112">
        <f>VLOOKUP(C494,MASTER_Data_7!$F$2:$H$7,3,0)</f>
        <v>1</v>
      </c>
      <c r="O494" s="112">
        <f>VLOOKUP(C494,MASTER_Data_7!$K$2:$M$12,3,0)</f>
        <v>2</v>
      </c>
      <c r="P494" s="3">
        <f>VLOOKUP(C494,MASTER_Data_8!$F$2:$H$7,3,0)</f>
        <v>355</v>
      </c>
      <c r="Q494" s="3">
        <f>Datset_2!I494*MASTER_Data_5!$B$9*P494</f>
        <v>2803.4527499999999</v>
      </c>
      <c r="R494" s="3">
        <f>VLOOKUP(C494,MASTER_Data_8!$K$2:$M$12,3,0)</f>
        <v>1275</v>
      </c>
      <c r="S494" s="3">
        <f>Datset_2!I494*MASTER_Data_5!$B$9*R494</f>
        <v>10068.73875</v>
      </c>
    </row>
    <row r="495" spans="1:19" x14ac:dyDescent="0.25">
      <c r="A495" s="62" t="s">
        <v>892</v>
      </c>
      <c r="B495" s="22">
        <v>39803</v>
      </c>
      <c r="C495" s="62">
        <v>60001</v>
      </c>
      <c r="D495" s="62">
        <v>9</v>
      </c>
      <c r="E495" s="62">
        <v>8</v>
      </c>
      <c r="F495" s="62">
        <v>12</v>
      </c>
      <c r="G495" s="62">
        <v>12</v>
      </c>
      <c r="H495" s="62">
        <v>15</v>
      </c>
      <c r="I495" s="112">
        <f>D495*HLOOKUP($D$3,MASTER_Data_1!$A$3:$F$5,2,0)+E495*HLOOKUP($E$3,MASTER_Data_1!$A$3:$F$5,2,0)+F495*HLOOKUP($F$3,MASTER_Data_1!$A$3:$F$5,2,0)+G495*HLOOKUP($G$3,MASTER_Data_1!$A$3:$F$5,2,0)+H495*HLOOKUP($H$3,MASTER_Data_1!$A$3:$F$5,2,0)</f>
        <v>163.5</v>
      </c>
      <c r="J495" s="5">
        <f>IF(AND(I495&gt;100,C495=60001),HLOOKUP(C495,MASTER_Data_3!$A$6:$G$16,MATCH(Datset_2!I495,MASTER_Data_3!$B$7:$B$16,1)+2,1),IF(AND(I495&gt;100,C495=60002),HLOOKUP(C495,MASTER_Data_3!$A$6:$G$16,MATCH(Datset_2!I495,MASTER_Data_3!$B$7:$B$16,1)+2,1),IF(AND(I495&gt;100,C495=60003),HLOOKUP(C495,MASTER_Data_3!$A$6:$G$16,MATCH(Datset_2!I495,MASTER_Data_3!$B$7:$B$16,1)+2,1),IF(AND(I495&gt;100,C495=60004),HLOOKUP(C495,MASTER_Data_3!$A$6:$G$16,MATCH(Datset_2!I495,MASTER_Data_3!$B$7:$B$16,1)+2,1),IF(AND(I495&gt;100,C495=60005),HLOOKUP(C495,MASTER_Data_3!$A$6:$G$16,MATCH(Datset_2!I495,MASTER_Data_3!$B$7:$B$16,1)+2,1),HLOOKUP(C495,MASTER_Data_3!$A$6:$G$16,2,1))))))</f>
        <v>0.25</v>
      </c>
      <c r="K495" s="4">
        <f t="shared" si="14"/>
        <v>40.875</v>
      </c>
      <c r="L495" s="112">
        <f>IF(AND(I495&gt;100,C495=60001),HLOOKUP(C495,MASTER_Data_4!$A$6:$L$16,MATCH(Datset_2!I495,MASTER_Data_4!$B$7:$B$16,1)+2,1),IF(AND(I495&gt;100,C495=60002),HLOOKUP(C495,MASTER_Data_4!$A$6:$L$16,MATCH(Datset_2!I495,MASTER_Data_4!$B$7:$B$16,1)+2,1),IF(AND(I495&gt;100,C495=60003),HLOOKUP(C495,MASTER_Data_4!$A$6:$L$16,MATCH(Datset_2!I495,MASTER_Data_4!$B$7:$B$16,1)+2,1),IF(AND(I495&gt;100,C495=60004),HLOOKUP(C495,MASTER_Data_4!$A$6:$L$16,MATCH(Datset_2!I495,MASTER_Data_4!$B$7:$B$16,1)+2,1),IF(AND(I495&gt;100,C495=60005),HLOOKUP(C495,MASTER_Data_4!$A$6:$L$16,MATCH(Datset_2!I495,MASTER_Data_4!$B$7:$B$16,1)+2,1),HLOOKUP(C495,MASTER_Data_4!$A$6:$L$16,2,1))))))</f>
        <v>0.34</v>
      </c>
      <c r="M495" s="4">
        <f t="shared" si="15"/>
        <v>55.59</v>
      </c>
      <c r="N495" s="112">
        <f>VLOOKUP(C495,MASTER_Data_7!$F$2:$H$7,3,0)</f>
        <v>1</v>
      </c>
      <c r="O495" s="112">
        <f>VLOOKUP(C495,MASTER_Data_7!$K$2:$M$12,3,0)</f>
        <v>2</v>
      </c>
      <c r="P495" s="3">
        <f>VLOOKUP(C495,MASTER_Data_8!$F$2:$H$7,3,0)</f>
        <v>25</v>
      </c>
      <c r="Q495" s="3">
        <f>Datset_2!I495*MASTER_Data_5!$B$9*P495</f>
        <v>222.76875000000001</v>
      </c>
      <c r="R495" s="3">
        <f>VLOOKUP(C495,MASTER_Data_8!$K$2:$M$12,3,0)</f>
        <v>1376</v>
      </c>
      <c r="S495" s="3">
        <f>Datset_2!I495*MASTER_Data_5!$B$9*R495</f>
        <v>12261.192000000001</v>
      </c>
    </row>
    <row r="496" spans="1:19" x14ac:dyDescent="0.25">
      <c r="A496" s="62" t="s">
        <v>893</v>
      </c>
      <c r="B496" s="22">
        <v>39804</v>
      </c>
      <c r="C496" s="62">
        <v>60003</v>
      </c>
      <c r="D496" s="62">
        <v>9</v>
      </c>
      <c r="E496" s="62">
        <v>7</v>
      </c>
      <c r="F496" s="62">
        <v>11</v>
      </c>
      <c r="G496" s="62">
        <v>12</v>
      </c>
      <c r="H496" s="62">
        <v>0</v>
      </c>
      <c r="I496" s="112">
        <f>D496*HLOOKUP($D$3,MASTER_Data_1!$A$3:$F$5,2,0)+E496*HLOOKUP($E$3,MASTER_Data_1!$A$3:$F$5,2,0)+F496*HLOOKUP($F$3,MASTER_Data_1!$A$3:$F$5,2,0)+G496*HLOOKUP($G$3,MASTER_Data_1!$A$3:$F$5,2,0)+H496*HLOOKUP($H$3,MASTER_Data_1!$A$3:$F$5,2,0)</f>
        <v>118.2</v>
      </c>
      <c r="J496" s="5">
        <f>IF(AND(I496&gt;100,C496=60001),HLOOKUP(C496,MASTER_Data_3!$A$6:$G$16,MATCH(Datset_2!I496,MASTER_Data_3!$B$7:$B$16,1)+2,1),IF(AND(I496&gt;100,C496=60002),HLOOKUP(C496,MASTER_Data_3!$A$6:$G$16,MATCH(Datset_2!I496,MASTER_Data_3!$B$7:$B$16,1)+2,1),IF(AND(I496&gt;100,C496=60003),HLOOKUP(C496,MASTER_Data_3!$A$6:$G$16,MATCH(Datset_2!I496,MASTER_Data_3!$B$7:$B$16,1)+2,1),IF(AND(I496&gt;100,C496=60004),HLOOKUP(C496,MASTER_Data_3!$A$6:$G$16,MATCH(Datset_2!I496,MASTER_Data_3!$B$7:$B$16,1)+2,1),IF(AND(I496&gt;100,C496=60005),HLOOKUP(C496,MASTER_Data_3!$A$6:$G$16,MATCH(Datset_2!I496,MASTER_Data_3!$B$7:$B$16,1)+2,1),HLOOKUP(C496,MASTER_Data_3!$A$6:$G$16,2,1))))))</f>
        <v>0.25600000000000001</v>
      </c>
      <c r="K496" s="4">
        <f t="shared" si="14"/>
        <v>30.2592</v>
      </c>
      <c r="L496" s="112">
        <f>IF(AND(I496&gt;100,C496=60001),HLOOKUP(C496,MASTER_Data_4!$A$6:$L$16,MATCH(Datset_2!I496,MASTER_Data_4!$B$7:$B$16,1)+2,1),IF(AND(I496&gt;100,C496=60002),HLOOKUP(C496,MASTER_Data_4!$A$6:$L$16,MATCH(Datset_2!I496,MASTER_Data_4!$B$7:$B$16,1)+2,1),IF(AND(I496&gt;100,C496=60003),HLOOKUP(C496,MASTER_Data_4!$A$6:$L$16,MATCH(Datset_2!I496,MASTER_Data_4!$B$7:$B$16,1)+2,1),IF(AND(I496&gt;100,C496=60004),HLOOKUP(C496,MASTER_Data_4!$A$6:$L$16,MATCH(Datset_2!I496,MASTER_Data_4!$B$7:$B$16,1)+2,1),IF(AND(I496&gt;100,C496=60005),HLOOKUP(C496,MASTER_Data_4!$A$6:$L$16,MATCH(Datset_2!I496,MASTER_Data_4!$B$7:$B$16,1)+2,1),HLOOKUP(C496,MASTER_Data_4!$A$6:$L$16,2,1))))))</f>
        <v>0.28999999999999998</v>
      </c>
      <c r="M496" s="4">
        <f t="shared" si="15"/>
        <v>34.277999999999999</v>
      </c>
      <c r="N496" s="112">
        <f>VLOOKUP(C496,MASTER_Data_7!$F$2:$H$7,3,0)</f>
        <v>2</v>
      </c>
      <c r="O496" s="112">
        <f>VLOOKUP(C496,MASTER_Data_7!$K$2:$M$12,3,0)</f>
        <v>1</v>
      </c>
      <c r="P496" s="3">
        <f>VLOOKUP(C496,MASTER_Data_8!$F$2:$H$7,3,0)</f>
        <v>846</v>
      </c>
      <c r="Q496" s="3">
        <f>Datset_2!I496*MASTER_Data_5!$B$9*P496</f>
        <v>5449.8474000000006</v>
      </c>
      <c r="R496" s="3">
        <f>VLOOKUP(C496,MASTER_Data_8!$K$2:$M$12,3,0)</f>
        <v>775</v>
      </c>
      <c r="S496" s="3">
        <f>Datset_2!I496*MASTER_Data_5!$B$9*R496</f>
        <v>4992.4725000000008</v>
      </c>
    </row>
    <row r="497" spans="1:19" x14ac:dyDescent="0.25">
      <c r="A497" s="62" t="s">
        <v>894</v>
      </c>
      <c r="B497" s="22">
        <v>39804</v>
      </c>
      <c r="C497" s="62">
        <v>60005</v>
      </c>
      <c r="D497" s="62">
        <v>15</v>
      </c>
      <c r="E497" s="62">
        <v>0</v>
      </c>
      <c r="F497" s="62">
        <v>12</v>
      </c>
      <c r="G497" s="62">
        <v>11</v>
      </c>
      <c r="H497" s="62">
        <v>11</v>
      </c>
      <c r="I497" s="112">
        <f>D497*HLOOKUP($D$3,MASTER_Data_1!$A$3:$F$5,2,0)+E497*HLOOKUP($E$3,MASTER_Data_1!$A$3:$F$5,2,0)+F497*HLOOKUP($F$3,MASTER_Data_1!$A$3:$F$5,2,0)+G497*HLOOKUP($G$3,MASTER_Data_1!$A$3:$F$5,2,0)+H497*HLOOKUP($H$3,MASTER_Data_1!$A$3:$F$5,2,0)</f>
        <v>146</v>
      </c>
      <c r="J497" s="5">
        <f>IF(AND(I497&gt;100,C497=60001),HLOOKUP(C497,MASTER_Data_3!$A$6:$G$16,MATCH(Datset_2!I497,MASTER_Data_3!$B$7:$B$16,1)+2,1),IF(AND(I497&gt;100,C497=60002),HLOOKUP(C497,MASTER_Data_3!$A$6:$G$16,MATCH(Datset_2!I497,MASTER_Data_3!$B$7:$B$16,1)+2,1),IF(AND(I497&gt;100,C497=60003),HLOOKUP(C497,MASTER_Data_3!$A$6:$G$16,MATCH(Datset_2!I497,MASTER_Data_3!$B$7:$B$16,1)+2,1),IF(AND(I497&gt;100,C497=60004),HLOOKUP(C497,MASTER_Data_3!$A$6:$G$16,MATCH(Datset_2!I497,MASTER_Data_3!$B$7:$B$16,1)+2,1),IF(AND(I497&gt;100,C497=60005),HLOOKUP(C497,MASTER_Data_3!$A$6:$G$16,MATCH(Datset_2!I497,MASTER_Data_3!$B$7:$B$16,1)+2,1),HLOOKUP(C497,MASTER_Data_3!$A$6:$G$16,2,1))))))</f>
        <v>0.24399999999999999</v>
      </c>
      <c r="K497" s="4">
        <f t="shared" si="14"/>
        <v>35.624000000000002</v>
      </c>
      <c r="L497" s="112">
        <f>IF(AND(I497&gt;100,C497=60001),HLOOKUP(C497,MASTER_Data_4!$A$6:$L$16,MATCH(Datset_2!I497,MASTER_Data_4!$B$7:$B$16,1)+2,1),IF(AND(I497&gt;100,C497=60002),HLOOKUP(C497,MASTER_Data_4!$A$6:$L$16,MATCH(Datset_2!I497,MASTER_Data_4!$B$7:$B$16,1)+2,1),IF(AND(I497&gt;100,C497=60003),HLOOKUP(C497,MASTER_Data_4!$A$6:$L$16,MATCH(Datset_2!I497,MASTER_Data_4!$B$7:$B$16,1)+2,1),IF(AND(I497&gt;100,C497=60004),HLOOKUP(C497,MASTER_Data_4!$A$6:$L$16,MATCH(Datset_2!I497,MASTER_Data_4!$B$7:$B$16,1)+2,1),IF(AND(I497&gt;100,C497=60005),HLOOKUP(C497,MASTER_Data_4!$A$6:$L$16,MATCH(Datset_2!I497,MASTER_Data_4!$B$7:$B$16,1)+2,1),HLOOKUP(C497,MASTER_Data_4!$A$6:$L$16,2,1))))))</f>
        <v>0.38900000000000001</v>
      </c>
      <c r="M497" s="4">
        <f t="shared" si="15"/>
        <v>56.794000000000004</v>
      </c>
      <c r="N497" s="112">
        <f>VLOOKUP(C497,MASTER_Data_7!$F$2:$H$7,3,0)</f>
        <v>2</v>
      </c>
      <c r="O497" s="112">
        <f>VLOOKUP(C497,MASTER_Data_7!$K$2:$M$12,3,0)</f>
        <v>1</v>
      </c>
      <c r="P497" s="3">
        <f>VLOOKUP(C497,MASTER_Data_8!$F$2:$H$7,3,0)</f>
        <v>779</v>
      </c>
      <c r="Q497" s="3">
        <f>Datset_2!I497*MASTER_Data_5!$B$9*P497</f>
        <v>6198.5029999999997</v>
      </c>
      <c r="R497" s="3">
        <f>VLOOKUP(C497,MASTER_Data_8!$K$2:$M$12,3,0)</f>
        <v>584</v>
      </c>
      <c r="S497" s="3">
        <f>Datset_2!I497*MASTER_Data_5!$B$9*R497</f>
        <v>4646.8879999999999</v>
      </c>
    </row>
    <row r="498" spans="1:19" x14ac:dyDescent="0.25">
      <c r="A498" s="62" t="s">
        <v>895</v>
      </c>
      <c r="B498" s="22">
        <v>39805</v>
      </c>
      <c r="C498" s="62">
        <v>60003</v>
      </c>
      <c r="D498" s="62">
        <v>9</v>
      </c>
      <c r="E498" s="62">
        <v>8</v>
      </c>
      <c r="F498" s="62">
        <v>12</v>
      </c>
      <c r="G498" s="62">
        <v>7</v>
      </c>
      <c r="H498" s="62">
        <v>7</v>
      </c>
      <c r="I498" s="112">
        <f>D498*HLOOKUP($D$3,MASTER_Data_1!$A$3:$F$5,2,0)+E498*HLOOKUP($E$3,MASTER_Data_1!$A$3:$F$5,2,0)+F498*HLOOKUP($F$3,MASTER_Data_1!$A$3:$F$5,2,0)+G498*HLOOKUP($G$3,MASTER_Data_1!$A$3:$F$5,2,0)+H498*HLOOKUP($H$3,MASTER_Data_1!$A$3:$F$5,2,0)</f>
        <v>112.6</v>
      </c>
      <c r="J498" s="5">
        <f>IF(AND(I498&gt;100,C498=60001),HLOOKUP(C498,MASTER_Data_3!$A$6:$G$16,MATCH(Datset_2!I498,MASTER_Data_3!$B$7:$B$16,1)+2,1),IF(AND(I498&gt;100,C498=60002),HLOOKUP(C498,MASTER_Data_3!$A$6:$G$16,MATCH(Datset_2!I498,MASTER_Data_3!$B$7:$B$16,1)+2,1),IF(AND(I498&gt;100,C498=60003),HLOOKUP(C498,MASTER_Data_3!$A$6:$G$16,MATCH(Datset_2!I498,MASTER_Data_3!$B$7:$B$16,1)+2,1),IF(AND(I498&gt;100,C498=60004),HLOOKUP(C498,MASTER_Data_3!$A$6:$G$16,MATCH(Datset_2!I498,MASTER_Data_3!$B$7:$B$16,1)+2,1),IF(AND(I498&gt;100,C498=60005),HLOOKUP(C498,MASTER_Data_3!$A$6:$G$16,MATCH(Datset_2!I498,MASTER_Data_3!$B$7:$B$16,1)+2,1),HLOOKUP(C498,MASTER_Data_3!$A$6:$G$16,2,1))))))</f>
        <v>0.25600000000000001</v>
      </c>
      <c r="K498" s="4">
        <f t="shared" si="14"/>
        <v>28.825599999999998</v>
      </c>
      <c r="L498" s="112">
        <f>IF(AND(I498&gt;100,C498=60001),HLOOKUP(C498,MASTER_Data_4!$A$6:$L$16,MATCH(Datset_2!I498,MASTER_Data_4!$B$7:$B$16,1)+2,1),IF(AND(I498&gt;100,C498=60002),HLOOKUP(C498,MASTER_Data_4!$A$6:$L$16,MATCH(Datset_2!I498,MASTER_Data_4!$B$7:$B$16,1)+2,1),IF(AND(I498&gt;100,C498=60003),HLOOKUP(C498,MASTER_Data_4!$A$6:$L$16,MATCH(Datset_2!I498,MASTER_Data_4!$B$7:$B$16,1)+2,1),IF(AND(I498&gt;100,C498=60004),HLOOKUP(C498,MASTER_Data_4!$A$6:$L$16,MATCH(Datset_2!I498,MASTER_Data_4!$B$7:$B$16,1)+2,1),IF(AND(I498&gt;100,C498=60005),HLOOKUP(C498,MASTER_Data_4!$A$6:$L$16,MATCH(Datset_2!I498,MASTER_Data_4!$B$7:$B$16,1)+2,1),HLOOKUP(C498,MASTER_Data_4!$A$6:$L$16,2,1))))))</f>
        <v>0.28999999999999998</v>
      </c>
      <c r="M498" s="4">
        <f t="shared" si="15"/>
        <v>32.653999999999996</v>
      </c>
      <c r="N498" s="112">
        <f>VLOOKUP(C498,MASTER_Data_7!$F$2:$H$7,3,0)</f>
        <v>2</v>
      </c>
      <c r="O498" s="112">
        <f>VLOOKUP(C498,MASTER_Data_7!$K$2:$M$12,3,0)</f>
        <v>1</v>
      </c>
      <c r="P498" s="3">
        <f>VLOOKUP(C498,MASTER_Data_8!$F$2:$H$7,3,0)</f>
        <v>846</v>
      </c>
      <c r="Q498" s="3">
        <f>Datset_2!I498*MASTER_Data_5!$B$9*P498</f>
        <v>5191.6481999999996</v>
      </c>
      <c r="R498" s="3">
        <f>VLOOKUP(C498,MASTER_Data_8!$K$2:$M$12,3,0)</f>
        <v>775</v>
      </c>
      <c r="S498" s="3">
        <f>Datset_2!I498*MASTER_Data_5!$B$9*R498</f>
        <v>4755.9424999999992</v>
      </c>
    </row>
    <row r="499" spans="1:19" x14ac:dyDescent="0.25">
      <c r="A499" s="62" t="s">
        <v>896</v>
      </c>
      <c r="B499" s="22">
        <v>39810</v>
      </c>
      <c r="C499" s="62">
        <v>60002</v>
      </c>
      <c r="D499" s="62">
        <v>9</v>
      </c>
      <c r="E499" s="62">
        <v>8</v>
      </c>
      <c r="F499" s="62">
        <v>12</v>
      </c>
      <c r="G499" s="62">
        <v>11</v>
      </c>
      <c r="H499" s="62">
        <v>11</v>
      </c>
      <c r="I499" s="112">
        <f>D499*HLOOKUP($D$3,MASTER_Data_1!$A$3:$F$5,2,0)+E499*HLOOKUP($E$3,MASTER_Data_1!$A$3:$F$5,2,0)+F499*HLOOKUP($F$3,MASTER_Data_1!$A$3:$F$5,2,0)+G499*HLOOKUP($G$3,MASTER_Data_1!$A$3:$F$5,2,0)+H499*HLOOKUP($H$3,MASTER_Data_1!$A$3:$F$5,2,0)</f>
        <v>146.60000000000002</v>
      </c>
      <c r="J499" s="5">
        <f>IF(AND(I499&gt;100,C499=60001),HLOOKUP(C499,MASTER_Data_3!$A$6:$G$16,MATCH(Datset_2!I499,MASTER_Data_3!$B$7:$B$16,1)+2,1),IF(AND(I499&gt;100,C499=60002),HLOOKUP(C499,MASTER_Data_3!$A$6:$G$16,MATCH(Datset_2!I499,MASTER_Data_3!$B$7:$B$16,1)+2,1),IF(AND(I499&gt;100,C499=60003),HLOOKUP(C499,MASTER_Data_3!$A$6:$G$16,MATCH(Datset_2!I499,MASTER_Data_3!$B$7:$B$16,1)+2,1),IF(AND(I499&gt;100,C499=60004),HLOOKUP(C499,MASTER_Data_3!$A$6:$G$16,MATCH(Datset_2!I499,MASTER_Data_3!$B$7:$B$16,1)+2,1),IF(AND(I499&gt;100,C499=60005),HLOOKUP(C499,MASTER_Data_3!$A$6:$G$16,MATCH(Datset_2!I499,MASTER_Data_3!$B$7:$B$16,1)+2,1),HLOOKUP(C499,MASTER_Data_3!$A$6:$G$16,2,1))))))</f>
        <v>0.254</v>
      </c>
      <c r="K499" s="4">
        <f t="shared" si="14"/>
        <v>37.236400000000003</v>
      </c>
      <c r="L499" s="112">
        <f>IF(AND(I499&gt;100,C499=60001),HLOOKUP(C499,MASTER_Data_4!$A$6:$L$16,MATCH(Datset_2!I499,MASTER_Data_4!$B$7:$B$16,1)+2,1),IF(AND(I499&gt;100,C499=60002),HLOOKUP(C499,MASTER_Data_4!$A$6:$L$16,MATCH(Datset_2!I499,MASTER_Data_4!$B$7:$B$16,1)+2,1),IF(AND(I499&gt;100,C499=60003),HLOOKUP(C499,MASTER_Data_4!$A$6:$L$16,MATCH(Datset_2!I499,MASTER_Data_4!$B$7:$B$16,1)+2,1),IF(AND(I499&gt;100,C499=60004),HLOOKUP(C499,MASTER_Data_4!$A$6:$L$16,MATCH(Datset_2!I499,MASTER_Data_4!$B$7:$B$16,1)+2,1),IF(AND(I499&gt;100,C499=60005),HLOOKUP(C499,MASTER_Data_4!$A$6:$L$16,MATCH(Datset_2!I499,MASTER_Data_4!$B$7:$B$16,1)+2,1),HLOOKUP(C499,MASTER_Data_4!$A$6:$L$16,2,1))))))</f>
        <v>0.307</v>
      </c>
      <c r="M499" s="4">
        <f t="shared" si="15"/>
        <v>45.006200000000007</v>
      </c>
      <c r="N499" s="112">
        <f>VLOOKUP(C499,MASTER_Data_7!$F$2:$H$7,3,0)</f>
        <v>1</v>
      </c>
      <c r="O499" s="112">
        <f>VLOOKUP(C499,MASTER_Data_7!$K$2:$M$12,3,0)</f>
        <v>2</v>
      </c>
      <c r="P499" s="3">
        <f>VLOOKUP(C499,MASTER_Data_8!$F$2:$H$7,3,0)</f>
        <v>355</v>
      </c>
      <c r="Q499" s="3">
        <f>Datset_2!I499*MASTER_Data_5!$B$9*P499</f>
        <v>2836.3435000000004</v>
      </c>
      <c r="R499" s="3">
        <f>VLOOKUP(C499,MASTER_Data_8!$K$2:$M$12,3,0)</f>
        <v>1275</v>
      </c>
      <c r="S499" s="3">
        <f>Datset_2!I499*MASTER_Data_5!$B$9*R499</f>
        <v>10186.8675</v>
      </c>
    </row>
    <row r="500" spans="1:19" x14ac:dyDescent="0.25">
      <c r="A500" s="62" t="s">
        <v>897</v>
      </c>
      <c r="B500" s="22">
        <v>39811</v>
      </c>
      <c r="C500" s="62">
        <v>60001</v>
      </c>
      <c r="D500" s="72">
        <v>18</v>
      </c>
      <c r="E500" s="72">
        <v>15</v>
      </c>
      <c r="F500" s="72">
        <v>13</v>
      </c>
      <c r="G500" s="72">
        <v>12</v>
      </c>
      <c r="H500" s="72">
        <v>19</v>
      </c>
      <c r="I500" s="112">
        <f>D500*HLOOKUP($D$3,MASTER_Data_1!$A$3:$F$5,2,0)+E500*HLOOKUP($E$3,MASTER_Data_1!$A$3:$F$5,2,0)+F500*HLOOKUP($F$3,MASTER_Data_1!$A$3:$F$5,2,0)+G500*HLOOKUP($G$3,MASTER_Data_1!$A$3:$F$5,2,0)+H500*HLOOKUP($H$3,MASTER_Data_1!$A$3:$F$5,2,0)</f>
        <v>209.5</v>
      </c>
      <c r="J500" s="5">
        <f>IF(AND(I500&gt;100,C500=60001),HLOOKUP(C500,MASTER_Data_3!$A$6:$G$16,MATCH(Datset_2!I500,MASTER_Data_3!$B$7:$B$16,1)+2,1),IF(AND(I500&gt;100,C500=60002),HLOOKUP(C500,MASTER_Data_3!$A$6:$G$16,MATCH(Datset_2!I500,MASTER_Data_3!$B$7:$B$16,1)+2,1),IF(AND(I500&gt;100,C500=60003),HLOOKUP(C500,MASTER_Data_3!$A$6:$G$16,MATCH(Datset_2!I500,MASTER_Data_3!$B$7:$B$16,1)+2,1),IF(AND(I500&gt;100,C500=60004),HLOOKUP(C500,MASTER_Data_3!$A$6:$G$16,MATCH(Datset_2!I500,MASTER_Data_3!$B$7:$B$16,1)+2,1),IF(AND(I500&gt;100,C500=60005),HLOOKUP(C500,MASTER_Data_3!$A$6:$G$16,MATCH(Datset_2!I500,MASTER_Data_3!$B$7:$B$16,1)+2,1),HLOOKUP(C500,MASTER_Data_3!$A$6:$G$16,2,1))))))</f>
        <v>0.25</v>
      </c>
      <c r="K500" s="4">
        <f t="shared" si="14"/>
        <v>52.375</v>
      </c>
      <c r="L500" s="112">
        <f>IF(AND(I500&gt;100,C500=60001),HLOOKUP(C500,MASTER_Data_4!$A$6:$L$16,MATCH(Datset_2!I500,MASTER_Data_4!$B$7:$B$16,1)+2,1),IF(AND(I500&gt;100,C500=60002),HLOOKUP(C500,MASTER_Data_4!$A$6:$L$16,MATCH(Datset_2!I500,MASTER_Data_4!$B$7:$B$16,1)+2,1),IF(AND(I500&gt;100,C500=60003),HLOOKUP(C500,MASTER_Data_4!$A$6:$L$16,MATCH(Datset_2!I500,MASTER_Data_4!$B$7:$B$16,1)+2,1),IF(AND(I500&gt;100,C500=60004),HLOOKUP(C500,MASTER_Data_4!$A$6:$L$16,MATCH(Datset_2!I500,MASTER_Data_4!$B$7:$B$16,1)+2,1),IF(AND(I500&gt;100,C500=60005),HLOOKUP(C500,MASTER_Data_4!$A$6:$L$16,MATCH(Datset_2!I500,MASTER_Data_4!$B$7:$B$16,1)+2,1),HLOOKUP(C500,MASTER_Data_4!$A$6:$L$16,2,1))))))</f>
        <v>0.34</v>
      </c>
      <c r="M500" s="4">
        <f t="shared" si="15"/>
        <v>71.23</v>
      </c>
      <c r="N500" s="112">
        <f>VLOOKUP(C500,MASTER_Data_7!$F$2:$H$7,3,0)</f>
        <v>1</v>
      </c>
      <c r="O500" s="112">
        <f>VLOOKUP(C500,MASTER_Data_7!$K$2:$M$12,3,0)</f>
        <v>2</v>
      </c>
      <c r="P500" s="3">
        <f>VLOOKUP(C500,MASTER_Data_8!$F$2:$H$7,3,0)</f>
        <v>25</v>
      </c>
      <c r="Q500" s="3">
        <f>Datset_2!I500*MASTER_Data_5!$B$9*P500</f>
        <v>285.44375000000002</v>
      </c>
      <c r="R500" s="3">
        <f>VLOOKUP(C500,MASTER_Data_8!$K$2:$M$12,3,0)</f>
        <v>1376</v>
      </c>
      <c r="S500" s="3">
        <f>Datset_2!I500*MASTER_Data_5!$B$9*R500</f>
        <v>15710.824000000001</v>
      </c>
    </row>
    <row r="501" spans="1:19" x14ac:dyDescent="0.25">
      <c r="A501" s="62" t="s">
        <v>898</v>
      </c>
      <c r="B501" s="22">
        <v>39811</v>
      </c>
      <c r="C501" s="62">
        <v>60005</v>
      </c>
      <c r="D501" s="62">
        <v>12</v>
      </c>
      <c r="E501" s="62">
        <v>9</v>
      </c>
      <c r="F501" s="62">
        <v>12</v>
      </c>
      <c r="G501" s="62">
        <v>7</v>
      </c>
      <c r="H501" s="62">
        <v>11</v>
      </c>
      <c r="I501" s="112">
        <f>D501*HLOOKUP($D$3,MASTER_Data_1!$A$3:$F$5,2,0)+E501*HLOOKUP($E$3,MASTER_Data_1!$A$3:$F$5,2,0)+F501*HLOOKUP($F$3,MASTER_Data_1!$A$3:$F$5,2,0)+G501*HLOOKUP($G$3,MASTER_Data_1!$A$3:$F$5,2,0)+H501*HLOOKUP($H$3,MASTER_Data_1!$A$3:$F$5,2,0)</f>
        <v>132.5</v>
      </c>
      <c r="J501" s="5">
        <f>IF(AND(I501&gt;100,C501=60001),HLOOKUP(C501,MASTER_Data_3!$A$6:$G$16,MATCH(Datset_2!I501,MASTER_Data_3!$B$7:$B$16,1)+2,1),IF(AND(I501&gt;100,C501=60002),HLOOKUP(C501,MASTER_Data_3!$A$6:$G$16,MATCH(Datset_2!I501,MASTER_Data_3!$B$7:$B$16,1)+2,1),IF(AND(I501&gt;100,C501=60003),HLOOKUP(C501,MASTER_Data_3!$A$6:$G$16,MATCH(Datset_2!I501,MASTER_Data_3!$B$7:$B$16,1)+2,1),IF(AND(I501&gt;100,C501=60004),HLOOKUP(C501,MASTER_Data_3!$A$6:$G$16,MATCH(Datset_2!I501,MASTER_Data_3!$B$7:$B$16,1)+2,1),IF(AND(I501&gt;100,C501=60005),HLOOKUP(C501,MASTER_Data_3!$A$6:$G$16,MATCH(Datset_2!I501,MASTER_Data_3!$B$7:$B$16,1)+2,1),HLOOKUP(C501,MASTER_Data_3!$A$6:$G$16,2,1))))))</f>
        <v>0.24399999999999999</v>
      </c>
      <c r="K501" s="4">
        <f t="shared" si="14"/>
        <v>32.33</v>
      </c>
      <c r="L501" s="112">
        <f>IF(AND(I501&gt;100,C501=60001),HLOOKUP(C501,MASTER_Data_4!$A$6:$L$16,MATCH(Datset_2!I501,MASTER_Data_4!$B$7:$B$16,1)+2,1),IF(AND(I501&gt;100,C501=60002),HLOOKUP(C501,MASTER_Data_4!$A$6:$L$16,MATCH(Datset_2!I501,MASTER_Data_4!$B$7:$B$16,1)+2,1),IF(AND(I501&gt;100,C501=60003),HLOOKUP(C501,MASTER_Data_4!$A$6:$L$16,MATCH(Datset_2!I501,MASTER_Data_4!$B$7:$B$16,1)+2,1),IF(AND(I501&gt;100,C501=60004),HLOOKUP(C501,MASTER_Data_4!$A$6:$L$16,MATCH(Datset_2!I501,MASTER_Data_4!$B$7:$B$16,1)+2,1),IF(AND(I501&gt;100,C501=60005),HLOOKUP(C501,MASTER_Data_4!$A$6:$L$16,MATCH(Datset_2!I501,MASTER_Data_4!$B$7:$B$16,1)+2,1),HLOOKUP(C501,MASTER_Data_4!$A$6:$L$16,2,1))))))</f>
        <v>0.38900000000000001</v>
      </c>
      <c r="M501" s="4">
        <f t="shared" si="15"/>
        <v>51.542500000000004</v>
      </c>
      <c r="N501" s="112">
        <f>VLOOKUP(C501,MASTER_Data_7!$F$2:$H$7,3,0)</f>
        <v>2</v>
      </c>
      <c r="O501" s="112">
        <f>VLOOKUP(C501,MASTER_Data_7!$K$2:$M$12,3,0)</f>
        <v>1</v>
      </c>
      <c r="P501" s="3">
        <f>VLOOKUP(C501,MASTER_Data_8!$F$2:$H$7,3,0)</f>
        <v>779</v>
      </c>
      <c r="Q501" s="3">
        <f>Datset_2!I501*MASTER_Data_5!$B$9*P501</f>
        <v>5625.3537500000002</v>
      </c>
      <c r="R501" s="3">
        <f>VLOOKUP(C501,MASTER_Data_8!$K$2:$M$12,3,0)</f>
        <v>584</v>
      </c>
      <c r="S501" s="3">
        <f>Datset_2!I501*MASTER_Data_5!$B$9*R501</f>
        <v>4217.21</v>
      </c>
    </row>
    <row r="502" spans="1:19" x14ac:dyDescent="0.25">
      <c r="A502" s="62" t="s">
        <v>899</v>
      </c>
      <c r="B502" s="22">
        <v>39812</v>
      </c>
      <c r="C502" s="62">
        <v>60001</v>
      </c>
      <c r="D502" s="62">
        <v>12</v>
      </c>
      <c r="E502" s="62">
        <v>8</v>
      </c>
      <c r="F502" s="62">
        <v>12</v>
      </c>
      <c r="G502" s="62">
        <v>11</v>
      </c>
      <c r="H502" s="62">
        <v>9</v>
      </c>
      <c r="I502" s="112">
        <f>D502*HLOOKUP($D$3,MASTER_Data_1!$A$3:$F$5,2,0)+E502*HLOOKUP($E$3,MASTER_Data_1!$A$3:$F$5,2,0)+F502*HLOOKUP($F$3,MASTER_Data_1!$A$3:$F$5,2,0)+G502*HLOOKUP($G$3,MASTER_Data_1!$A$3:$F$5,2,0)+H502*HLOOKUP($H$3,MASTER_Data_1!$A$3:$F$5,2,0)</f>
        <v>147.9</v>
      </c>
      <c r="J502" s="5">
        <f>IF(AND(I502&gt;100,C502=60001),HLOOKUP(C502,MASTER_Data_3!$A$6:$G$16,MATCH(Datset_2!I502,MASTER_Data_3!$B$7:$B$16,1)+2,1),IF(AND(I502&gt;100,C502=60002),HLOOKUP(C502,MASTER_Data_3!$A$6:$G$16,MATCH(Datset_2!I502,MASTER_Data_3!$B$7:$B$16,1)+2,1),IF(AND(I502&gt;100,C502=60003),HLOOKUP(C502,MASTER_Data_3!$A$6:$G$16,MATCH(Datset_2!I502,MASTER_Data_3!$B$7:$B$16,1)+2,1),IF(AND(I502&gt;100,C502=60004),HLOOKUP(C502,MASTER_Data_3!$A$6:$G$16,MATCH(Datset_2!I502,MASTER_Data_3!$B$7:$B$16,1)+2,1),IF(AND(I502&gt;100,C502=60005),HLOOKUP(C502,MASTER_Data_3!$A$6:$G$16,MATCH(Datset_2!I502,MASTER_Data_3!$B$7:$B$16,1)+2,1),HLOOKUP(C502,MASTER_Data_3!$A$6:$G$16,2,1))))))</f>
        <v>0.25</v>
      </c>
      <c r="K502" s="4">
        <f t="shared" si="14"/>
        <v>36.975000000000001</v>
      </c>
      <c r="L502" s="112">
        <f>IF(AND(I502&gt;100,C502=60001),HLOOKUP(C502,MASTER_Data_4!$A$6:$L$16,MATCH(Datset_2!I502,MASTER_Data_4!$B$7:$B$16,1)+2,1),IF(AND(I502&gt;100,C502=60002),HLOOKUP(C502,MASTER_Data_4!$A$6:$L$16,MATCH(Datset_2!I502,MASTER_Data_4!$B$7:$B$16,1)+2,1),IF(AND(I502&gt;100,C502=60003),HLOOKUP(C502,MASTER_Data_4!$A$6:$L$16,MATCH(Datset_2!I502,MASTER_Data_4!$B$7:$B$16,1)+2,1),IF(AND(I502&gt;100,C502=60004),HLOOKUP(C502,MASTER_Data_4!$A$6:$L$16,MATCH(Datset_2!I502,MASTER_Data_4!$B$7:$B$16,1)+2,1),IF(AND(I502&gt;100,C502=60005),HLOOKUP(C502,MASTER_Data_4!$A$6:$L$16,MATCH(Datset_2!I502,MASTER_Data_4!$B$7:$B$16,1)+2,1),HLOOKUP(C502,MASTER_Data_4!$A$6:$L$16,2,1))))))</f>
        <v>0.34</v>
      </c>
      <c r="M502" s="4">
        <f>IF(L502&gt;1,L502,L502*I502)</f>
        <v>50.286000000000008</v>
      </c>
      <c r="N502" s="112">
        <f>VLOOKUP(C502,MASTER_Data_7!$F$2:$H$7,3,0)</f>
        <v>1</v>
      </c>
      <c r="O502" s="112">
        <f>VLOOKUP(C502,MASTER_Data_7!$K$2:$M$12,3,0)</f>
        <v>2</v>
      </c>
      <c r="P502" s="3">
        <f>VLOOKUP(C502,MASTER_Data_8!$F$2:$H$7,3,0)</f>
        <v>25</v>
      </c>
      <c r="Q502" s="3">
        <f>Datset_2!I502*MASTER_Data_5!$B$9*P502</f>
        <v>201.51375000000002</v>
      </c>
      <c r="R502" s="3">
        <f>VLOOKUP(C502,MASTER_Data_8!$K$2:$M$12,3,0)</f>
        <v>1376</v>
      </c>
      <c r="S502" s="3">
        <f>Datset_2!I502*MASTER_Data_5!$B$9*R502</f>
        <v>11091.316800000001</v>
      </c>
    </row>
    <row r="503" spans="1:19" x14ac:dyDescent="0.25">
      <c r="C503" s="2" t="s">
        <v>914</v>
      </c>
      <c r="D503" s="2">
        <f t="shared" ref="D503:I503" si="16">SUM(D4:D502)</f>
        <v>4354</v>
      </c>
      <c r="E503" s="2">
        <f t="shared" si="16"/>
        <v>4102</v>
      </c>
      <c r="F503" s="2">
        <f t="shared" si="16"/>
        <v>5750</v>
      </c>
      <c r="G503" s="2">
        <f t="shared" si="16"/>
        <v>5597</v>
      </c>
      <c r="H503" s="2">
        <f t="shared" si="16"/>
        <v>4676</v>
      </c>
      <c r="I503" s="2">
        <f t="shared" si="16"/>
        <v>71018.499999999956</v>
      </c>
      <c r="J503" s="2"/>
      <c r="K503" s="2">
        <f>SUM(K4:K502)</f>
        <v>17739.376800000002</v>
      </c>
      <c r="L503" s="2"/>
      <c r="M503" s="47">
        <f>SUM(M4:M502)</f>
        <v>23441.562399999984</v>
      </c>
      <c r="P503" s="17"/>
      <c r="Q503" s="3">
        <f>SUM(Q4:Q502)</f>
        <v>2065051.0688500013</v>
      </c>
      <c r="R503" s="17"/>
      <c r="S503" s="3">
        <f>SUM(S4:S502)</f>
        <v>4174453.6436500018</v>
      </c>
    </row>
    <row r="504" spans="1:19" x14ac:dyDescent="0.25">
      <c r="N504" s="15"/>
      <c r="O504" s="15"/>
    </row>
    <row r="505" spans="1:19" x14ac:dyDescent="0.25">
      <c r="C505" s="2" t="s">
        <v>915</v>
      </c>
      <c r="D505" s="3">
        <f>ROUND(SQRT((2*MASTER_Data_1!$B$7*Datset_2!D503)/(MASTER_Data_1!$B$8*HLOOKUP(Datset_1!D3,MASTER_Data_1!A3:F5,3,0))),2)</f>
        <v>318.74</v>
      </c>
      <c r="E505" s="3">
        <f>ROUND(SQRT((2*MASTER_Data_1!$B$7*Datset_2!E503)/(MASTER_Data_1!$B$8*HLOOKUP(Datset_1!E3,MASTER_Data_1!B3:G5,3,0))),2)</f>
        <v>195.39</v>
      </c>
      <c r="F505" s="3">
        <f>ROUND(SQRT((2*MASTER_Data_1!$B$7*Datset_2!F503)/(MASTER_Data_1!$B$8*HLOOKUP(Datset_1!F3,MASTER_Data_1!C3:H5,3,0))),2)</f>
        <v>261.04000000000002</v>
      </c>
      <c r="G505" s="3">
        <f>ROUND(SQRT((2*MASTER_Data_1!$B$7*Datset_2!G503)/(MASTER_Data_1!$B$8*HLOOKUP(Datset_1!G3,MASTER_Data_1!D3:I5,3,0))),2)</f>
        <v>137.58000000000001</v>
      </c>
      <c r="H505" s="3">
        <f>ROUND(SQRT((2*MASTER_Data_1!$B$7*Datset_2!H503)/(MASTER_Data_1!$B$8*HLOOKUP(Datset_1!H3,MASTER_Data_1!E3:J5,3,0))),2)</f>
        <v>160.41999999999999</v>
      </c>
    </row>
    <row r="507" spans="1:19" x14ac:dyDescent="0.25">
      <c r="C507" s="2" t="s">
        <v>917</v>
      </c>
      <c r="D507" s="3">
        <f>ROUNDUP((D505/D503)*365.25,2)</f>
        <v>26.740000000000002</v>
      </c>
      <c r="E507" s="3">
        <f t="shared" ref="E507:H507" si="17">ROUNDUP((E505/E503)*365.25,2)</f>
        <v>17.400000000000002</v>
      </c>
      <c r="F507" s="3">
        <f t="shared" si="17"/>
        <v>16.59</v>
      </c>
      <c r="G507" s="3">
        <f t="shared" si="17"/>
        <v>8.98</v>
      </c>
      <c r="H507" s="3">
        <f t="shared" si="17"/>
        <v>12.54</v>
      </c>
    </row>
    <row r="508" spans="1:19" x14ac:dyDescent="0.25">
      <c r="D508" s="17"/>
      <c r="E508" s="17"/>
      <c r="F508" s="17"/>
      <c r="G508" s="17"/>
      <c r="H508" s="17"/>
    </row>
    <row r="509" spans="1:19" x14ac:dyDescent="0.25">
      <c r="C509" s="2" t="s">
        <v>916</v>
      </c>
      <c r="D509" s="3">
        <f>D528</f>
        <v>147.06999999999996</v>
      </c>
      <c r="E509" s="3">
        <f>E528</f>
        <v>78.300000000000011</v>
      </c>
      <c r="F509" s="3">
        <f>F528</f>
        <v>49.769999999999996</v>
      </c>
      <c r="G509" s="3">
        <f>G528</f>
        <v>22.629599999999996</v>
      </c>
      <c r="H509" s="3">
        <f>H528</f>
        <v>46.272600000000011</v>
      </c>
    </row>
    <row r="513" spans="1:10" x14ac:dyDescent="0.25">
      <c r="C513" s="2" t="s">
        <v>920</v>
      </c>
      <c r="D513" s="131" t="s">
        <v>971</v>
      </c>
      <c r="E513" s="131"/>
      <c r="F513" s="131"/>
      <c r="G513" s="131"/>
      <c r="H513" s="131"/>
    </row>
    <row r="514" spans="1:10" x14ac:dyDescent="0.25">
      <c r="C514" s="2" t="s">
        <v>921</v>
      </c>
      <c r="D514" s="3" cm="1">
        <f t="array" ref="D514">ROUND((SUM(IF(MONTH($B$4:$B$502)=VALUE(J514),$D$4:$D$502,0)))/I514,2)</f>
        <v>8.9</v>
      </c>
      <c r="E514" s="3" cm="1">
        <f t="array" ref="E514">ROUND((SUM(IF(MONTH($B$4:$B$502)=VALUE(J514),$E$4:$E$502,0)))/I514,2)</f>
        <v>9.23</v>
      </c>
      <c r="F514" s="3" cm="1">
        <f t="array" ref="F514">ROUND((SUM(IF(MONTH($B$4:$B$502)=VALUE(J514),$F$4:$F$502,0)))/I514,2)</f>
        <v>9.84</v>
      </c>
      <c r="G514" s="3" cm="1">
        <f t="array" ref="G514">ROUND((SUM(IF(MONTH($B$4:$B$502)=VALUE(J514),$G$4:$G$502,0)))/I514,2)</f>
        <v>11.45</v>
      </c>
      <c r="H514" s="3" cm="1">
        <f t="array" ref="H514">ROUND((SUM(IF(MONTH($B$4:$B$502)=VALUE(J514),$H$4:$H$502,0)))/I514,2)</f>
        <v>7.68</v>
      </c>
      <c r="I514" s="113">
        <v>31</v>
      </c>
      <c r="J514" s="113">
        <v>1</v>
      </c>
    </row>
    <row r="515" spans="1:10" x14ac:dyDescent="0.25">
      <c r="C515" s="2" t="s">
        <v>922</v>
      </c>
      <c r="D515" s="3" cm="1">
        <f t="array" ref="D515">ROUND((SUM(IF(MONTH($B$4:$B$502)=VALUE(J515),$D$4:$D$502,0)))/I515,2)</f>
        <v>9.83</v>
      </c>
      <c r="E515" s="3" cm="1">
        <f t="array" ref="E515">ROUND((SUM(IF(MONTH($B$4:$B$502)=VALUE(J515),$E$4:$E$502,0)))/I515,2)</f>
        <v>9.5500000000000007</v>
      </c>
      <c r="F515" s="3" cm="1">
        <f t="array" ref="F515">ROUND((SUM(IF(MONTH($B$4:$B$502)=VALUE(J515),$F$4:$F$502,0)))/I515,2)</f>
        <v>15.83</v>
      </c>
      <c r="G515" s="3" cm="1">
        <f t="array" ref="G515">ROUND((SUM(IF(MONTH($B$4:$B$502)=VALUE(J515),$G$4:$G$502,0)))/I515,2)</f>
        <v>11.72</v>
      </c>
      <c r="H515" s="3" cm="1">
        <f t="array" ref="H515">ROUND((SUM(IF(MONTH($B$4:$B$502)=VALUE(J515),$H$4:$H$502,0)))/I515,2)</f>
        <v>12.62</v>
      </c>
      <c r="I515" s="113">
        <v>29</v>
      </c>
      <c r="J515" s="113">
        <v>2</v>
      </c>
    </row>
    <row r="516" spans="1:10" x14ac:dyDescent="0.25">
      <c r="C516" s="2" t="s">
        <v>923</v>
      </c>
      <c r="D516" s="3" cm="1">
        <f t="array" ref="D516">ROUND((SUM(IF(MONTH($B$4:$B$502)=VALUE(J516),$D$4:$D$502,0)))/I516,2)</f>
        <v>14.03</v>
      </c>
      <c r="E516" s="3" cm="1">
        <f t="array" ref="E516">ROUND((SUM(IF(MONTH($B$4:$B$502)=VALUE(J516),$E$4:$E$502,0)))/I516,2)</f>
        <v>15.71</v>
      </c>
      <c r="F516" s="3" cm="1">
        <f t="array" ref="F516">ROUND((SUM(IF(MONTH($B$4:$B$502)=VALUE(J516),$F$4:$F$502,0)))/I516,2)</f>
        <v>18.55</v>
      </c>
      <c r="G516" s="3" cm="1">
        <f t="array" ref="G516">ROUND((SUM(IF(MONTH($B$4:$B$502)=VALUE(J516),$G$4:$G$502,0)))/I516,2)</f>
        <v>17.55</v>
      </c>
      <c r="H516" s="3" cm="1">
        <f t="array" ref="H516">ROUND((SUM(IF(MONTH($B$4:$B$502)=VALUE(J516),$H$4:$H$502,0)))/I516,2)</f>
        <v>16.48</v>
      </c>
      <c r="I516" s="113">
        <v>31</v>
      </c>
      <c r="J516" s="113">
        <v>3</v>
      </c>
    </row>
    <row r="517" spans="1:10" x14ac:dyDescent="0.25">
      <c r="C517" s="2" t="s">
        <v>924</v>
      </c>
      <c r="D517" s="3" cm="1">
        <f t="array" ref="D517">ROUND((SUM(IF(MONTH($B$4:$B$502)=VALUE(J517),$D$4:$D$502,0)))/I517,2)</f>
        <v>13.07</v>
      </c>
      <c r="E517" s="3" cm="1">
        <f t="array" ref="E517">ROUND((SUM(IF(MONTH($B$4:$B$502)=VALUE(J517),$E$4:$E$502,0)))/I517,2)</f>
        <v>12.4</v>
      </c>
      <c r="F517" s="3" cm="1">
        <f t="array" ref="F517">ROUND((SUM(IF(MONTH($B$4:$B$502)=VALUE(J517),$F$4:$F$502,0)))/I517,2)</f>
        <v>17.63</v>
      </c>
      <c r="G517" s="3" cm="1">
        <f t="array" ref="G517">ROUND((SUM(IF(MONTH($B$4:$B$502)=VALUE(J517),$G$4:$G$502,0)))/I517,2)</f>
        <v>16.899999999999999</v>
      </c>
      <c r="H517" s="3" cm="1">
        <f t="array" ref="H517">ROUND((SUM(IF(MONTH($B$4:$B$502)=VALUE(J517),$H$4:$H$502,0)))/I517,2)</f>
        <v>12.3</v>
      </c>
      <c r="I517" s="113">
        <v>30</v>
      </c>
      <c r="J517" s="113">
        <v>4</v>
      </c>
    </row>
    <row r="518" spans="1:10" x14ac:dyDescent="0.25">
      <c r="C518" s="2" t="s">
        <v>925</v>
      </c>
      <c r="D518" s="3" cm="1">
        <f t="array" ref="D518">ROUND((SUM(IF(MONTH($B$4:$B$502)=VALUE(J518),$D$4:$D$502,0)))/I518,2)</f>
        <v>14.1</v>
      </c>
      <c r="E518" s="3" cm="1">
        <f t="array" ref="E518">ROUND((SUM(IF(MONTH($B$4:$B$502)=VALUE(J518),$E$4:$E$502,0)))/I518,2)</f>
        <v>10.87</v>
      </c>
      <c r="F518" s="3" cm="1">
        <f t="array" ref="F518">ROUND((SUM(IF(MONTH($B$4:$B$502)=VALUE(J518),$F$4:$F$502,0)))/I518,2)</f>
        <v>16.68</v>
      </c>
      <c r="G518" s="3" cm="1">
        <f t="array" ref="G518">ROUND((SUM(IF(MONTH($B$4:$B$502)=VALUE(J518),$G$4:$G$502,0)))/I518,2)</f>
        <v>16.45</v>
      </c>
      <c r="H518" s="3" cm="1">
        <f t="array" ref="H518">ROUND((SUM(IF(MONTH($B$4:$B$502)=VALUE(J518),$H$4:$H$502,0)))/I518,2)</f>
        <v>13.52</v>
      </c>
      <c r="I518" s="113">
        <v>31</v>
      </c>
      <c r="J518" s="113">
        <v>5</v>
      </c>
    </row>
    <row r="519" spans="1:10" x14ac:dyDescent="0.25">
      <c r="C519" s="2" t="s">
        <v>926</v>
      </c>
      <c r="D519" s="3" cm="1">
        <f t="array" ref="D519">ROUND((SUM(IF(MONTH($B$4:$B$502)=VALUE(J519),$D$4:$D$502,0)))/I519,2)</f>
        <v>17.399999999999999</v>
      </c>
      <c r="E519" s="3" cm="1">
        <f t="array" ref="E519">ROUND((SUM(IF(MONTH($B$4:$B$502)=VALUE(J519),$E$4:$E$502,0)))/I519,2)</f>
        <v>12.53</v>
      </c>
      <c r="F519" s="3" cm="1">
        <f t="array" ref="F519">ROUND((SUM(IF(MONTH($B$4:$B$502)=VALUE(J519),$F$4:$F$502,0)))/I519,2)</f>
        <v>18.73</v>
      </c>
      <c r="G519" s="3" cm="1">
        <f t="array" ref="G519">ROUND((SUM(IF(MONTH($B$4:$B$502)=VALUE(J519),$G$4:$G$502,0)))/I519,2)</f>
        <v>17.47</v>
      </c>
      <c r="H519" s="3" cm="1">
        <f t="array" ref="H519">ROUND((SUM(IF(MONTH($B$4:$B$502)=VALUE(J519),$H$4:$H$502,0)))/I519,2)</f>
        <v>15.37</v>
      </c>
      <c r="I519" s="113">
        <v>30</v>
      </c>
      <c r="J519" s="113">
        <v>6</v>
      </c>
    </row>
    <row r="520" spans="1:10" x14ac:dyDescent="0.25">
      <c r="C520" s="2" t="s">
        <v>927</v>
      </c>
      <c r="D520" s="3" cm="1">
        <f t="array" ref="D520">ROUND((SUM(IF(MONTH($B$4:$B$502)=VALUE(J520),$D$4:$D$502,0)))/I520,2)</f>
        <v>4.58</v>
      </c>
      <c r="E520" s="3" cm="1">
        <f t="array" ref="E520">ROUND((SUM(IF(MONTH($B$4:$B$502)=VALUE(J520),$E$4:$E$502,0)))/I520,2)</f>
        <v>8.52</v>
      </c>
      <c r="F520" s="3" cm="1">
        <f t="array" ref="F520">ROUND((SUM(IF(MONTH($B$4:$B$502)=VALUE(J520),$F$4:$F$502,0)))/I520,2)</f>
        <v>10.45</v>
      </c>
      <c r="G520" s="3" cm="1">
        <f t="array" ref="G520">ROUND((SUM(IF(MONTH($B$4:$B$502)=VALUE(J520),$G$4:$G$502,0)))/I520,2)</f>
        <v>11.77</v>
      </c>
      <c r="H520" s="3" cm="1">
        <f t="array" ref="H520">ROUND((SUM(IF(MONTH($B$4:$B$502)=VALUE(J520),$H$4:$H$502,0)))/I520,2)</f>
        <v>10.48</v>
      </c>
      <c r="I520" s="113">
        <v>31</v>
      </c>
      <c r="J520" s="113">
        <v>7</v>
      </c>
    </row>
    <row r="521" spans="1:10" x14ac:dyDescent="0.25">
      <c r="C521" s="2" t="s">
        <v>928</v>
      </c>
      <c r="D521" s="3" cm="1">
        <f t="array" ref="D521">ROUND((SUM(IF(MONTH($B$4:$B$502)=VALUE(J521),$D$4:$D$502,0)))/I521,2)</f>
        <v>10.71</v>
      </c>
      <c r="E521" s="3" cm="1">
        <f t="array" ref="E521">ROUND((SUM(IF(MONTH($B$4:$B$502)=VALUE(J521),$E$4:$E$502,0)))/I521,2)</f>
        <v>9.5500000000000007</v>
      </c>
      <c r="F521" s="3" cm="1">
        <f t="array" ref="F521">ROUND((SUM(IF(MONTH($B$4:$B$502)=VALUE(J521),$F$4:$F$502,0)))/I521,2)</f>
        <v>14.94</v>
      </c>
      <c r="G521" s="3" cm="1">
        <f t="array" ref="G521">ROUND((SUM(IF(MONTH($B$4:$B$502)=VALUE(J521),$G$4:$G$502,0)))/I521,2)</f>
        <v>17.059999999999999</v>
      </c>
      <c r="H521" s="3" cm="1">
        <f t="array" ref="H521">ROUND((SUM(IF(MONTH($B$4:$B$502)=VALUE(J521),$H$4:$H$502,0)))/I521,2)</f>
        <v>11.81</v>
      </c>
      <c r="I521" s="113">
        <v>31</v>
      </c>
      <c r="J521" s="113">
        <v>8</v>
      </c>
    </row>
    <row r="522" spans="1:10" x14ac:dyDescent="0.25">
      <c r="C522" s="2" t="s">
        <v>929</v>
      </c>
      <c r="D522" s="3" cm="1">
        <f t="array" ref="D522">ROUND((SUM(IF(MONTH($B$4:$B$502)=VALUE(J522),$D$4:$D$502,0)))/I522,2)</f>
        <v>10.1</v>
      </c>
      <c r="E522" s="3" cm="1">
        <f t="array" ref="E522">ROUND((SUM(IF(MONTH($B$4:$B$502)=VALUE(J522),$E$4:$E$502,0)))/I522,2)</f>
        <v>10.7</v>
      </c>
      <c r="F522" s="3" cm="1">
        <f t="array" ref="F522">ROUND((SUM(IF(MONTH($B$4:$B$502)=VALUE(J522),$F$4:$F$502,0)))/I522,2)</f>
        <v>16</v>
      </c>
      <c r="G522" s="3" cm="1">
        <f t="array" ref="G522">ROUND((SUM(IF(MONTH($B$4:$B$502)=VALUE(J522),$G$4:$G$502,0)))/I522,2)</f>
        <v>14.77</v>
      </c>
      <c r="H522" s="3" cm="1">
        <f t="array" ref="H522">ROUND((SUM(IF(MONTH($B$4:$B$502)=VALUE(J522),$H$4:$H$502,0)))/I522,2)</f>
        <v>12.2</v>
      </c>
      <c r="I522" s="113">
        <v>30</v>
      </c>
      <c r="J522" s="113">
        <v>9</v>
      </c>
    </row>
    <row r="523" spans="1:10" x14ac:dyDescent="0.25">
      <c r="C523" s="2" t="s">
        <v>930</v>
      </c>
      <c r="D523" s="3" cm="1">
        <f t="array" ref="D523">ROUND((SUM(IF(MONTH($B$4:$B$502)=VALUE(J523),$D$4:$D$502,0)))/I523,2)</f>
        <v>10.97</v>
      </c>
      <c r="E523" s="3" cm="1">
        <f t="array" ref="E523">ROUND((SUM(IF(MONTH($B$4:$B$502)=VALUE(J523),$E$4:$E$502,0)))/I523,2)</f>
        <v>10.58</v>
      </c>
      <c r="F523" s="3" cm="1">
        <f t="array" ref="F523">ROUND((SUM(IF(MONTH($B$4:$B$502)=VALUE(J523),$F$4:$F$502,0)))/I523,2)</f>
        <v>14.71</v>
      </c>
      <c r="G523" s="3" cm="1">
        <f t="array" ref="G523">ROUND((SUM(IF(MONTH($B$4:$B$502)=VALUE(J523),$G$4:$G$502,0)))/I523,2)</f>
        <v>13.77</v>
      </c>
      <c r="H523" s="3" cm="1">
        <f t="array" ref="H523">ROUND((SUM(IF(MONTH($B$4:$B$502)=VALUE(J523),$H$4:$H$502,0)))/I523,2)</f>
        <v>11.9</v>
      </c>
      <c r="I523" s="113">
        <v>31</v>
      </c>
      <c r="J523" s="113">
        <v>10</v>
      </c>
    </row>
    <row r="524" spans="1:10" x14ac:dyDescent="0.25">
      <c r="C524" s="2" t="s">
        <v>931</v>
      </c>
      <c r="D524" s="3" cm="1">
        <f t="array" ref="D524">ROUND((SUM(IF(MONTH($B$4:$B$502)=VALUE(J524),$D$4:$D$502,0)))/I524,2)</f>
        <v>13.47</v>
      </c>
      <c r="E524" s="3" cm="1">
        <f t="array" ref="E524">ROUND((SUM(IF(MONTH($B$4:$B$502)=VALUE(J524),$E$4:$E$502,0)))/I524,2)</f>
        <v>12.8</v>
      </c>
      <c r="F524" s="3" cm="1">
        <f t="array" ref="F524">ROUND((SUM(IF(MONTH($B$4:$B$502)=VALUE(J524),$F$4:$F$502,0)))/I524,2)</f>
        <v>17.829999999999998</v>
      </c>
      <c r="G524" s="3" cm="1">
        <f t="array" ref="G524">ROUND((SUM(IF(MONTH($B$4:$B$502)=VALUE(J524),$G$4:$G$502,0)))/I524,2)</f>
        <v>16.7</v>
      </c>
      <c r="H524" s="3" cm="1">
        <f t="array" ref="H524">ROUND((SUM(IF(MONTH($B$4:$B$502)=VALUE(J524),$H$4:$H$502,0)))/I524,2)</f>
        <v>15.4</v>
      </c>
      <c r="I524" s="113">
        <v>30</v>
      </c>
      <c r="J524" s="113">
        <v>11</v>
      </c>
    </row>
    <row r="525" spans="1:10" x14ac:dyDescent="0.25">
      <c r="C525" s="48" t="s">
        <v>932</v>
      </c>
      <c r="D525" s="3" cm="1">
        <f t="array" ref="D525">ROUND((SUM(IF(MONTH($B$4:$B$502)=VALUE(J525),$D$4:$D$502,0)))/I525,2)</f>
        <v>15.68</v>
      </c>
      <c r="E525" s="3" cm="1">
        <f t="array" ref="E525">ROUND((SUM(IF(MONTH($B$4:$B$502)=VALUE(J525),$E$4:$E$502,0)))/I525,2)</f>
        <v>12.06</v>
      </c>
      <c r="F525" s="3" cm="1">
        <f t="array" ref="F525">ROUND((SUM(IF(MONTH($B$4:$B$502)=VALUE(J525),$F$4:$F$502,0)))/I525,2)</f>
        <v>17.579999999999998</v>
      </c>
      <c r="G525" s="3" cm="1">
        <f t="array" ref="G525">ROUND((SUM(IF(MONTH($B$4:$B$502)=VALUE(J525),$G$4:$G$502,0)))/I525,2)</f>
        <v>17.809999999999999</v>
      </c>
      <c r="H525" s="3" cm="1">
        <f t="array" ref="H525">ROUND((SUM(IF(MONTH($B$4:$B$502)=VALUE(J525),$H$4:$H$502,0)))/I525,2)</f>
        <v>13.68</v>
      </c>
      <c r="I525" s="113">
        <v>31</v>
      </c>
      <c r="J525" s="113">
        <v>12</v>
      </c>
    </row>
    <row r="526" spans="1:10" x14ac:dyDescent="0.25">
      <c r="A526" s="125" t="s">
        <v>955</v>
      </c>
      <c r="B526" s="125"/>
      <c r="C526" s="125"/>
      <c r="D526" s="3">
        <f>MAX(D514:D525)</f>
        <v>17.399999999999999</v>
      </c>
      <c r="E526" s="3">
        <f t="shared" ref="E526:H526" si="18">MAX(E514:E525)</f>
        <v>15.71</v>
      </c>
      <c r="F526" s="3">
        <f t="shared" si="18"/>
        <v>18.73</v>
      </c>
      <c r="G526" s="3">
        <f t="shared" si="18"/>
        <v>17.809999999999999</v>
      </c>
      <c r="H526" s="3">
        <f t="shared" si="18"/>
        <v>16.48</v>
      </c>
    </row>
    <row r="527" spans="1:10" x14ac:dyDescent="0.25">
      <c r="A527" s="125" t="s">
        <v>954</v>
      </c>
      <c r="B527" s="125"/>
      <c r="C527" s="125"/>
      <c r="D527" s="3">
        <f>ROUND(AVERAGE(D514:D525),2)</f>
        <v>11.9</v>
      </c>
      <c r="E527" s="3">
        <f t="shared" ref="E527:H527" si="19">ROUND(AVERAGE(E514:E525),2)</f>
        <v>11.21</v>
      </c>
      <c r="F527" s="3">
        <f t="shared" si="19"/>
        <v>15.73</v>
      </c>
      <c r="G527" s="3">
        <f t="shared" si="19"/>
        <v>15.29</v>
      </c>
      <c r="H527" s="3">
        <f t="shared" si="19"/>
        <v>12.79</v>
      </c>
    </row>
    <row r="528" spans="1:10" x14ac:dyDescent="0.25">
      <c r="A528" s="125" t="s">
        <v>918</v>
      </c>
      <c r="B528" s="125"/>
      <c r="C528" s="125"/>
      <c r="D528" s="3">
        <f>(D526-D527)*D507</f>
        <v>147.06999999999996</v>
      </c>
      <c r="E528" s="3">
        <f t="shared" ref="E528:H528" si="20">(E526-E527)*E507</f>
        <v>78.300000000000011</v>
      </c>
      <c r="F528" s="3">
        <f t="shared" si="20"/>
        <v>49.769999999999996</v>
      </c>
      <c r="G528" s="3">
        <f t="shared" si="20"/>
        <v>22.629599999999996</v>
      </c>
      <c r="H528" s="3">
        <f t="shared" si="20"/>
        <v>46.272600000000011</v>
      </c>
    </row>
    <row r="529" spans="1:8" x14ac:dyDescent="0.25">
      <c r="A529" s="125" t="s">
        <v>919</v>
      </c>
      <c r="B529" s="125"/>
      <c r="C529" s="125"/>
      <c r="D529" s="47">
        <f>((D505*0.5)+D528)*HLOOKUP(Datset_1!D3,MASTER_Data_1!$A$3:$F$5,3,0)*0.2</f>
        <v>3064.3999999999996</v>
      </c>
      <c r="E529" s="47">
        <f>((E505*0.5)+E528)*HLOOKUP(Datset_1!E3,MASTER_Data_1!$A$3:$F$5,3,0)*0.2</f>
        <v>4412.1946500000004</v>
      </c>
      <c r="F529" s="47">
        <f>((F505*0.5)+F528)*HLOOKUP(Datset_1!F3,MASTER_Data_1!$A$3:$F$5,3,0)*0.2</f>
        <v>3549.9101000000005</v>
      </c>
      <c r="G529" s="47">
        <f>((G505*0.5)+G528)*HLOOKUP(Datset_1!G3,MASTER_Data_1!$A$3:$F$5,3,0)*0.2</f>
        <v>6307.952400000001</v>
      </c>
      <c r="H529" s="47">
        <f>((H505*0.5)+H528)*HLOOKUP(Datset_1!H3,MASTER_Data_1!$A$3:$F$5,3,0)*0.2</f>
        <v>5362.609274800001</v>
      </c>
    </row>
    <row r="530" spans="1:8" x14ac:dyDescent="0.25">
      <c r="A530" s="130"/>
      <c r="B530" s="130"/>
      <c r="C530" s="130"/>
    </row>
    <row r="531" spans="1:8" x14ac:dyDescent="0.25">
      <c r="A531" s="125" t="s">
        <v>973</v>
      </c>
      <c r="B531" s="125"/>
      <c r="C531" s="125"/>
      <c r="D531" s="112">
        <f>ROUNDUP(D503/D505,0)</f>
        <v>14</v>
      </c>
      <c r="E531" s="112">
        <f t="shared" ref="E531:H531" si="21">ROUNDUP(E503/E505,0)</f>
        <v>21</v>
      </c>
      <c r="F531" s="112">
        <f t="shared" si="21"/>
        <v>23</v>
      </c>
      <c r="G531" s="112">
        <f t="shared" si="21"/>
        <v>41</v>
      </c>
      <c r="H531" s="112">
        <f t="shared" si="21"/>
        <v>30</v>
      </c>
    </row>
    <row r="532" spans="1:8" x14ac:dyDescent="0.25">
      <c r="A532" s="125" t="s">
        <v>959</v>
      </c>
      <c r="B532" s="125"/>
      <c r="C532" s="125"/>
      <c r="D532" s="47">
        <f>D531*MASTER_Data_5!$B$3+D535*MASTER_Data_5!$B$4</f>
        <v>820.46859999999992</v>
      </c>
      <c r="E532" s="47">
        <f>E531*MASTER_Data_5!$B$3+E535*MASTER_Data_5!$B$4</f>
        <v>978.65880000000004</v>
      </c>
      <c r="F532" s="47">
        <f>F531*MASTER_Data_5!$B$3+F535*MASTER_Data_5!$B$4</f>
        <v>1089.625</v>
      </c>
      <c r="G532" s="47">
        <f>G531*MASTER_Data_5!$B$3+G535*MASTER_Data_5!$B$4</f>
        <v>2487.7957000000001</v>
      </c>
      <c r="H532" s="47">
        <f>H531*MASTER_Data_5!$B$3+H535*MASTER_Data_5!$B$4</f>
        <v>1482.0624</v>
      </c>
    </row>
    <row r="533" spans="1:8" x14ac:dyDescent="0.25">
      <c r="A533" s="125" t="s">
        <v>960</v>
      </c>
      <c r="B533" s="125"/>
      <c r="C533" s="125"/>
      <c r="D533" s="114">
        <f>SUM(D532:H532)</f>
        <v>6858.6104999999998</v>
      </c>
      <c r="E533" s="47"/>
    </row>
    <row r="535" spans="1:8" x14ac:dyDescent="0.25">
      <c r="A535" s="122" t="s">
        <v>984</v>
      </c>
      <c r="B535" s="123"/>
      <c r="C535" s="124"/>
      <c r="D535" s="3">
        <f>HLOOKUP(D3,MASTER_Data_1!$A$3:$F$5,2,0)*SUM(D4:D502)</f>
        <v>10014.199999999999</v>
      </c>
      <c r="E535" s="3">
        <f>HLOOKUP(E3,MASTER_Data_1!$A$3:$F$5,2,0)*SUM(E4:E502)</f>
        <v>7383.6</v>
      </c>
      <c r="F535" s="3">
        <f>HLOOKUP(F3,MASTER_Data_1!$A$3:$F$5,2,0)*SUM(F4:F502)</f>
        <v>8625</v>
      </c>
      <c r="G535" s="3">
        <f>HLOOKUP(G3,MASTER_Data_1!$A$3:$F$5,2,0)*SUM(G4:G502)</f>
        <v>31902.9</v>
      </c>
      <c r="H535" s="3">
        <f>HLOOKUP(H3,MASTER_Data_1!$A$3:$F$5,2,0)*SUM(H4:H502)</f>
        <v>13092.8</v>
      </c>
    </row>
    <row r="536" spans="1:8" x14ac:dyDescent="0.25">
      <c r="A536" s="122" t="s">
        <v>985</v>
      </c>
      <c r="B536" s="123"/>
      <c r="C536" s="124"/>
      <c r="D536" s="91">
        <f>D535*MASTER_Data_5!$B$14*MASTER_Data_5!$B$7+D535*MASTER_Data_5!$B$15*MASTER_Data_5!$B$8</f>
        <v>1795846.4859999998</v>
      </c>
      <c r="E536" s="91">
        <f>E535*MASTER_Data_5!$B$14*MASTER_Data_5!$B$7+E535*MASTER_Data_5!$B$15*MASTER_Data_5!$B$8</f>
        <v>1324100.9880000001</v>
      </c>
      <c r="F536" s="91">
        <f>F535*MASTER_Data_5!$B$14*MASTER_Data_5!$B$7+F535*MASTER_Data_5!$B$15*MASTER_Data_5!$B$8</f>
        <v>1546721.25</v>
      </c>
      <c r="G536" s="91">
        <f>G535*MASTER_Data_5!$B$14*MASTER_Data_5!$B$7+G535*MASTER_Data_5!$B$15*MASTER_Data_5!$B$8</f>
        <v>5721147.057000001</v>
      </c>
      <c r="H536" s="91">
        <f>H535*MASTER_Data_5!$B$14*MASTER_Data_5!$B$7+H535*MASTER_Data_5!$B$15*MASTER_Data_5!$B$8</f>
        <v>2347931.824</v>
      </c>
    </row>
    <row r="537" spans="1:8" x14ac:dyDescent="0.25">
      <c r="A537" s="77" t="s">
        <v>986</v>
      </c>
      <c r="B537" s="78"/>
      <c r="C537" s="79"/>
      <c r="D537" s="91">
        <f>D536+E536+F536+G536+H536</f>
        <v>12735747.605</v>
      </c>
      <c r="E537" s="17"/>
      <c r="F537" s="17"/>
      <c r="G537" s="17"/>
      <c r="H537" s="17"/>
    </row>
    <row r="538" spans="1:8" x14ac:dyDescent="0.25">
      <c r="G538" s="17"/>
    </row>
  </sheetData>
  <mergeCells count="11">
    <mergeCell ref="A535:C535"/>
    <mergeCell ref="A536:C536"/>
    <mergeCell ref="A531:C531"/>
    <mergeCell ref="A532:C532"/>
    <mergeCell ref="A533:C533"/>
    <mergeCell ref="A530:C530"/>
    <mergeCell ref="D513:H513"/>
    <mergeCell ref="A526:C526"/>
    <mergeCell ref="A527:C527"/>
    <mergeCell ref="A528:C528"/>
    <mergeCell ref="A529:C529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3"/>
  <sheetViews>
    <sheetView workbookViewId="0">
      <pane xSplit="1" ySplit="3" topLeftCell="B1026" activePane="bottomRight" state="frozen"/>
      <selection pane="topRight" activeCell="B1" sqref="B1"/>
      <selection pane="bottomLeft" activeCell="A3" sqref="A3"/>
      <selection pane="bottomRight" activeCell="G1038" sqref="G1038"/>
    </sheetView>
  </sheetViews>
  <sheetFormatPr defaultRowHeight="15" x14ac:dyDescent="0.25"/>
  <cols>
    <col min="1" max="1" width="13.5703125" bestFit="1" customWidth="1"/>
    <col min="2" max="2" width="10.5703125" style="20" bestFit="1" customWidth="1"/>
    <col min="3" max="3" width="11.140625" bestFit="1" customWidth="1"/>
    <col min="4" max="4" width="11.42578125" bestFit="1" customWidth="1"/>
    <col min="5" max="8" width="9" bestFit="1" customWidth="1"/>
  </cols>
  <sheetData>
    <row r="1" spans="1:8" s="65" customFormat="1" hidden="1" x14ac:dyDescent="0.25">
      <c r="B1" s="20"/>
    </row>
    <row r="2" spans="1:8" s="59" customFormat="1" x14ac:dyDescent="0.25">
      <c r="A2" s="59" t="s">
        <v>512</v>
      </c>
      <c r="B2" s="20"/>
    </row>
    <row r="3" spans="1:8" x14ac:dyDescent="0.25">
      <c r="A3" s="1" t="s">
        <v>1</v>
      </c>
      <c r="B3" s="2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62" t="s">
        <v>47</v>
      </c>
      <c r="B4" s="22">
        <v>39449</v>
      </c>
      <c r="C4" s="62">
        <v>50001</v>
      </c>
      <c r="D4" s="62">
        <v>8</v>
      </c>
      <c r="E4" s="62">
        <v>10</v>
      </c>
      <c r="F4" s="62">
        <v>15</v>
      </c>
      <c r="G4" s="62">
        <v>12</v>
      </c>
      <c r="H4" s="62">
        <v>16</v>
      </c>
    </row>
    <row r="5" spans="1:8" x14ac:dyDescent="0.25">
      <c r="A5" s="62" t="s">
        <v>529</v>
      </c>
      <c r="B5" s="22">
        <v>39449</v>
      </c>
      <c r="C5" s="62">
        <v>60001</v>
      </c>
      <c r="D5" s="62">
        <v>9</v>
      </c>
      <c r="E5" s="62">
        <v>0</v>
      </c>
      <c r="F5" s="62">
        <v>15</v>
      </c>
      <c r="G5" s="62">
        <v>11</v>
      </c>
      <c r="H5" s="62">
        <v>9</v>
      </c>
    </row>
    <row r="6" spans="1:8" x14ac:dyDescent="0.25">
      <c r="A6" s="62" t="s">
        <v>87</v>
      </c>
      <c r="B6" s="22">
        <v>39450</v>
      </c>
      <c r="C6" s="62">
        <v>50001</v>
      </c>
      <c r="D6" s="62">
        <v>8</v>
      </c>
      <c r="E6" s="62">
        <v>14</v>
      </c>
      <c r="F6" s="62">
        <v>22</v>
      </c>
      <c r="G6" s="62">
        <v>11</v>
      </c>
      <c r="H6" s="62">
        <v>4</v>
      </c>
    </row>
    <row r="7" spans="1:8" x14ac:dyDescent="0.25">
      <c r="A7" s="62" t="s">
        <v>579</v>
      </c>
      <c r="B7" s="22">
        <v>39450</v>
      </c>
      <c r="C7" s="71">
        <v>60003</v>
      </c>
      <c r="D7" s="62">
        <v>9</v>
      </c>
      <c r="E7" s="62">
        <v>14</v>
      </c>
      <c r="F7" s="62">
        <v>9</v>
      </c>
      <c r="G7" s="62">
        <v>11</v>
      </c>
      <c r="H7" s="62">
        <v>14</v>
      </c>
    </row>
    <row r="8" spans="1:8" x14ac:dyDescent="0.25">
      <c r="A8" s="62" t="s">
        <v>127</v>
      </c>
      <c r="B8" s="22">
        <v>39451</v>
      </c>
      <c r="C8" s="62">
        <v>50001</v>
      </c>
      <c r="D8" s="62">
        <v>14</v>
      </c>
      <c r="E8" s="62">
        <v>10</v>
      </c>
      <c r="F8" s="62">
        <v>17</v>
      </c>
      <c r="G8" s="62">
        <v>11</v>
      </c>
      <c r="H8" s="62">
        <v>9</v>
      </c>
    </row>
    <row r="9" spans="1:8" x14ac:dyDescent="0.25">
      <c r="A9" s="62" t="s">
        <v>621</v>
      </c>
      <c r="B9" s="22">
        <v>39451</v>
      </c>
      <c r="C9" s="62">
        <v>60004</v>
      </c>
      <c r="D9" s="62">
        <v>9</v>
      </c>
      <c r="E9" s="62">
        <v>8</v>
      </c>
      <c r="F9" s="62">
        <v>0</v>
      </c>
      <c r="G9" s="62">
        <v>11</v>
      </c>
      <c r="H9" s="62">
        <v>8</v>
      </c>
    </row>
    <row r="10" spans="1:8" x14ac:dyDescent="0.25">
      <c r="A10" s="62" t="s">
        <v>166</v>
      </c>
      <c r="B10" s="22">
        <v>39452</v>
      </c>
      <c r="C10" s="62">
        <v>50001</v>
      </c>
      <c r="D10" s="62">
        <v>8</v>
      </c>
      <c r="E10" s="62">
        <v>8</v>
      </c>
      <c r="F10" s="62">
        <v>8</v>
      </c>
      <c r="G10" s="62">
        <v>11</v>
      </c>
      <c r="H10" s="62">
        <v>13</v>
      </c>
    </row>
    <row r="11" spans="1:8" x14ac:dyDescent="0.25">
      <c r="A11" s="62" t="s">
        <v>167</v>
      </c>
      <c r="B11" s="22">
        <v>39452</v>
      </c>
      <c r="C11" s="62">
        <v>50003</v>
      </c>
      <c r="D11" s="62">
        <v>2</v>
      </c>
      <c r="E11" s="62">
        <v>5</v>
      </c>
      <c r="F11" s="62">
        <v>8</v>
      </c>
      <c r="G11" s="62">
        <v>8</v>
      </c>
      <c r="H11" s="62">
        <v>11</v>
      </c>
    </row>
    <row r="12" spans="1:8" x14ac:dyDescent="0.25">
      <c r="A12" s="62" t="s">
        <v>659</v>
      </c>
      <c r="B12" s="22">
        <v>39452</v>
      </c>
      <c r="C12" s="62">
        <v>60004</v>
      </c>
      <c r="D12" s="62">
        <v>9</v>
      </c>
      <c r="E12" s="62">
        <v>8</v>
      </c>
      <c r="F12" s="62">
        <v>9</v>
      </c>
      <c r="G12" s="62">
        <v>11</v>
      </c>
      <c r="H12" s="62">
        <v>8</v>
      </c>
    </row>
    <row r="13" spans="1:8" x14ac:dyDescent="0.25">
      <c r="A13" s="62" t="s">
        <v>660</v>
      </c>
      <c r="B13" s="22">
        <v>39452</v>
      </c>
      <c r="C13" s="62">
        <v>60005</v>
      </c>
      <c r="D13" s="62">
        <v>8</v>
      </c>
      <c r="E13" s="62">
        <v>8</v>
      </c>
      <c r="F13" s="62">
        <v>9</v>
      </c>
      <c r="G13" s="62">
        <v>11</v>
      </c>
      <c r="H13" s="62">
        <v>8</v>
      </c>
    </row>
    <row r="14" spans="1:8" x14ac:dyDescent="0.25">
      <c r="A14" s="62" t="s">
        <v>661</v>
      </c>
      <c r="B14" s="22">
        <v>39452</v>
      </c>
      <c r="C14" s="62">
        <v>60002</v>
      </c>
      <c r="D14" s="62">
        <v>9</v>
      </c>
      <c r="E14" s="62">
        <v>21</v>
      </c>
      <c r="F14" s="62">
        <v>15</v>
      </c>
      <c r="G14" s="62">
        <v>11</v>
      </c>
      <c r="H14" s="62">
        <v>0</v>
      </c>
    </row>
    <row r="15" spans="1:8" x14ac:dyDescent="0.25">
      <c r="A15" s="62" t="s">
        <v>205</v>
      </c>
      <c r="B15" s="22">
        <v>39453</v>
      </c>
      <c r="C15" s="62">
        <v>50004</v>
      </c>
      <c r="D15" s="62">
        <v>8</v>
      </c>
      <c r="E15" s="62">
        <v>8</v>
      </c>
      <c r="F15" s="62">
        <v>10</v>
      </c>
      <c r="G15" s="62">
        <v>15</v>
      </c>
      <c r="H15" s="62">
        <v>11</v>
      </c>
    </row>
    <row r="16" spans="1:8" x14ac:dyDescent="0.25">
      <c r="A16" s="62" t="s">
        <v>206</v>
      </c>
      <c r="B16" s="22">
        <v>39453</v>
      </c>
      <c r="C16" s="62">
        <v>50003</v>
      </c>
      <c r="D16" s="63">
        <v>4</v>
      </c>
      <c r="E16" s="63">
        <v>3</v>
      </c>
      <c r="F16" s="63">
        <v>6</v>
      </c>
      <c r="G16" s="63">
        <v>7</v>
      </c>
      <c r="H16" s="63">
        <v>2</v>
      </c>
    </row>
    <row r="17" spans="1:8" x14ac:dyDescent="0.25">
      <c r="A17" s="62" t="s">
        <v>699</v>
      </c>
      <c r="B17" s="22">
        <v>39453</v>
      </c>
      <c r="C17" s="62">
        <v>60005</v>
      </c>
      <c r="D17" s="62">
        <v>9</v>
      </c>
      <c r="E17" s="62">
        <v>8</v>
      </c>
      <c r="F17" s="62">
        <v>0</v>
      </c>
      <c r="G17" s="62">
        <v>11</v>
      </c>
      <c r="H17" s="62">
        <v>9</v>
      </c>
    </row>
    <row r="18" spans="1:8" x14ac:dyDescent="0.25">
      <c r="A18" s="62" t="s">
        <v>700</v>
      </c>
      <c r="B18" s="22">
        <v>39453</v>
      </c>
      <c r="C18" s="62">
        <v>60003</v>
      </c>
      <c r="D18" s="62">
        <v>9</v>
      </c>
      <c r="E18" s="62">
        <v>8</v>
      </c>
      <c r="F18" s="62">
        <v>0</v>
      </c>
      <c r="G18" s="62">
        <v>11</v>
      </c>
      <c r="H18" s="62">
        <v>9</v>
      </c>
    </row>
    <row r="19" spans="1:8" x14ac:dyDescent="0.25">
      <c r="A19" s="62" t="s">
        <v>288</v>
      </c>
      <c r="B19" s="22">
        <v>39455</v>
      </c>
      <c r="C19" s="62">
        <v>50001</v>
      </c>
      <c r="D19" s="62">
        <v>8</v>
      </c>
      <c r="E19" s="62">
        <v>8</v>
      </c>
      <c r="F19" s="62">
        <v>10</v>
      </c>
      <c r="G19" s="62">
        <v>15</v>
      </c>
      <c r="H19" s="62">
        <v>11</v>
      </c>
    </row>
    <row r="20" spans="1:8" x14ac:dyDescent="0.25">
      <c r="A20" s="62" t="s">
        <v>289</v>
      </c>
      <c r="B20" s="22">
        <v>39455</v>
      </c>
      <c r="C20" s="62">
        <v>50003</v>
      </c>
      <c r="D20" s="62">
        <v>12</v>
      </c>
      <c r="E20" s="62">
        <v>10</v>
      </c>
      <c r="F20" s="62">
        <v>15</v>
      </c>
      <c r="G20" s="62">
        <v>11</v>
      </c>
      <c r="H20" s="62">
        <v>9</v>
      </c>
    </row>
    <row r="21" spans="1:8" x14ac:dyDescent="0.25">
      <c r="A21" s="62" t="s">
        <v>582</v>
      </c>
      <c r="B21" s="22">
        <v>39455</v>
      </c>
      <c r="C21" s="62">
        <v>60004</v>
      </c>
      <c r="D21" s="62">
        <v>9</v>
      </c>
      <c r="E21" s="62">
        <v>8</v>
      </c>
      <c r="F21" s="62">
        <v>19</v>
      </c>
      <c r="G21" s="62">
        <v>11</v>
      </c>
      <c r="H21" s="62">
        <v>2</v>
      </c>
    </row>
    <row r="22" spans="1:8" x14ac:dyDescent="0.25">
      <c r="A22" s="62" t="s">
        <v>583</v>
      </c>
      <c r="B22" s="22">
        <v>39455</v>
      </c>
      <c r="C22" s="62">
        <v>60005</v>
      </c>
      <c r="D22" s="62">
        <v>9</v>
      </c>
      <c r="E22" s="62">
        <v>11</v>
      </c>
      <c r="F22" s="62">
        <v>10</v>
      </c>
      <c r="G22" s="62">
        <v>35</v>
      </c>
      <c r="H22" s="62">
        <v>9</v>
      </c>
    </row>
    <row r="23" spans="1:8" x14ac:dyDescent="0.25">
      <c r="A23" s="62" t="s">
        <v>331</v>
      </c>
      <c r="B23" s="22">
        <v>39456</v>
      </c>
      <c r="C23" s="62">
        <v>50001</v>
      </c>
      <c r="D23" s="62">
        <v>8</v>
      </c>
      <c r="E23" s="62">
        <v>21</v>
      </c>
      <c r="F23" s="62">
        <v>8</v>
      </c>
      <c r="G23" s="62">
        <v>11</v>
      </c>
      <c r="H23" s="62">
        <v>0</v>
      </c>
    </row>
    <row r="24" spans="1:8" x14ac:dyDescent="0.25">
      <c r="A24" s="62" t="s">
        <v>625</v>
      </c>
      <c r="B24" s="22">
        <v>39456</v>
      </c>
      <c r="C24" s="62">
        <v>60002</v>
      </c>
      <c r="D24" s="62">
        <v>9</v>
      </c>
      <c r="E24" s="62">
        <v>21</v>
      </c>
      <c r="F24" s="62">
        <v>12</v>
      </c>
      <c r="G24" s="62">
        <v>6</v>
      </c>
      <c r="H24" s="62">
        <v>9</v>
      </c>
    </row>
    <row r="25" spans="1:8" x14ac:dyDescent="0.25">
      <c r="A25" s="62" t="s">
        <v>374</v>
      </c>
      <c r="B25" s="22">
        <v>39457</v>
      </c>
      <c r="C25" s="62">
        <v>50001</v>
      </c>
      <c r="D25" s="62">
        <v>9</v>
      </c>
      <c r="E25" s="62">
        <v>8</v>
      </c>
      <c r="F25" s="62">
        <v>8</v>
      </c>
      <c r="G25" s="62">
        <v>12</v>
      </c>
      <c r="H25" s="62">
        <v>19</v>
      </c>
    </row>
    <row r="26" spans="1:8" x14ac:dyDescent="0.25">
      <c r="A26" s="62" t="s">
        <v>375</v>
      </c>
      <c r="B26" s="22">
        <v>39457</v>
      </c>
      <c r="C26" s="62">
        <v>50004</v>
      </c>
      <c r="D26" s="62">
        <v>8</v>
      </c>
      <c r="E26" s="62">
        <v>8</v>
      </c>
      <c r="F26" s="62">
        <v>11</v>
      </c>
      <c r="G26" s="62">
        <v>13</v>
      </c>
      <c r="H26" s="62">
        <v>14</v>
      </c>
    </row>
    <row r="27" spans="1:8" x14ac:dyDescent="0.25">
      <c r="A27" s="62" t="s">
        <v>376</v>
      </c>
      <c r="B27" s="22">
        <v>39457</v>
      </c>
      <c r="C27" s="62">
        <v>50003</v>
      </c>
      <c r="D27" s="62">
        <v>5</v>
      </c>
      <c r="E27" s="62">
        <v>8</v>
      </c>
      <c r="F27" s="62">
        <v>8</v>
      </c>
      <c r="G27" s="62">
        <v>11</v>
      </c>
      <c r="H27" s="62">
        <v>12</v>
      </c>
    </row>
    <row r="28" spans="1:8" x14ac:dyDescent="0.25">
      <c r="A28" s="62" t="s">
        <v>668</v>
      </c>
      <c r="B28" s="22">
        <v>39457</v>
      </c>
      <c r="C28" s="62">
        <v>60004</v>
      </c>
      <c r="D28" s="62">
        <v>9</v>
      </c>
      <c r="E28" s="62">
        <v>8</v>
      </c>
      <c r="F28" s="62">
        <v>12</v>
      </c>
      <c r="G28" s="62">
        <v>11</v>
      </c>
      <c r="H28" s="62">
        <v>2</v>
      </c>
    </row>
    <row r="29" spans="1:8" x14ac:dyDescent="0.25">
      <c r="A29" s="62" t="s">
        <v>669</v>
      </c>
      <c r="B29" s="22">
        <v>39457</v>
      </c>
      <c r="C29" s="62">
        <v>60005</v>
      </c>
      <c r="D29" s="62">
        <v>9</v>
      </c>
      <c r="E29" s="62">
        <v>8</v>
      </c>
      <c r="F29" s="62">
        <v>12</v>
      </c>
      <c r="G29" s="62">
        <v>11</v>
      </c>
      <c r="H29" s="62">
        <v>9</v>
      </c>
    </row>
    <row r="30" spans="1:8" x14ac:dyDescent="0.25">
      <c r="A30" s="62" t="s">
        <v>670</v>
      </c>
      <c r="B30" s="22">
        <v>39457</v>
      </c>
      <c r="C30" s="62">
        <v>60003</v>
      </c>
      <c r="D30" s="62">
        <v>9</v>
      </c>
      <c r="E30" s="62">
        <v>8</v>
      </c>
      <c r="F30" s="62">
        <v>12</v>
      </c>
      <c r="G30" s="62">
        <v>11</v>
      </c>
      <c r="H30" s="62">
        <v>9</v>
      </c>
    </row>
    <row r="31" spans="1:8" x14ac:dyDescent="0.25">
      <c r="A31" s="62" t="s">
        <v>418</v>
      </c>
      <c r="B31" s="22">
        <v>39458</v>
      </c>
      <c r="C31" s="62">
        <v>50001</v>
      </c>
      <c r="D31" s="62">
        <v>8</v>
      </c>
      <c r="E31" s="62">
        <v>10</v>
      </c>
      <c r="F31" s="62">
        <v>15</v>
      </c>
      <c r="G31" s="62">
        <v>11</v>
      </c>
      <c r="H31" s="62">
        <v>9</v>
      </c>
    </row>
    <row r="32" spans="1:8" x14ac:dyDescent="0.25">
      <c r="A32" s="62" t="s">
        <v>419</v>
      </c>
      <c r="B32" s="22">
        <v>39458</v>
      </c>
      <c r="C32" s="62">
        <v>50003</v>
      </c>
      <c r="D32" s="62">
        <v>5</v>
      </c>
      <c r="E32" s="62">
        <v>10</v>
      </c>
      <c r="F32" s="62">
        <v>15</v>
      </c>
      <c r="G32" s="62">
        <v>11</v>
      </c>
      <c r="H32" s="62">
        <v>9</v>
      </c>
    </row>
    <row r="33" spans="1:8" x14ac:dyDescent="0.25">
      <c r="A33" s="62" t="s">
        <v>812</v>
      </c>
      <c r="B33" s="22">
        <v>39458</v>
      </c>
      <c r="C33" s="62">
        <v>60003</v>
      </c>
      <c r="D33" s="62">
        <v>9</v>
      </c>
      <c r="E33" s="62">
        <v>15</v>
      </c>
      <c r="F33" s="62">
        <v>12</v>
      </c>
      <c r="G33" s="62">
        <v>9</v>
      </c>
      <c r="H33" s="62">
        <v>9</v>
      </c>
    </row>
    <row r="34" spans="1:8" x14ac:dyDescent="0.25">
      <c r="A34" s="62" t="s">
        <v>459</v>
      </c>
      <c r="B34" s="22">
        <v>39459</v>
      </c>
      <c r="C34" s="62">
        <v>50001</v>
      </c>
      <c r="D34" s="62">
        <v>8</v>
      </c>
      <c r="E34" s="62">
        <v>10</v>
      </c>
      <c r="F34" s="62">
        <v>15</v>
      </c>
      <c r="G34" s="62">
        <v>11</v>
      </c>
      <c r="H34" s="62">
        <v>12</v>
      </c>
    </row>
    <row r="35" spans="1:8" x14ac:dyDescent="0.25">
      <c r="A35" s="62" t="s">
        <v>460</v>
      </c>
      <c r="B35" s="22">
        <v>39459</v>
      </c>
      <c r="C35" s="62">
        <v>50003</v>
      </c>
      <c r="D35" s="62">
        <v>8</v>
      </c>
      <c r="E35" s="62">
        <v>10</v>
      </c>
      <c r="F35" s="62">
        <v>50</v>
      </c>
      <c r="G35" s="62">
        <v>11</v>
      </c>
      <c r="H35" s="62">
        <v>9</v>
      </c>
    </row>
    <row r="36" spans="1:8" x14ac:dyDescent="0.25">
      <c r="A36" s="62" t="s">
        <v>31</v>
      </c>
      <c r="B36" s="22">
        <v>39462</v>
      </c>
      <c r="C36" s="62">
        <v>50002</v>
      </c>
      <c r="D36" s="62">
        <v>8</v>
      </c>
      <c r="E36" s="62">
        <v>10</v>
      </c>
      <c r="F36" s="62">
        <v>15</v>
      </c>
      <c r="G36" s="62">
        <v>11</v>
      </c>
      <c r="H36" s="62">
        <v>9</v>
      </c>
    </row>
    <row r="37" spans="1:8" x14ac:dyDescent="0.25">
      <c r="A37" s="62" t="s">
        <v>32</v>
      </c>
      <c r="B37" s="22">
        <v>39462</v>
      </c>
      <c r="C37" s="62">
        <v>50001</v>
      </c>
      <c r="D37" s="62">
        <v>3</v>
      </c>
      <c r="E37" s="62">
        <v>10</v>
      </c>
      <c r="F37" s="62">
        <v>15</v>
      </c>
      <c r="G37" s="62">
        <v>11</v>
      </c>
      <c r="H37" s="62">
        <v>15</v>
      </c>
    </row>
    <row r="38" spans="1:8" x14ac:dyDescent="0.25">
      <c r="A38" s="62" t="s">
        <v>534</v>
      </c>
      <c r="B38" s="22">
        <v>39462</v>
      </c>
      <c r="C38" s="62">
        <v>60002</v>
      </c>
      <c r="D38" s="62">
        <v>9</v>
      </c>
      <c r="E38" s="62">
        <v>16</v>
      </c>
      <c r="F38" s="62">
        <v>12</v>
      </c>
      <c r="G38" s="62">
        <v>9</v>
      </c>
      <c r="H38" s="62">
        <v>14</v>
      </c>
    </row>
    <row r="39" spans="1:8" x14ac:dyDescent="0.25">
      <c r="A39" s="62" t="s">
        <v>535</v>
      </c>
      <c r="B39" s="22">
        <v>39462</v>
      </c>
      <c r="C39" s="62">
        <v>60001</v>
      </c>
      <c r="D39" s="62">
        <v>9</v>
      </c>
      <c r="E39" s="62">
        <v>8</v>
      </c>
      <c r="F39" s="62">
        <v>12</v>
      </c>
      <c r="G39" s="62">
        <v>12</v>
      </c>
      <c r="H39" s="62">
        <v>12</v>
      </c>
    </row>
    <row r="40" spans="1:8" x14ac:dyDescent="0.25">
      <c r="A40" s="62" t="s">
        <v>33</v>
      </c>
      <c r="B40" s="22">
        <v>39464</v>
      </c>
      <c r="C40" s="62">
        <v>50005</v>
      </c>
      <c r="D40" s="62">
        <v>8</v>
      </c>
      <c r="E40" s="62">
        <v>10</v>
      </c>
      <c r="F40" s="62">
        <v>15</v>
      </c>
      <c r="G40" s="62">
        <v>14</v>
      </c>
      <c r="H40" s="62">
        <v>4</v>
      </c>
    </row>
    <row r="41" spans="1:8" x14ac:dyDescent="0.25">
      <c r="A41" s="62" t="s">
        <v>536</v>
      </c>
      <c r="B41" s="22">
        <v>39464</v>
      </c>
      <c r="C41" s="62">
        <v>60005</v>
      </c>
      <c r="D41" s="62">
        <v>9</v>
      </c>
      <c r="E41" s="62">
        <v>8</v>
      </c>
      <c r="F41" s="62">
        <v>12</v>
      </c>
      <c r="G41" s="62">
        <v>15</v>
      </c>
      <c r="H41" s="62">
        <v>14</v>
      </c>
    </row>
    <row r="42" spans="1:8" x14ac:dyDescent="0.25">
      <c r="A42" s="62" t="s">
        <v>34</v>
      </c>
      <c r="B42" s="22">
        <v>39467</v>
      </c>
      <c r="C42" s="62">
        <v>50003</v>
      </c>
      <c r="D42" s="62">
        <v>8</v>
      </c>
      <c r="E42" s="62">
        <v>10</v>
      </c>
      <c r="F42" s="62">
        <v>15</v>
      </c>
      <c r="G42" s="62">
        <v>11</v>
      </c>
      <c r="H42" s="62">
        <v>9</v>
      </c>
    </row>
    <row r="43" spans="1:8" x14ac:dyDescent="0.25">
      <c r="A43" s="62" t="s">
        <v>35</v>
      </c>
      <c r="B43" s="22">
        <v>39467</v>
      </c>
      <c r="C43" s="62">
        <v>50004</v>
      </c>
      <c r="D43" s="62">
        <v>8</v>
      </c>
      <c r="E43" s="62">
        <v>10</v>
      </c>
      <c r="F43" s="62">
        <v>15</v>
      </c>
      <c r="G43" s="62">
        <v>15</v>
      </c>
      <c r="H43" s="62">
        <v>12</v>
      </c>
    </row>
    <row r="44" spans="1:8" x14ac:dyDescent="0.25">
      <c r="A44" s="62" t="s">
        <v>36</v>
      </c>
      <c r="B44" s="22">
        <v>39467</v>
      </c>
      <c r="C44" s="62">
        <v>50001</v>
      </c>
      <c r="D44" s="63">
        <v>5</v>
      </c>
      <c r="E44" s="63">
        <v>7</v>
      </c>
      <c r="F44" s="63">
        <v>4</v>
      </c>
      <c r="G44" s="63">
        <v>6</v>
      </c>
      <c r="H44" s="63">
        <v>4</v>
      </c>
    </row>
    <row r="45" spans="1:8" x14ac:dyDescent="0.25">
      <c r="A45" s="62" t="s">
        <v>37</v>
      </c>
      <c r="B45" s="22">
        <v>39467</v>
      </c>
      <c r="C45" s="62">
        <v>50005</v>
      </c>
      <c r="D45" s="71">
        <v>8</v>
      </c>
      <c r="E45" s="71">
        <v>12</v>
      </c>
      <c r="F45" s="71">
        <v>15</v>
      </c>
      <c r="G45" s="71">
        <v>16</v>
      </c>
      <c r="H45" s="71">
        <v>19</v>
      </c>
    </row>
    <row r="46" spans="1:8" x14ac:dyDescent="0.25">
      <c r="A46" s="62" t="s">
        <v>537</v>
      </c>
      <c r="B46" s="22">
        <v>39467</v>
      </c>
      <c r="C46" s="62">
        <v>60003</v>
      </c>
      <c r="D46" s="62">
        <v>5</v>
      </c>
      <c r="E46" s="62">
        <v>8</v>
      </c>
      <c r="F46" s="62">
        <v>12</v>
      </c>
      <c r="G46" s="62">
        <v>12</v>
      </c>
      <c r="H46" s="62">
        <v>4</v>
      </c>
    </row>
    <row r="47" spans="1:8" x14ac:dyDescent="0.25">
      <c r="A47" s="62" t="s">
        <v>538</v>
      </c>
      <c r="B47" s="22">
        <v>39467</v>
      </c>
      <c r="C47" s="62">
        <v>60004</v>
      </c>
      <c r="D47" s="62">
        <v>9</v>
      </c>
      <c r="E47" s="62">
        <v>13</v>
      </c>
      <c r="F47" s="62">
        <v>12</v>
      </c>
      <c r="G47" s="62">
        <v>12</v>
      </c>
      <c r="H47" s="62">
        <v>8</v>
      </c>
    </row>
    <row r="48" spans="1:8" x14ac:dyDescent="0.25">
      <c r="A48" s="62" t="s">
        <v>539</v>
      </c>
      <c r="B48" s="22">
        <v>39467</v>
      </c>
      <c r="C48" s="62">
        <v>60001</v>
      </c>
      <c r="D48" s="62">
        <v>7</v>
      </c>
      <c r="E48" s="62">
        <v>8</v>
      </c>
      <c r="F48" s="62">
        <v>12</v>
      </c>
      <c r="G48" s="62">
        <v>12</v>
      </c>
      <c r="H48" s="62">
        <v>1</v>
      </c>
    </row>
    <row r="49" spans="1:8" x14ac:dyDescent="0.25">
      <c r="A49" s="62" t="s">
        <v>540</v>
      </c>
      <c r="B49" s="22">
        <v>39467</v>
      </c>
      <c r="C49" s="62">
        <v>60005</v>
      </c>
      <c r="D49" s="62">
        <v>9</v>
      </c>
      <c r="E49" s="62">
        <v>8</v>
      </c>
      <c r="F49" s="62">
        <v>8</v>
      </c>
      <c r="G49" s="62">
        <v>12</v>
      </c>
      <c r="H49" s="62">
        <v>8</v>
      </c>
    </row>
    <row r="50" spans="1:8" x14ac:dyDescent="0.25">
      <c r="A50" s="62" t="s">
        <v>38</v>
      </c>
      <c r="B50" s="22">
        <v>39468</v>
      </c>
      <c r="C50" s="62">
        <v>50003</v>
      </c>
      <c r="D50" s="62">
        <v>8</v>
      </c>
      <c r="E50" s="62">
        <v>10</v>
      </c>
      <c r="F50" s="62">
        <v>15</v>
      </c>
      <c r="G50" s="62">
        <v>11</v>
      </c>
      <c r="H50" s="62">
        <v>9</v>
      </c>
    </row>
    <row r="51" spans="1:8" x14ac:dyDescent="0.25">
      <c r="A51" s="62" t="s">
        <v>541</v>
      </c>
      <c r="B51" s="22">
        <v>39468</v>
      </c>
      <c r="C51" s="62">
        <v>60003</v>
      </c>
      <c r="D51" s="62">
        <v>8</v>
      </c>
      <c r="E51" s="62">
        <v>8</v>
      </c>
      <c r="F51" s="62">
        <v>8</v>
      </c>
      <c r="G51" s="62">
        <v>12</v>
      </c>
      <c r="H51" s="62">
        <v>11</v>
      </c>
    </row>
    <row r="52" spans="1:8" x14ac:dyDescent="0.25">
      <c r="A52" s="62" t="s">
        <v>39</v>
      </c>
      <c r="B52" s="22">
        <v>39471</v>
      </c>
      <c r="C52" s="62">
        <v>50002</v>
      </c>
      <c r="D52" s="62">
        <v>3</v>
      </c>
      <c r="E52" s="62">
        <v>10</v>
      </c>
      <c r="F52" s="62">
        <v>15</v>
      </c>
      <c r="G52" s="62">
        <v>5</v>
      </c>
      <c r="H52" s="62">
        <v>4</v>
      </c>
    </row>
    <row r="53" spans="1:8" x14ac:dyDescent="0.25">
      <c r="A53" s="62" t="s">
        <v>40</v>
      </c>
      <c r="B53" s="22">
        <v>39471</v>
      </c>
      <c r="C53" s="62">
        <v>50001</v>
      </c>
      <c r="D53" s="62">
        <v>8</v>
      </c>
      <c r="E53" s="62">
        <v>10</v>
      </c>
      <c r="F53" s="62">
        <v>15</v>
      </c>
      <c r="G53" s="62">
        <v>11</v>
      </c>
      <c r="H53" s="62">
        <v>9</v>
      </c>
    </row>
    <row r="54" spans="1:8" x14ac:dyDescent="0.25">
      <c r="A54" s="62" t="s">
        <v>522</v>
      </c>
      <c r="B54" s="22">
        <v>39471</v>
      </c>
      <c r="C54" s="62">
        <v>60002</v>
      </c>
      <c r="D54" s="62">
        <v>9</v>
      </c>
      <c r="E54" s="62">
        <v>8</v>
      </c>
      <c r="F54" s="62">
        <v>8</v>
      </c>
      <c r="G54" s="62">
        <v>11</v>
      </c>
      <c r="H54" s="62">
        <v>8</v>
      </c>
    </row>
    <row r="55" spans="1:8" x14ac:dyDescent="0.25">
      <c r="A55" s="62" t="s">
        <v>523</v>
      </c>
      <c r="B55" s="22">
        <v>39471</v>
      </c>
      <c r="C55" s="62">
        <v>60001</v>
      </c>
      <c r="D55" s="62">
        <v>9</v>
      </c>
      <c r="E55" s="62">
        <v>8</v>
      </c>
      <c r="F55" s="62">
        <v>11</v>
      </c>
      <c r="G55" s="62">
        <v>11</v>
      </c>
      <c r="H55" s="62">
        <v>8</v>
      </c>
    </row>
    <row r="56" spans="1:8" x14ac:dyDescent="0.25">
      <c r="A56" s="62" t="s">
        <v>41</v>
      </c>
      <c r="B56" s="22">
        <v>39473</v>
      </c>
      <c r="C56" s="62">
        <v>50003</v>
      </c>
      <c r="D56" s="62">
        <v>15</v>
      </c>
      <c r="E56" s="62">
        <v>10</v>
      </c>
      <c r="F56" s="62">
        <v>15</v>
      </c>
      <c r="G56" s="62">
        <v>11</v>
      </c>
      <c r="H56" s="62">
        <v>9</v>
      </c>
    </row>
    <row r="57" spans="1:8" x14ac:dyDescent="0.25">
      <c r="A57" s="62" t="s">
        <v>42</v>
      </c>
      <c r="B57" s="22">
        <v>39473</v>
      </c>
      <c r="C57" s="62">
        <v>50004</v>
      </c>
      <c r="D57" s="62">
        <v>5</v>
      </c>
      <c r="E57" s="62">
        <v>21</v>
      </c>
      <c r="F57" s="62">
        <v>8</v>
      </c>
      <c r="G57" s="62">
        <v>4</v>
      </c>
      <c r="H57" s="62">
        <v>0</v>
      </c>
    </row>
    <row r="58" spans="1:8" x14ac:dyDescent="0.25">
      <c r="A58" s="62" t="s">
        <v>524</v>
      </c>
      <c r="B58" s="22">
        <v>39473</v>
      </c>
      <c r="C58" s="62">
        <v>60004</v>
      </c>
      <c r="D58" s="62">
        <v>14</v>
      </c>
      <c r="E58" s="62">
        <v>8</v>
      </c>
      <c r="F58" s="62">
        <v>8</v>
      </c>
      <c r="G58" s="62">
        <v>11</v>
      </c>
      <c r="H58" s="62">
        <v>12</v>
      </c>
    </row>
    <row r="59" spans="1:8" x14ac:dyDescent="0.25">
      <c r="A59" s="62" t="s">
        <v>43</v>
      </c>
      <c r="B59" s="22">
        <v>39474</v>
      </c>
      <c r="C59" s="62">
        <v>50005</v>
      </c>
      <c r="D59" s="62">
        <v>3</v>
      </c>
      <c r="E59" s="62">
        <v>8</v>
      </c>
      <c r="F59" s="62">
        <v>8</v>
      </c>
      <c r="G59" s="62">
        <v>12</v>
      </c>
      <c r="H59" s="62">
        <v>19</v>
      </c>
    </row>
    <row r="60" spans="1:8" x14ac:dyDescent="0.25">
      <c r="A60" s="62" t="s">
        <v>525</v>
      </c>
      <c r="B60" s="22">
        <v>39474</v>
      </c>
      <c r="C60" s="62">
        <v>60005</v>
      </c>
      <c r="D60" s="62">
        <v>9</v>
      </c>
      <c r="E60" s="62">
        <v>8</v>
      </c>
      <c r="F60" s="62">
        <v>8</v>
      </c>
      <c r="G60" s="62">
        <v>11</v>
      </c>
      <c r="H60" s="62">
        <v>4</v>
      </c>
    </row>
    <row r="61" spans="1:8" x14ac:dyDescent="0.25">
      <c r="A61" s="62" t="s">
        <v>44</v>
      </c>
      <c r="B61" s="22">
        <v>39475</v>
      </c>
      <c r="C61" s="62">
        <v>50002</v>
      </c>
      <c r="D61" s="62">
        <v>8</v>
      </c>
      <c r="E61" s="62">
        <v>8</v>
      </c>
      <c r="F61" s="62">
        <v>11</v>
      </c>
      <c r="G61" s="62">
        <v>13</v>
      </c>
      <c r="H61" s="62">
        <v>14</v>
      </c>
    </row>
    <row r="62" spans="1:8" x14ac:dyDescent="0.25">
      <c r="A62" s="62" t="s">
        <v>45</v>
      </c>
      <c r="B62" s="22">
        <v>39475</v>
      </c>
      <c r="C62" s="62">
        <v>50001</v>
      </c>
      <c r="D62" s="62">
        <v>8</v>
      </c>
      <c r="E62" s="62">
        <v>8</v>
      </c>
      <c r="F62" s="62">
        <v>8</v>
      </c>
      <c r="G62" s="62">
        <v>11</v>
      </c>
      <c r="H62" s="62">
        <v>12</v>
      </c>
    </row>
    <row r="63" spans="1:8" x14ac:dyDescent="0.25">
      <c r="A63" s="62" t="s">
        <v>526</v>
      </c>
      <c r="B63" s="22">
        <v>39475</v>
      </c>
      <c r="C63" s="62">
        <v>60002</v>
      </c>
      <c r="D63" s="62">
        <v>12</v>
      </c>
      <c r="E63" s="62">
        <v>8</v>
      </c>
      <c r="F63" s="62">
        <v>12</v>
      </c>
      <c r="G63" s="62">
        <v>11</v>
      </c>
      <c r="H63" s="62">
        <v>9</v>
      </c>
    </row>
    <row r="64" spans="1:8" x14ac:dyDescent="0.25">
      <c r="A64" s="62" t="s">
        <v>527</v>
      </c>
      <c r="B64" s="22">
        <v>39475</v>
      </c>
      <c r="C64" s="62">
        <v>60001</v>
      </c>
      <c r="D64" s="62">
        <v>15</v>
      </c>
      <c r="E64" s="62">
        <v>8</v>
      </c>
      <c r="F64" s="62">
        <v>12</v>
      </c>
      <c r="G64" s="62">
        <v>11</v>
      </c>
      <c r="H64" s="62">
        <v>9</v>
      </c>
    </row>
    <row r="65" spans="1:8" x14ac:dyDescent="0.25">
      <c r="A65" s="62" t="s">
        <v>46</v>
      </c>
      <c r="B65" s="22">
        <v>39476</v>
      </c>
      <c r="C65" s="62">
        <v>50002</v>
      </c>
      <c r="D65" s="62">
        <v>8</v>
      </c>
      <c r="E65" s="62">
        <v>10</v>
      </c>
      <c r="F65" s="62">
        <v>15</v>
      </c>
      <c r="G65" s="62">
        <v>11</v>
      </c>
      <c r="H65" s="62">
        <v>9</v>
      </c>
    </row>
    <row r="66" spans="1:8" x14ac:dyDescent="0.25">
      <c r="A66" s="62" t="s">
        <v>528</v>
      </c>
      <c r="B66" s="22">
        <v>39476</v>
      </c>
      <c r="C66" s="62">
        <v>60002</v>
      </c>
      <c r="D66" s="62">
        <v>9</v>
      </c>
      <c r="E66" s="62">
        <v>7</v>
      </c>
      <c r="F66" s="62">
        <v>12</v>
      </c>
      <c r="G66" s="62">
        <v>11</v>
      </c>
      <c r="H66" s="62">
        <v>2</v>
      </c>
    </row>
    <row r="67" spans="1:8" x14ac:dyDescent="0.25">
      <c r="A67" s="62" t="s">
        <v>11</v>
      </c>
      <c r="B67" s="22">
        <v>39479</v>
      </c>
      <c r="C67" s="62">
        <v>50001</v>
      </c>
      <c r="D67" s="62">
        <v>4</v>
      </c>
      <c r="E67" s="62">
        <v>10</v>
      </c>
      <c r="F67" s="62">
        <v>15</v>
      </c>
      <c r="G67" s="62">
        <v>11</v>
      </c>
      <c r="H67" s="62">
        <v>9</v>
      </c>
    </row>
    <row r="68" spans="1:8" x14ac:dyDescent="0.25">
      <c r="A68" s="62" t="s">
        <v>12</v>
      </c>
      <c r="B68" s="22">
        <v>39479</v>
      </c>
      <c r="C68" s="62">
        <v>50003</v>
      </c>
      <c r="D68" s="62">
        <v>8</v>
      </c>
      <c r="E68" s="62">
        <v>10</v>
      </c>
      <c r="F68" s="62">
        <v>15</v>
      </c>
      <c r="G68" s="62">
        <v>11</v>
      </c>
      <c r="H68" s="62">
        <v>9</v>
      </c>
    </row>
    <row r="69" spans="1:8" x14ac:dyDescent="0.25">
      <c r="A69" s="62" t="s">
        <v>515</v>
      </c>
      <c r="B69" s="22">
        <v>39479</v>
      </c>
      <c r="C69" s="62">
        <v>60001</v>
      </c>
      <c r="D69" s="62">
        <v>9</v>
      </c>
      <c r="E69" s="62">
        <v>7</v>
      </c>
      <c r="F69" s="62">
        <v>12</v>
      </c>
      <c r="G69" s="62">
        <v>11</v>
      </c>
      <c r="H69" s="62">
        <v>15</v>
      </c>
    </row>
    <row r="70" spans="1:8" x14ac:dyDescent="0.25">
      <c r="A70" s="62" t="s">
        <v>516</v>
      </c>
      <c r="B70" s="22">
        <v>39479</v>
      </c>
      <c r="C70" s="62">
        <v>60003</v>
      </c>
      <c r="D70" s="62">
        <v>0</v>
      </c>
      <c r="E70" s="62">
        <v>7</v>
      </c>
      <c r="F70" s="62">
        <v>12</v>
      </c>
      <c r="G70" s="62">
        <v>11</v>
      </c>
      <c r="H70" s="62">
        <v>2</v>
      </c>
    </row>
    <row r="71" spans="1:8" x14ac:dyDescent="0.25">
      <c r="A71" s="62" t="s">
        <v>48</v>
      </c>
      <c r="B71" s="22">
        <v>39480</v>
      </c>
      <c r="C71" s="62">
        <v>50003</v>
      </c>
      <c r="D71" s="62">
        <v>7</v>
      </c>
      <c r="E71" s="62">
        <v>10</v>
      </c>
      <c r="F71" s="62">
        <v>15</v>
      </c>
      <c r="G71" s="62">
        <v>11</v>
      </c>
      <c r="H71" s="62">
        <v>9</v>
      </c>
    </row>
    <row r="72" spans="1:8" x14ac:dyDescent="0.25">
      <c r="A72" s="62" t="s">
        <v>530</v>
      </c>
      <c r="B72" s="22">
        <v>39480</v>
      </c>
      <c r="C72" s="62">
        <v>60003</v>
      </c>
      <c r="D72" s="62">
        <v>9</v>
      </c>
      <c r="E72" s="62">
        <v>8</v>
      </c>
      <c r="F72" s="62">
        <v>12</v>
      </c>
      <c r="G72" s="62">
        <v>11</v>
      </c>
      <c r="H72" s="62">
        <v>11</v>
      </c>
    </row>
    <row r="73" spans="1:8" x14ac:dyDescent="0.25">
      <c r="A73" s="62" t="s">
        <v>88</v>
      </c>
      <c r="B73" s="22">
        <v>39481</v>
      </c>
      <c r="C73" s="62">
        <v>50003</v>
      </c>
      <c r="D73" s="62">
        <v>8</v>
      </c>
      <c r="E73" s="62">
        <v>10</v>
      </c>
      <c r="F73" s="62">
        <v>15</v>
      </c>
      <c r="G73" s="62">
        <v>11</v>
      </c>
      <c r="H73" s="62">
        <v>9</v>
      </c>
    </row>
    <row r="74" spans="1:8" x14ac:dyDescent="0.25">
      <c r="A74" s="62" t="s">
        <v>580</v>
      </c>
      <c r="B74" s="22">
        <v>39481</v>
      </c>
      <c r="C74" s="62">
        <v>60005</v>
      </c>
      <c r="D74" s="62">
        <v>9</v>
      </c>
      <c r="E74" s="62">
        <v>8</v>
      </c>
      <c r="F74" s="62">
        <v>22</v>
      </c>
      <c r="G74" s="62">
        <v>15</v>
      </c>
      <c r="H74" s="62">
        <v>11</v>
      </c>
    </row>
    <row r="75" spans="1:8" x14ac:dyDescent="0.25">
      <c r="A75" s="62" t="s">
        <v>581</v>
      </c>
      <c r="B75" s="22">
        <v>39481</v>
      </c>
      <c r="C75" s="62">
        <v>60001</v>
      </c>
      <c r="D75" s="62">
        <v>0</v>
      </c>
      <c r="E75" s="62">
        <v>8</v>
      </c>
      <c r="F75" s="62">
        <v>12</v>
      </c>
      <c r="G75" s="62">
        <v>6</v>
      </c>
      <c r="H75" s="62">
        <v>9</v>
      </c>
    </row>
    <row r="76" spans="1:8" x14ac:dyDescent="0.25">
      <c r="A76" s="62" t="s">
        <v>128</v>
      </c>
      <c r="B76" s="22">
        <v>39482</v>
      </c>
      <c r="C76" s="62">
        <v>50003</v>
      </c>
      <c r="D76" s="62">
        <v>8</v>
      </c>
      <c r="E76" s="62">
        <v>10</v>
      </c>
      <c r="F76" s="62">
        <v>15</v>
      </c>
      <c r="G76" s="62">
        <v>11</v>
      </c>
      <c r="H76" s="62">
        <v>9</v>
      </c>
    </row>
    <row r="77" spans="1:8" x14ac:dyDescent="0.25">
      <c r="A77" s="62" t="s">
        <v>622</v>
      </c>
      <c r="B77" s="22">
        <v>39482</v>
      </c>
      <c r="C77" s="62">
        <v>60001</v>
      </c>
      <c r="D77" s="62">
        <v>9</v>
      </c>
      <c r="E77" s="62">
        <v>11</v>
      </c>
      <c r="F77" s="62">
        <v>23</v>
      </c>
      <c r="G77" s="62">
        <v>11</v>
      </c>
      <c r="H77" s="62">
        <v>21</v>
      </c>
    </row>
    <row r="78" spans="1:8" x14ac:dyDescent="0.25">
      <c r="A78" s="62" t="s">
        <v>168</v>
      </c>
      <c r="B78" s="22">
        <v>39483</v>
      </c>
      <c r="C78" s="62">
        <v>50002</v>
      </c>
      <c r="D78" s="62">
        <v>8</v>
      </c>
      <c r="E78" s="62">
        <v>10</v>
      </c>
      <c r="F78" s="62">
        <v>15</v>
      </c>
      <c r="G78" s="62">
        <v>11</v>
      </c>
      <c r="H78" s="62">
        <v>9</v>
      </c>
    </row>
    <row r="79" spans="1:8" x14ac:dyDescent="0.25">
      <c r="A79" s="62" t="s">
        <v>169</v>
      </c>
      <c r="B79" s="22">
        <v>39483</v>
      </c>
      <c r="C79" s="62">
        <v>50005</v>
      </c>
      <c r="D79" s="62">
        <v>8</v>
      </c>
      <c r="E79" s="62">
        <v>10</v>
      </c>
      <c r="F79" s="62">
        <v>15</v>
      </c>
      <c r="G79" s="62">
        <v>11</v>
      </c>
      <c r="H79" s="62">
        <v>9</v>
      </c>
    </row>
    <row r="80" spans="1:8" x14ac:dyDescent="0.25">
      <c r="A80" s="62" t="s">
        <v>662</v>
      </c>
      <c r="B80" s="22">
        <v>39483</v>
      </c>
      <c r="C80" s="62">
        <v>60001</v>
      </c>
      <c r="D80" s="62">
        <v>9</v>
      </c>
      <c r="E80" s="62">
        <v>8</v>
      </c>
      <c r="F80" s="62">
        <v>12</v>
      </c>
      <c r="G80" s="62">
        <v>11</v>
      </c>
      <c r="H80" s="62">
        <v>9</v>
      </c>
    </row>
    <row r="81" spans="1:8" x14ac:dyDescent="0.25">
      <c r="A81" s="62" t="s">
        <v>207</v>
      </c>
      <c r="B81" s="22">
        <v>39484</v>
      </c>
      <c r="C81" s="62">
        <v>50002</v>
      </c>
      <c r="D81" s="62">
        <v>8</v>
      </c>
      <c r="E81" s="62">
        <v>10</v>
      </c>
      <c r="F81" s="62">
        <v>15</v>
      </c>
      <c r="G81" s="62">
        <v>11</v>
      </c>
      <c r="H81" s="62">
        <v>9</v>
      </c>
    </row>
    <row r="82" spans="1:8" x14ac:dyDescent="0.25">
      <c r="A82" s="62" t="s">
        <v>208</v>
      </c>
      <c r="B82" s="22">
        <v>39484</v>
      </c>
      <c r="C82" s="62">
        <v>50005</v>
      </c>
      <c r="D82" s="63">
        <v>7</v>
      </c>
      <c r="E82" s="63">
        <v>5</v>
      </c>
      <c r="F82" s="63">
        <v>6</v>
      </c>
      <c r="G82" s="63">
        <v>6</v>
      </c>
      <c r="H82" s="63">
        <v>4</v>
      </c>
    </row>
    <row r="83" spans="1:8" x14ac:dyDescent="0.25">
      <c r="A83" s="62" t="s">
        <v>701</v>
      </c>
      <c r="B83" s="22">
        <v>39484</v>
      </c>
      <c r="C83" s="62">
        <v>60002</v>
      </c>
      <c r="D83" s="62">
        <v>9</v>
      </c>
      <c r="E83" s="62">
        <v>8</v>
      </c>
      <c r="F83" s="62">
        <v>12</v>
      </c>
      <c r="G83" s="62">
        <v>11</v>
      </c>
      <c r="H83" s="62">
        <v>15</v>
      </c>
    </row>
    <row r="84" spans="1:8" x14ac:dyDescent="0.25">
      <c r="A84" s="62" t="s">
        <v>248</v>
      </c>
      <c r="B84" s="22">
        <v>39485</v>
      </c>
      <c r="C84" s="62">
        <v>50004</v>
      </c>
      <c r="D84" s="62">
        <v>8</v>
      </c>
      <c r="E84" s="62">
        <v>10</v>
      </c>
      <c r="F84" s="62">
        <v>15</v>
      </c>
      <c r="G84" s="62">
        <v>11</v>
      </c>
      <c r="H84" s="62">
        <v>9</v>
      </c>
    </row>
    <row r="85" spans="1:8" x14ac:dyDescent="0.25">
      <c r="A85" s="62" t="s">
        <v>249</v>
      </c>
      <c r="B85" s="22">
        <v>39485</v>
      </c>
      <c r="C85" s="62">
        <v>50003</v>
      </c>
      <c r="D85" s="62">
        <v>9</v>
      </c>
      <c r="E85" s="62">
        <v>10</v>
      </c>
      <c r="F85" s="62">
        <v>15</v>
      </c>
      <c r="G85" s="62">
        <v>11</v>
      </c>
      <c r="H85" s="62">
        <v>9</v>
      </c>
    </row>
    <row r="86" spans="1:8" x14ac:dyDescent="0.25">
      <c r="A86" s="62" t="s">
        <v>740</v>
      </c>
      <c r="B86" s="22">
        <v>39485</v>
      </c>
      <c r="C86" s="62">
        <v>60002</v>
      </c>
      <c r="D86" s="62">
        <v>9</v>
      </c>
      <c r="E86" s="62">
        <v>8</v>
      </c>
      <c r="F86" s="62">
        <v>11</v>
      </c>
      <c r="G86" s="62">
        <v>9</v>
      </c>
      <c r="H86" s="62">
        <v>15</v>
      </c>
    </row>
    <row r="87" spans="1:8" x14ac:dyDescent="0.25">
      <c r="A87" s="62" t="s">
        <v>741</v>
      </c>
      <c r="B87" s="22">
        <v>39485</v>
      </c>
      <c r="C87" s="62">
        <v>60001</v>
      </c>
      <c r="D87" s="62">
        <v>9</v>
      </c>
      <c r="E87" s="62">
        <v>8</v>
      </c>
      <c r="F87" s="62">
        <v>12</v>
      </c>
      <c r="G87" s="62">
        <v>9</v>
      </c>
      <c r="H87" s="62">
        <v>6</v>
      </c>
    </row>
    <row r="88" spans="1:8" x14ac:dyDescent="0.25">
      <c r="A88" s="62" t="s">
        <v>978</v>
      </c>
      <c r="B88" s="22">
        <v>39486</v>
      </c>
      <c r="C88" s="62">
        <v>50002</v>
      </c>
      <c r="D88" s="62">
        <v>15</v>
      </c>
      <c r="E88" s="62">
        <v>10</v>
      </c>
      <c r="F88" s="62">
        <v>15</v>
      </c>
      <c r="G88" s="62">
        <v>11</v>
      </c>
      <c r="H88" s="62">
        <v>9</v>
      </c>
    </row>
    <row r="89" spans="1:8" x14ac:dyDescent="0.25">
      <c r="A89" s="62" t="s">
        <v>291</v>
      </c>
      <c r="B89" s="22">
        <v>39486</v>
      </c>
      <c r="C89" s="62">
        <v>50004</v>
      </c>
      <c r="D89" s="62">
        <v>8</v>
      </c>
      <c r="E89" s="62">
        <v>10</v>
      </c>
      <c r="F89" s="62">
        <v>15</v>
      </c>
      <c r="G89" s="62">
        <v>11</v>
      </c>
      <c r="H89" s="62">
        <v>9</v>
      </c>
    </row>
    <row r="90" spans="1:8" x14ac:dyDescent="0.25">
      <c r="A90" s="62" t="s">
        <v>584</v>
      </c>
      <c r="B90" s="22">
        <v>39486</v>
      </c>
      <c r="C90" s="62">
        <v>60005</v>
      </c>
      <c r="D90" s="62">
        <v>9</v>
      </c>
      <c r="E90" s="62">
        <v>8</v>
      </c>
      <c r="F90" s="62">
        <v>11</v>
      </c>
      <c r="G90" s="62">
        <v>12</v>
      </c>
      <c r="H90" s="62">
        <v>11</v>
      </c>
    </row>
    <row r="91" spans="1:8" x14ac:dyDescent="0.25">
      <c r="A91" s="62" t="s">
        <v>585</v>
      </c>
      <c r="B91" s="22">
        <v>39486</v>
      </c>
      <c r="C91" s="62">
        <v>60003</v>
      </c>
      <c r="D91" s="62">
        <v>9</v>
      </c>
      <c r="E91" s="62">
        <v>12</v>
      </c>
      <c r="F91" s="62">
        <v>12</v>
      </c>
      <c r="G91" s="62">
        <v>15</v>
      </c>
      <c r="H91" s="62">
        <v>11</v>
      </c>
    </row>
    <row r="92" spans="1:8" x14ac:dyDescent="0.25">
      <c r="A92" s="62" t="s">
        <v>332</v>
      </c>
      <c r="B92" s="22">
        <v>39487</v>
      </c>
      <c r="C92" s="62">
        <v>50003</v>
      </c>
      <c r="D92" s="62">
        <v>8</v>
      </c>
      <c r="E92" s="62">
        <v>10</v>
      </c>
      <c r="F92" s="62">
        <v>15</v>
      </c>
      <c r="G92" s="62">
        <v>11</v>
      </c>
      <c r="H92" s="62">
        <v>9</v>
      </c>
    </row>
    <row r="93" spans="1:8" x14ac:dyDescent="0.25">
      <c r="A93" s="62" t="s">
        <v>626</v>
      </c>
      <c r="B93" s="22">
        <v>39487</v>
      </c>
      <c r="C93" s="62">
        <v>60001</v>
      </c>
      <c r="D93" s="62">
        <v>9</v>
      </c>
      <c r="E93" s="62">
        <v>8</v>
      </c>
      <c r="F93" s="62">
        <v>12</v>
      </c>
      <c r="G93" s="62">
        <v>12</v>
      </c>
      <c r="H93" s="62">
        <v>9</v>
      </c>
    </row>
    <row r="94" spans="1:8" x14ac:dyDescent="0.25">
      <c r="A94" s="62" t="s">
        <v>813</v>
      </c>
      <c r="B94" s="22">
        <v>39489</v>
      </c>
      <c r="C94" s="62">
        <v>60002</v>
      </c>
      <c r="D94" s="62">
        <v>9</v>
      </c>
      <c r="E94" s="62">
        <v>8</v>
      </c>
      <c r="F94" s="62">
        <v>12</v>
      </c>
      <c r="G94" s="62">
        <v>12</v>
      </c>
      <c r="H94" s="62">
        <v>21</v>
      </c>
    </row>
    <row r="95" spans="1:8" x14ac:dyDescent="0.25">
      <c r="A95" s="62" t="s">
        <v>67</v>
      </c>
      <c r="B95" s="22">
        <v>39491</v>
      </c>
      <c r="C95" s="62">
        <v>50001</v>
      </c>
      <c r="D95" s="62">
        <v>2</v>
      </c>
      <c r="E95" s="62">
        <v>10</v>
      </c>
      <c r="F95" s="62">
        <v>15</v>
      </c>
      <c r="G95" s="62">
        <v>11</v>
      </c>
      <c r="H95" s="62">
        <v>9</v>
      </c>
    </row>
    <row r="96" spans="1:8" x14ac:dyDescent="0.25">
      <c r="A96" s="62" t="s">
        <v>559</v>
      </c>
      <c r="B96" s="22">
        <v>39491</v>
      </c>
      <c r="C96" s="62">
        <v>60002</v>
      </c>
      <c r="D96" s="62">
        <v>9</v>
      </c>
      <c r="E96" s="62">
        <v>8</v>
      </c>
      <c r="F96" s="62">
        <v>12</v>
      </c>
      <c r="G96" s="62">
        <v>12</v>
      </c>
      <c r="H96" s="62">
        <v>22</v>
      </c>
    </row>
    <row r="97" spans="1:8" x14ac:dyDescent="0.25">
      <c r="A97" s="62" t="s">
        <v>68</v>
      </c>
      <c r="B97" s="22">
        <v>39493</v>
      </c>
      <c r="C97" s="62">
        <v>50001</v>
      </c>
      <c r="D97" s="62">
        <v>2</v>
      </c>
      <c r="E97" s="62">
        <v>10</v>
      </c>
      <c r="F97" s="62">
        <v>15</v>
      </c>
      <c r="G97" s="62">
        <v>11</v>
      </c>
      <c r="H97" s="62">
        <v>9</v>
      </c>
    </row>
    <row r="98" spans="1:8" x14ac:dyDescent="0.25">
      <c r="A98" s="62" t="s">
        <v>69</v>
      </c>
      <c r="B98" s="22">
        <v>39493</v>
      </c>
      <c r="C98" s="62">
        <v>50005</v>
      </c>
      <c r="D98" s="62">
        <v>8</v>
      </c>
      <c r="E98" s="62">
        <v>10</v>
      </c>
      <c r="F98" s="62">
        <v>15</v>
      </c>
      <c r="G98" s="62">
        <v>11</v>
      </c>
      <c r="H98" s="62">
        <v>9</v>
      </c>
    </row>
    <row r="99" spans="1:8" x14ac:dyDescent="0.25">
      <c r="A99" s="62" t="s">
        <v>70</v>
      </c>
      <c r="B99" s="22">
        <v>39493</v>
      </c>
      <c r="C99" s="62">
        <v>50005</v>
      </c>
      <c r="D99" s="62">
        <v>13</v>
      </c>
      <c r="E99" s="62">
        <v>10</v>
      </c>
      <c r="F99" s="62">
        <v>15</v>
      </c>
      <c r="G99" s="62">
        <v>11</v>
      </c>
      <c r="H99" s="62">
        <v>9</v>
      </c>
    </row>
    <row r="100" spans="1:8" x14ac:dyDescent="0.25">
      <c r="A100" s="62" t="s">
        <v>560</v>
      </c>
      <c r="B100" s="22">
        <v>39493</v>
      </c>
      <c r="C100" s="62">
        <v>60001</v>
      </c>
      <c r="D100" s="62">
        <v>9</v>
      </c>
      <c r="E100" s="62">
        <v>8</v>
      </c>
      <c r="F100" s="62">
        <v>16</v>
      </c>
      <c r="G100" s="62">
        <v>12</v>
      </c>
      <c r="H100" s="62">
        <v>9</v>
      </c>
    </row>
    <row r="101" spans="1:8" x14ac:dyDescent="0.25">
      <c r="A101" s="62" t="s">
        <v>561</v>
      </c>
      <c r="B101" s="22">
        <v>39493</v>
      </c>
      <c r="C101" s="62">
        <v>60005</v>
      </c>
      <c r="D101" s="62">
        <v>8</v>
      </c>
      <c r="E101" s="62">
        <v>8</v>
      </c>
      <c r="F101" s="62">
        <v>15</v>
      </c>
      <c r="G101" s="62">
        <v>12</v>
      </c>
      <c r="H101" s="62">
        <v>9</v>
      </c>
    </row>
    <row r="102" spans="1:8" x14ac:dyDescent="0.25">
      <c r="A102" s="62" t="s">
        <v>562</v>
      </c>
      <c r="B102" s="22">
        <v>39493</v>
      </c>
      <c r="C102" s="62">
        <v>60001</v>
      </c>
      <c r="D102" s="62">
        <v>9</v>
      </c>
      <c r="E102" s="62">
        <v>8</v>
      </c>
      <c r="F102" s="62">
        <v>12</v>
      </c>
      <c r="G102" s="62">
        <v>13</v>
      </c>
      <c r="H102" s="62">
        <v>4</v>
      </c>
    </row>
    <row r="103" spans="1:8" x14ac:dyDescent="0.25">
      <c r="A103" s="62" t="s">
        <v>71</v>
      </c>
      <c r="B103" s="22">
        <v>39497</v>
      </c>
      <c r="C103" s="62">
        <v>50003</v>
      </c>
      <c r="D103" s="62">
        <v>8</v>
      </c>
      <c r="E103" s="62">
        <v>10</v>
      </c>
      <c r="F103" s="62">
        <v>15</v>
      </c>
      <c r="G103" s="62">
        <v>11</v>
      </c>
      <c r="H103" s="62">
        <v>9</v>
      </c>
    </row>
    <row r="104" spans="1:8" x14ac:dyDescent="0.25">
      <c r="A104" s="62" t="s">
        <v>72</v>
      </c>
      <c r="B104" s="22">
        <v>39497</v>
      </c>
      <c r="C104" s="62">
        <v>50003</v>
      </c>
      <c r="D104" s="62">
        <v>4</v>
      </c>
      <c r="E104" s="62">
        <v>10</v>
      </c>
      <c r="F104" s="62">
        <v>15</v>
      </c>
      <c r="G104" s="62">
        <v>11</v>
      </c>
      <c r="H104" s="62">
        <v>9</v>
      </c>
    </row>
    <row r="105" spans="1:8" x14ac:dyDescent="0.25">
      <c r="A105" s="62" t="s">
        <v>73</v>
      </c>
      <c r="B105" s="22">
        <v>39497</v>
      </c>
      <c r="C105" s="62">
        <v>50003</v>
      </c>
      <c r="D105" s="62">
        <v>8</v>
      </c>
      <c r="E105" s="62">
        <v>10</v>
      </c>
      <c r="F105" s="62">
        <v>15</v>
      </c>
      <c r="G105" s="62">
        <v>11</v>
      </c>
      <c r="H105" s="62">
        <v>9</v>
      </c>
    </row>
    <row r="106" spans="1:8" x14ac:dyDescent="0.25">
      <c r="A106" s="62" t="s">
        <v>563</v>
      </c>
      <c r="B106" s="22">
        <v>39497</v>
      </c>
      <c r="C106" s="62">
        <v>60005</v>
      </c>
      <c r="D106" s="62">
        <v>9</v>
      </c>
      <c r="E106" s="62">
        <v>8</v>
      </c>
      <c r="F106" s="62">
        <v>15</v>
      </c>
      <c r="G106" s="62">
        <v>2</v>
      </c>
      <c r="H106" s="62">
        <v>5</v>
      </c>
    </row>
    <row r="107" spans="1:8" x14ac:dyDescent="0.25">
      <c r="A107" s="62" t="s">
        <v>564</v>
      </c>
      <c r="B107" s="22">
        <v>39497</v>
      </c>
      <c r="C107" s="62">
        <v>60003</v>
      </c>
      <c r="D107" s="62">
        <v>9</v>
      </c>
      <c r="E107" s="62">
        <v>8</v>
      </c>
      <c r="F107" s="62">
        <v>20</v>
      </c>
      <c r="G107" s="62">
        <v>11</v>
      </c>
      <c r="H107" s="62">
        <v>9</v>
      </c>
    </row>
    <row r="108" spans="1:8" x14ac:dyDescent="0.25">
      <c r="A108" s="62" t="s">
        <v>565</v>
      </c>
      <c r="B108" s="22">
        <v>39497</v>
      </c>
      <c r="C108" s="62">
        <v>60002</v>
      </c>
      <c r="D108" s="62">
        <v>12</v>
      </c>
      <c r="E108" s="62">
        <v>8</v>
      </c>
      <c r="F108" s="62">
        <v>12</v>
      </c>
      <c r="G108" s="62">
        <v>5</v>
      </c>
      <c r="H108" s="62">
        <v>10</v>
      </c>
    </row>
    <row r="109" spans="1:8" x14ac:dyDescent="0.25">
      <c r="A109" s="62" t="s">
        <v>74</v>
      </c>
      <c r="B109" s="22">
        <v>39498</v>
      </c>
      <c r="C109" s="62">
        <v>50005</v>
      </c>
      <c r="D109" s="62">
        <v>8</v>
      </c>
      <c r="E109" s="62">
        <v>10</v>
      </c>
      <c r="F109" s="62">
        <v>15</v>
      </c>
      <c r="G109" s="62">
        <v>11</v>
      </c>
      <c r="H109" s="62">
        <v>9</v>
      </c>
    </row>
    <row r="110" spans="1:8" x14ac:dyDescent="0.25">
      <c r="A110" s="62" t="s">
        <v>566</v>
      </c>
      <c r="B110" s="22">
        <v>39498</v>
      </c>
      <c r="C110" s="62">
        <v>60005</v>
      </c>
      <c r="D110" s="62">
        <v>9</v>
      </c>
      <c r="E110" s="62">
        <v>8</v>
      </c>
      <c r="F110" s="62">
        <v>22</v>
      </c>
      <c r="G110" s="62">
        <v>11</v>
      </c>
      <c r="H110" s="62">
        <v>9</v>
      </c>
    </row>
    <row r="111" spans="1:8" x14ac:dyDescent="0.25">
      <c r="A111" s="62" t="s">
        <v>75</v>
      </c>
      <c r="B111" s="22">
        <v>39499</v>
      </c>
      <c r="C111" s="62">
        <v>50003</v>
      </c>
      <c r="D111" s="62">
        <v>5</v>
      </c>
      <c r="E111" s="62">
        <v>10</v>
      </c>
      <c r="F111" s="62">
        <v>15</v>
      </c>
      <c r="G111" s="62">
        <v>11</v>
      </c>
      <c r="H111" s="62">
        <v>9</v>
      </c>
    </row>
    <row r="112" spans="1:8" x14ac:dyDescent="0.25">
      <c r="A112" s="62" t="s">
        <v>567</v>
      </c>
      <c r="B112" s="22">
        <v>39499</v>
      </c>
      <c r="C112" s="62">
        <v>60003</v>
      </c>
      <c r="D112" s="62">
        <v>9</v>
      </c>
      <c r="E112" s="62">
        <v>8</v>
      </c>
      <c r="F112" s="62">
        <v>12</v>
      </c>
      <c r="G112" s="62">
        <v>11</v>
      </c>
      <c r="H112" s="62">
        <v>21</v>
      </c>
    </row>
    <row r="113" spans="1:8" x14ac:dyDescent="0.25">
      <c r="A113" s="62" t="s">
        <v>571</v>
      </c>
      <c r="B113" s="22">
        <v>39501</v>
      </c>
      <c r="C113" s="62">
        <v>60005</v>
      </c>
      <c r="D113" s="62">
        <v>9</v>
      </c>
      <c r="E113" s="62">
        <v>8</v>
      </c>
      <c r="F113" s="62">
        <v>14</v>
      </c>
      <c r="G113" s="62">
        <v>11</v>
      </c>
      <c r="H113" s="62">
        <v>7</v>
      </c>
    </row>
    <row r="114" spans="1:8" x14ac:dyDescent="0.25">
      <c r="A114" s="62" t="s">
        <v>572</v>
      </c>
      <c r="B114" s="22">
        <v>39501</v>
      </c>
      <c r="C114" s="62">
        <v>60002</v>
      </c>
      <c r="D114" s="62">
        <v>9</v>
      </c>
      <c r="E114" s="62">
        <v>8</v>
      </c>
      <c r="F114" s="62">
        <v>12</v>
      </c>
      <c r="G114" s="62">
        <v>7</v>
      </c>
      <c r="H114" s="62">
        <v>9</v>
      </c>
    </row>
    <row r="115" spans="1:8" x14ac:dyDescent="0.25">
      <c r="A115" s="62" t="s">
        <v>76</v>
      </c>
      <c r="B115" s="22">
        <v>39502</v>
      </c>
      <c r="C115" s="62">
        <v>50002</v>
      </c>
      <c r="D115" s="62">
        <v>8</v>
      </c>
      <c r="E115" s="62">
        <v>10</v>
      </c>
      <c r="F115" s="62">
        <v>15</v>
      </c>
      <c r="G115" s="62">
        <v>11</v>
      </c>
      <c r="H115" s="62">
        <v>9</v>
      </c>
    </row>
    <row r="116" spans="1:8" x14ac:dyDescent="0.25">
      <c r="A116" s="62" t="s">
        <v>77</v>
      </c>
      <c r="B116" s="22">
        <v>39502</v>
      </c>
      <c r="C116" s="62">
        <v>50001</v>
      </c>
      <c r="D116" s="62">
        <v>6</v>
      </c>
      <c r="E116" s="62">
        <v>10</v>
      </c>
      <c r="F116" s="62">
        <v>15</v>
      </c>
      <c r="G116" s="62">
        <v>11</v>
      </c>
      <c r="H116" s="62">
        <v>9</v>
      </c>
    </row>
    <row r="117" spans="1:8" x14ac:dyDescent="0.25">
      <c r="A117" s="62" t="s">
        <v>78</v>
      </c>
      <c r="B117" s="22">
        <v>39502</v>
      </c>
      <c r="C117" s="62">
        <v>50003</v>
      </c>
      <c r="D117" s="62">
        <v>7</v>
      </c>
      <c r="E117" s="62">
        <v>10</v>
      </c>
      <c r="F117" s="62">
        <v>15</v>
      </c>
      <c r="G117" s="62">
        <v>11</v>
      </c>
      <c r="H117" s="62">
        <v>9</v>
      </c>
    </row>
    <row r="118" spans="1:8" x14ac:dyDescent="0.25">
      <c r="A118" s="62" t="s">
        <v>568</v>
      </c>
      <c r="B118" s="22">
        <v>39502</v>
      </c>
      <c r="C118" s="62">
        <v>60002</v>
      </c>
      <c r="D118" s="62">
        <v>15</v>
      </c>
      <c r="E118" s="62">
        <v>8</v>
      </c>
      <c r="F118" s="62">
        <v>0</v>
      </c>
      <c r="G118" s="62">
        <v>11</v>
      </c>
      <c r="H118" s="62">
        <v>9</v>
      </c>
    </row>
    <row r="119" spans="1:8" x14ac:dyDescent="0.25">
      <c r="A119" s="62" t="s">
        <v>569</v>
      </c>
      <c r="B119" s="22">
        <v>39502</v>
      </c>
      <c r="C119" s="62">
        <v>60001</v>
      </c>
      <c r="D119" s="62">
        <v>9</v>
      </c>
      <c r="E119" s="62">
        <v>8</v>
      </c>
      <c r="F119" s="62">
        <v>12</v>
      </c>
      <c r="G119" s="62">
        <v>11</v>
      </c>
      <c r="H119" s="62">
        <v>9</v>
      </c>
    </row>
    <row r="120" spans="1:8" x14ac:dyDescent="0.25">
      <c r="A120" s="62" t="s">
        <v>570</v>
      </c>
      <c r="B120" s="22">
        <v>39502</v>
      </c>
      <c r="C120" s="62">
        <v>60004</v>
      </c>
      <c r="D120" s="62">
        <v>0</v>
      </c>
      <c r="E120" s="62">
        <v>8</v>
      </c>
      <c r="F120" s="62">
        <v>14</v>
      </c>
      <c r="G120" s="62">
        <v>11</v>
      </c>
      <c r="H120" s="62">
        <v>9</v>
      </c>
    </row>
    <row r="121" spans="1:8" x14ac:dyDescent="0.25">
      <c r="A121" s="62" t="s">
        <v>79</v>
      </c>
      <c r="B121" s="22">
        <v>39503</v>
      </c>
      <c r="C121" s="62">
        <v>50004</v>
      </c>
      <c r="D121" s="62">
        <v>8</v>
      </c>
      <c r="E121" s="62">
        <v>10</v>
      </c>
      <c r="F121" s="62">
        <v>15</v>
      </c>
      <c r="G121" s="62">
        <v>11</v>
      </c>
      <c r="H121" s="62">
        <v>9</v>
      </c>
    </row>
    <row r="122" spans="1:8" x14ac:dyDescent="0.25">
      <c r="A122" s="62" t="s">
        <v>80</v>
      </c>
      <c r="B122" s="22">
        <v>39503</v>
      </c>
      <c r="C122" s="62">
        <v>50005</v>
      </c>
      <c r="D122" s="62">
        <v>8</v>
      </c>
      <c r="E122" s="62">
        <v>10</v>
      </c>
      <c r="F122" s="62">
        <v>15</v>
      </c>
      <c r="G122" s="62">
        <v>11</v>
      </c>
      <c r="H122" s="62">
        <v>9</v>
      </c>
    </row>
    <row r="123" spans="1:8" x14ac:dyDescent="0.25">
      <c r="A123" s="62" t="s">
        <v>81</v>
      </c>
      <c r="B123" s="22">
        <v>39504</v>
      </c>
      <c r="C123" s="62">
        <v>50002</v>
      </c>
      <c r="D123" s="62">
        <v>8</v>
      </c>
      <c r="E123" s="62">
        <v>10</v>
      </c>
      <c r="F123" s="62">
        <v>15</v>
      </c>
      <c r="G123" s="62">
        <v>11</v>
      </c>
      <c r="H123" s="62">
        <v>9</v>
      </c>
    </row>
    <row r="124" spans="1:8" x14ac:dyDescent="0.25">
      <c r="A124" s="62" t="s">
        <v>82</v>
      </c>
      <c r="B124" s="22">
        <v>39504</v>
      </c>
      <c r="C124" s="62">
        <v>50001</v>
      </c>
      <c r="D124" s="62">
        <v>8</v>
      </c>
      <c r="E124" s="62">
        <v>10</v>
      </c>
      <c r="F124" s="62">
        <v>15</v>
      </c>
      <c r="G124" s="62">
        <v>11</v>
      </c>
      <c r="H124" s="62">
        <v>9</v>
      </c>
    </row>
    <row r="125" spans="1:8" x14ac:dyDescent="0.25">
      <c r="A125" s="62" t="s">
        <v>573</v>
      </c>
      <c r="B125" s="22">
        <v>39504</v>
      </c>
      <c r="C125" s="62">
        <v>60001</v>
      </c>
      <c r="D125" s="62">
        <v>9</v>
      </c>
      <c r="E125" s="62">
        <v>8</v>
      </c>
      <c r="F125" s="62">
        <v>12</v>
      </c>
      <c r="G125" s="62">
        <v>11</v>
      </c>
      <c r="H125" s="62">
        <v>9</v>
      </c>
    </row>
    <row r="126" spans="1:8" x14ac:dyDescent="0.25">
      <c r="A126" s="62" t="s">
        <v>574</v>
      </c>
      <c r="B126" s="22">
        <v>39504</v>
      </c>
      <c r="C126" s="62">
        <v>60002</v>
      </c>
      <c r="D126" s="62">
        <v>9</v>
      </c>
      <c r="E126" s="62">
        <v>8</v>
      </c>
      <c r="F126" s="62">
        <v>18</v>
      </c>
      <c r="G126" s="62">
        <v>0</v>
      </c>
      <c r="H126" s="62">
        <v>9</v>
      </c>
    </row>
    <row r="127" spans="1:8" x14ac:dyDescent="0.25">
      <c r="A127" s="62" t="s">
        <v>83</v>
      </c>
      <c r="B127" s="22">
        <v>39505</v>
      </c>
      <c r="C127" s="62">
        <v>50002</v>
      </c>
      <c r="D127" s="62">
        <v>8</v>
      </c>
      <c r="E127" s="62">
        <v>10</v>
      </c>
      <c r="F127" s="62">
        <v>15</v>
      </c>
      <c r="G127" s="62">
        <v>11</v>
      </c>
      <c r="H127" s="62">
        <v>9</v>
      </c>
    </row>
    <row r="128" spans="1:8" x14ac:dyDescent="0.25">
      <c r="A128" s="62" t="s">
        <v>575</v>
      </c>
      <c r="B128" s="22">
        <v>39505</v>
      </c>
      <c r="C128" s="62">
        <v>60001</v>
      </c>
      <c r="D128" s="62">
        <v>15</v>
      </c>
      <c r="E128" s="62">
        <v>8</v>
      </c>
      <c r="F128" s="62">
        <v>12</v>
      </c>
      <c r="G128" s="62">
        <v>11</v>
      </c>
      <c r="H128" s="62">
        <v>9</v>
      </c>
    </row>
    <row r="129" spans="1:8" x14ac:dyDescent="0.25">
      <c r="A129" s="62" t="s">
        <v>84</v>
      </c>
      <c r="B129" s="22">
        <v>39506</v>
      </c>
      <c r="C129" s="62">
        <v>50004</v>
      </c>
      <c r="D129" s="62">
        <v>8</v>
      </c>
      <c r="E129" s="62">
        <v>10</v>
      </c>
      <c r="F129" s="62">
        <v>15</v>
      </c>
      <c r="G129" s="62">
        <v>11</v>
      </c>
      <c r="H129" s="62">
        <v>9</v>
      </c>
    </row>
    <row r="130" spans="1:8" x14ac:dyDescent="0.25">
      <c r="A130" s="62" t="s">
        <v>85</v>
      </c>
      <c r="B130" s="22">
        <v>39506</v>
      </c>
      <c r="C130" s="62">
        <v>50001</v>
      </c>
      <c r="D130" s="62">
        <v>8</v>
      </c>
      <c r="E130" s="62">
        <v>10</v>
      </c>
      <c r="F130" s="62">
        <v>9</v>
      </c>
      <c r="G130" s="62">
        <v>11</v>
      </c>
      <c r="H130" s="62">
        <v>9</v>
      </c>
    </row>
    <row r="131" spans="1:8" x14ac:dyDescent="0.25">
      <c r="A131" s="62" t="s">
        <v>576</v>
      </c>
      <c r="B131" s="22">
        <v>39506</v>
      </c>
      <c r="C131" s="62">
        <v>60003</v>
      </c>
      <c r="D131" s="62">
        <v>0</v>
      </c>
      <c r="E131" s="62">
        <v>8</v>
      </c>
      <c r="F131" s="62">
        <v>12</v>
      </c>
      <c r="G131" s="62">
        <v>0</v>
      </c>
      <c r="H131" s="62">
        <v>9</v>
      </c>
    </row>
    <row r="132" spans="1:8" x14ac:dyDescent="0.25">
      <c r="A132" s="62" t="s">
        <v>577</v>
      </c>
      <c r="B132" s="22">
        <v>39506</v>
      </c>
      <c r="C132" s="62">
        <v>60005</v>
      </c>
      <c r="D132" s="62">
        <v>0</v>
      </c>
      <c r="E132" s="62">
        <v>8</v>
      </c>
      <c r="F132" s="62">
        <v>18</v>
      </c>
      <c r="G132" s="62">
        <v>11</v>
      </c>
      <c r="H132" s="62">
        <v>8</v>
      </c>
    </row>
    <row r="133" spans="1:8" x14ac:dyDescent="0.25">
      <c r="A133" s="62" t="s">
        <v>86</v>
      </c>
      <c r="B133" s="22">
        <v>39507</v>
      </c>
      <c r="C133" s="62">
        <v>50002</v>
      </c>
      <c r="D133" s="62">
        <v>8</v>
      </c>
      <c r="E133" s="62">
        <v>10</v>
      </c>
      <c r="F133" s="62">
        <v>15</v>
      </c>
      <c r="G133" s="62">
        <v>11</v>
      </c>
      <c r="H133" s="62">
        <v>9</v>
      </c>
    </row>
    <row r="134" spans="1:8" x14ac:dyDescent="0.25">
      <c r="A134" s="62" t="s">
        <v>578</v>
      </c>
      <c r="B134" s="22">
        <v>39507</v>
      </c>
      <c r="C134" s="62">
        <v>60001</v>
      </c>
      <c r="D134" s="62">
        <v>19</v>
      </c>
      <c r="E134" s="62">
        <v>8</v>
      </c>
      <c r="F134" s="62">
        <v>12</v>
      </c>
      <c r="G134" s="62">
        <v>11</v>
      </c>
      <c r="H134" s="62">
        <v>15</v>
      </c>
    </row>
    <row r="135" spans="1:8" x14ac:dyDescent="0.25">
      <c r="A135" s="62" t="s">
        <v>13</v>
      </c>
      <c r="B135" s="22">
        <v>39508</v>
      </c>
      <c r="C135" s="62">
        <v>50005</v>
      </c>
      <c r="D135" s="62">
        <v>9</v>
      </c>
      <c r="E135" s="62">
        <v>10</v>
      </c>
      <c r="F135" s="62">
        <v>15</v>
      </c>
      <c r="G135" s="62">
        <v>11</v>
      </c>
      <c r="H135" s="62">
        <v>9</v>
      </c>
    </row>
    <row r="136" spans="1:8" x14ac:dyDescent="0.25">
      <c r="A136" s="62" t="s">
        <v>14</v>
      </c>
      <c r="B136" s="22">
        <v>39508</v>
      </c>
      <c r="C136" s="62">
        <v>50001</v>
      </c>
      <c r="D136" s="62">
        <v>8</v>
      </c>
      <c r="E136" s="62">
        <v>10</v>
      </c>
      <c r="F136" s="62">
        <v>21</v>
      </c>
      <c r="G136" s="62">
        <v>11</v>
      </c>
      <c r="H136" s="62">
        <v>9</v>
      </c>
    </row>
    <row r="137" spans="1:8" x14ac:dyDescent="0.25">
      <c r="A137" s="62" t="s">
        <v>15</v>
      </c>
      <c r="B137" s="22">
        <v>39508</v>
      </c>
      <c r="C137" s="62">
        <v>50004</v>
      </c>
      <c r="D137" s="62">
        <v>8</v>
      </c>
      <c r="E137" s="62">
        <v>10</v>
      </c>
      <c r="F137" s="62">
        <v>15</v>
      </c>
      <c r="G137" s="62">
        <v>11</v>
      </c>
      <c r="H137" s="62">
        <v>9</v>
      </c>
    </row>
    <row r="138" spans="1:8" x14ac:dyDescent="0.25">
      <c r="A138" s="62" t="s">
        <v>16</v>
      </c>
      <c r="B138" s="22">
        <v>39508</v>
      </c>
      <c r="C138" s="62">
        <v>50005</v>
      </c>
      <c r="D138" s="63">
        <v>4</v>
      </c>
      <c r="E138" s="63">
        <v>7</v>
      </c>
      <c r="F138" s="63">
        <v>8</v>
      </c>
      <c r="G138" s="63">
        <v>5</v>
      </c>
      <c r="H138" s="63">
        <v>3</v>
      </c>
    </row>
    <row r="139" spans="1:8" x14ac:dyDescent="0.25">
      <c r="A139" s="62" t="s">
        <v>17</v>
      </c>
      <c r="B139" s="22">
        <v>39508</v>
      </c>
      <c r="C139" s="62">
        <v>50002</v>
      </c>
      <c r="D139" s="62">
        <v>8</v>
      </c>
      <c r="E139" s="62">
        <v>10</v>
      </c>
      <c r="F139" s="62">
        <v>22</v>
      </c>
      <c r="G139" s="62">
        <v>11</v>
      </c>
      <c r="H139" s="62">
        <v>9</v>
      </c>
    </row>
    <row r="140" spans="1:8" x14ac:dyDescent="0.25">
      <c r="A140" s="62" t="s">
        <v>516</v>
      </c>
      <c r="B140" s="22">
        <v>39508</v>
      </c>
      <c r="C140" s="62">
        <v>60001</v>
      </c>
      <c r="D140" s="62">
        <v>9</v>
      </c>
      <c r="E140" s="62">
        <v>8</v>
      </c>
      <c r="F140" s="62">
        <v>14</v>
      </c>
      <c r="G140" s="62">
        <v>0</v>
      </c>
      <c r="H140" s="62">
        <v>0</v>
      </c>
    </row>
    <row r="141" spans="1:8" x14ac:dyDescent="0.25">
      <c r="A141" s="62" t="s">
        <v>517</v>
      </c>
      <c r="B141" s="22">
        <v>39508</v>
      </c>
      <c r="C141" s="62">
        <v>60002</v>
      </c>
      <c r="D141" s="62">
        <v>10</v>
      </c>
      <c r="E141" s="62">
        <v>8</v>
      </c>
      <c r="F141" s="62">
        <v>13</v>
      </c>
      <c r="G141" s="62">
        <v>11</v>
      </c>
      <c r="H141" s="62">
        <v>9</v>
      </c>
    </row>
    <row r="142" spans="1:8" x14ac:dyDescent="0.25">
      <c r="A142" s="62" t="s">
        <v>518</v>
      </c>
      <c r="B142" s="22">
        <v>39508</v>
      </c>
      <c r="C142" s="62">
        <v>60004</v>
      </c>
      <c r="D142" s="62">
        <v>9</v>
      </c>
      <c r="E142" s="62">
        <v>8</v>
      </c>
      <c r="F142" s="62">
        <v>12</v>
      </c>
      <c r="G142" s="62">
        <v>11</v>
      </c>
      <c r="H142" s="62">
        <v>9</v>
      </c>
    </row>
    <row r="143" spans="1:8" x14ac:dyDescent="0.25">
      <c r="A143" s="62" t="s">
        <v>49</v>
      </c>
      <c r="B143" s="22">
        <v>39509</v>
      </c>
      <c r="C143" s="62">
        <v>50005</v>
      </c>
      <c r="D143" s="62">
        <v>14</v>
      </c>
      <c r="E143" s="62">
        <v>10</v>
      </c>
      <c r="F143" s="62">
        <v>15</v>
      </c>
      <c r="G143" s="62">
        <v>11</v>
      </c>
      <c r="H143" s="62">
        <v>9</v>
      </c>
    </row>
    <row r="144" spans="1:8" x14ac:dyDescent="0.25">
      <c r="A144" s="62" t="s">
        <v>50</v>
      </c>
      <c r="B144" s="22">
        <v>39509</v>
      </c>
      <c r="C144" s="62">
        <v>50001</v>
      </c>
      <c r="D144" s="62">
        <v>8</v>
      </c>
      <c r="E144" s="62">
        <v>10</v>
      </c>
      <c r="F144" s="62">
        <v>22</v>
      </c>
      <c r="G144" s="62">
        <v>11</v>
      </c>
      <c r="H144" s="62">
        <v>9</v>
      </c>
    </row>
    <row r="145" spans="1:8" x14ac:dyDescent="0.25">
      <c r="A145" s="62" t="s">
        <v>51</v>
      </c>
      <c r="B145" s="22">
        <v>39509</v>
      </c>
      <c r="C145" s="62">
        <v>50004</v>
      </c>
      <c r="D145" s="62">
        <v>8</v>
      </c>
      <c r="E145" s="62">
        <v>10</v>
      </c>
      <c r="F145" s="62">
        <v>15</v>
      </c>
      <c r="G145" s="62">
        <v>11</v>
      </c>
      <c r="H145" s="62">
        <v>9</v>
      </c>
    </row>
    <row r="146" spans="1:8" x14ac:dyDescent="0.25">
      <c r="A146" s="62" t="s">
        <v>52</v>
      </c>
      <c r="B146" s="22">
        <v>39509</v>
      </c>
      <c r="C146" s="62">
        <v>50005</v>
      </c>
      <c r="D146" s="62">
        <v>15</v>
      </c>
      <c r="E146" s="62">
        <v>10</v>
      </c>
      <c r="F146" s="62">
        <v>15</v>
      </c>
      <c r="G146" s="62">
        <v>11</v>
      </c>
      <c r="H146" s="62">
        <v>9</v>
      </c>
    </row>
    <row r="147" spans="1:8" x14ac:dyDescent="0.25">
      <c r="A147" s="62" t="s">
        <v>53</v>
      </c>
      <c r="B147" s="22">
        <v>39509</v>
      </c>
      <c r="C147" s="62">
        <v>50002</v>
      </c>
      <c r="D147" s="62">
        <v>8</v>
      </c>
      <c r="E147" s="62">
        <v>9</v>
      </c>
      <c r="F147" s="62">
        <v>0</v>
      </c>
      <c r="G147" s="62">
        <v>15</v>
      </c>
      <c r="H147" s="62">
        <v>11</v>
      </c>
    </row>
    <row r="148" spans="1:8" x14ac:dyDescent="0.25">
      <c r="A148" s="62" t="s">
        <v>531</v>
      </c>
      <c r="B148" s="22">
        <v>39509</v>
      </c>
      <c r="C148" s="62">
        <v>60005</v>
      </c>
      <c r="D148" s="62">
        <v>9</v>
      </c>
      <c r="E148" s="62">
        <v>8</v>
      </c>
      <c r="F148" s="62">
        <v>14</v>
      </c>
      <c r="G148" s="62">
        <v>13</v>
      </c>
      <c r="H148" s="62">
        <v>9</v>
      </c>
    </row>
    <row r="149" spans="1:8" x14ac:dyDescent="0.25">
      <c r="A149" s="62" t="s">
        <v>542</v>
      </c>
      <c r="B149" s="22">
        <v>39509</v>
      </c>
      <c r="C149" s="62">
        <v>60001</v>
      </c>
      <c r="D149" s="62">
        <v>9</v>
      </c>
      <c r="E149" s="62">
        <v>8</v>
      </c>
      <c r="F149" s="62">
        <v>12</v>
      </c>
      <c r="G149" s="62">
        <v>11</v>
      </c>
      <c r="H149" s="62">
        <v>15</v>
      </c>
    </row>
    <row r="150" spans="1:8" x14ac:dyDescent="0.25">
      <c r="A150" s="62" t="s">
        <v>543</v>
      </c>
      <c r="B150" s="22">
        <v>39509</v>
      </c>
      <c r="C150" s="62">
        <v>60004</v>
      </c>
      <c r="D150" s="62">
        <v>9</v>
      </c>
      <c r="E150" s="62">
        <v>11</v>
      </c>
      <c r="F150" s="62">
        <v>8</v>
      </c>
      <c r="G150" s="62">
        <v>0</v>
      </c>
      <c r="H150" s="62">
        <v>0</v>
      </c>
    </row>
    <row r="151" spans="1:8" x14ac:dyDescent="0.25">
      <c r="A151" s="62" t="s">
        <v>544</v>
      </c>
      <c r="B151" s="22">
        <v>39509</v>
      </c>
      <c r="C151" s="62">
        <v>60005</v>
      </c>
      <c r="D151" s="62">
        <v>9</v>
      </c>
      <c r="E151" s="62">
        <v>21</v>
      </c>
      <c r="F151" s="62">
        <v>8</v>
      </c>
      <c r="G151" s="62">
        <v>11</v>
      </c>
      <c r="H151" s="62">
        <v>0</v>
      </c>
    </row>
    <row r="152" spans="1:8" x14ac:dyDescent="0.25">
      <c r="A152" s="62" t="s">
        <v>545</v>
      </c>
      <c r="B152" s="22">
        <v>39509</v>
      </c>
      <c r="C152" s="62">
        <v>60002</v>
      </c>
      <c r="D152" s="62">
        <v>9</v>
      </c>
      <c r="E152" s="62">
        <v>8</v>
      </c>
      <c r="F152" s="62">
        <v>8</v>
      </c>
      <c r="G152" s="62">
        <v>12</v>
      </c>
      <c r="H152" s="62">
        <v>19</v>
      </c>
    </row>
    <row r="153" spans="1:8" x14ac:dyDescent="0.25">
      <c r="A153" s="62" t="s">
        <v>89</v>
      </c>
      <c r="B153" s="22">
        <v>39510</v>
      </c>
      <c r="C153" s="62">
        <v>50005</v>
      </c>
      <c r="D153" s="62">
        <v>16</v>
      </c>
      <c r="E153" s="62">
        <v>9</v>
      </c>
      <c r="F153" s="62">
        <v>14</v>
      </c>
      <c r="G153" s="62">
        <v>9</v>
      </c>
      <c r="H153" s="62">
        <v>11</v>
      </c>
    </row>
    <row r="154" spans="1:8" x14ac:dyDescent="0.25">
      <c r="A154" s="62" t="s">
        <v>90</v>
      </c>
      <c r="B154" s="22">
        <v>39510</v>
      </c>
      <c r="C154" s="62">
        <v>50001</v>
      </c>
      <c r="D154" s="62">
        <v>8</v>
      </c>
      <c r="E154" s="62">
        <v>10</v>
      </c>
      <c r="F154" s="62">
        <v>15</v>
      </c>
      <c r="G154" s="62">
        <v>11</v>
      </c>
      <c r="H154" s="62">
        <v>9</v>
      </c>
    </row>
    <row r="155" spans="1:8" x14ac:dyDescent="0.25">
      <c r="A155" s="62" t="s">
        <v>91</v>
      </c>
      <c r="B155" s="22">
        <v>39510</v>
      </c>
      <c r="C155" s="62">
        <v>50004</v>
      </c>
      <c r="D155" s="62">
        <v>8</v>
      </c>
      <c r="E155" s="62">
        <v>10</v>
      </c>
      <c r="F155" s="62">
        <v>15</v>
      </c>
      <c r="G155" s="62">
        <v>11</v>
      </c>
      <c r="H155" s="62">
        <v>9</v>
      </c>
    </row>
    <row r="156" spans="1:8" x14ac:dyDescent="0.25">
      <c r="A156" s="62" t="s">
        <v>92</v>
      </c>
      <c r="B156" s="22">
        <v>39510</v>
      </c>
      <c r="C156" s="62">
        <v>50005</v>
      </c>
      <c r="D156" s="62">
        <v>8</v>
      </c>
      <c r="E156" s="62">
        <v>10</v>
      </c>
      <c r="F156" s="62">
        <v>15</v>
      </c>
      <c r="G156" s="62">
        <v>11</v>
      </c>
      <c r="H156" s="62">
        <v>9</v>
      </c>
    </row>
    <row r="157" spans="1:8" x14ac:dyDescent="0.25">
      <c r="A157" s="62" t="s">
        <v>93</v>
      </c>
      <c r="B157" s="22">
        <v>39510</v>
      </c>
      <c r="C157" s="62">
        <v>50002</v>
      </c>
      <c r="D157" s="62">
        <v>8</v>
      </c>
      <c r="E157" s="62">
        <v>10</v>
      </c>
      <c r="F157" s="62">
        <v>15</v>
      </c>
      <c r="G157" s="62">
        <v>11</v>
      </c>
      <c r="H157" s="62">
        <v>9</v>
      </c>
    </row>
    <row r="158" spans="1:8" x14ac:dyDescent="0.25">
      <c r="A158" s="62" t="s">
        <v>582</v>
      </c>
      <c r="B158" s="22">
        <v>39510</v>
      </c>
      <c r="C158" s="62">
        <v>60004</v>
      </c>
      <c r="D158" s="62">
        <v>4</v>
      </c>
      <c r="E158" s="62">
        <v>8</v>
      </c>
      <c r="F158" s="62">
        <v>11</v>
      </c>
      <c r="G158" s="62">
        <v>13</v>
      </c>
      <c r="H158" s="62">
        <v>14</v>
      </c>
    </row>
    <row r="159" spans="1:8" x14ac:dyDescent="0.25">
      <c r="A159" s="62" t="s">
        <v>583</v>
      </c>
      <c r="B159" s="22">
        <v>39510</v>
      </c>
      <c r="C159" s="62">
        <v>60005</v>
      </c>
      <c r="D159" s="62">
        <v>4</v>
      </c>
      <c r="E159" s="62">
        <v>8</v>
      </c>
      <c r="F159" s="62">
        <v>8</v>
      </c>
      <c r="G159" s="62">
        <v>11</v>
      </c>
      <c r="H159" s="62">
        <v>12</v>
      </c>
    </row>
    <row r="160" spans="1:8" x14ac:dyDescent="0.25">
      <c r="A160" s="62" t="s">
        <v>584</v>
      </c>
      <c r="B160" s="22">
        <v>39510</v>
      </c>
      <c r="C160" s="62">
        <v>60003</v>
      </c>
      <c r="D160" s="62">
        <v>4</v>
      </c>
      <c r="E160" s="62">
        <v>8</v>
      </c>
      <c r="F160" s="62">
        <v>8</v>
      </c>
      <c r="G160" s="62">
        <v>21</v>
      </c>
      <c r="H160" s="62">
        <v>14</v>
      </c>
    </row>
    <row r="161" spans="1:8" x14ac:dyDescent="0.25">
      <c r="A161" s="62" t="s">
        <v>585</v>
      </c>
      <c r="B161" s="22">
        <v>39510</v>
      </c>
      <c r="C161" s="62">
        <v>60001</v>
      </c>
      <c r="D161" s="62">
        <v>4</v>
      </c>
      <c r="E161" s="62">
        <v>11</v>
      </c>
      <c r="F161" s="62">
        <v>12</v>
      </c>
      <c r="G161" s="62">
        <v>5</v>
      </c>
      <c r="H161" s="62">
        <v>12</v>
      </c>
    </row>
    <row r="162" spans="1:8" x14ac:dyDescent="0.25">
      <c r="A162" s="62" t="s">
        <v>586</v>
      </c>
      <c r="B162" s="22">
        <v>39510</v>
      </c>
      <c r="C162" s="62">
        <v>60002</v>
      </c>
      <c r="D162" s="62">
        <v>4</v>
      </c>
      <c r="E162" s="62">
        <v>21</v>
      </c>
      <c r="F162" s="62">
        <v>12</v>
      </c>
      <c r="G162" s="62">
        <v>11</v>
      </c>
      <c r="H162" s="62">
        <v>8</v>
      </c>
    </row>
    <row r="163" spans="1:8" x14ac:dyDescent="0.25">
      <c r="A163" s="62" t="s">
        <v>129</v>
      </c>
      <c r="B163" s="22">
        <v>39511</v>
      </c>
      <c r="C163" s="62">
        <v>50005</v>
      </c>
      <c r="D163" s="62">
        <v>8</v>
      </c>
      <c r="E163" s="62">
        <v>10</v>
      </c>
      <c r="F163" s="62">
        <v>19</v>
      </c>
      <c r="G163" s="62">
        <v>11</v>
      </c>
      <c r="H163" s="62">
        <v>9</v>
      </c>
    </row>
    <row r="164" spans="1:8" x14ac:dyDescent="0.25">
      <c r="A164" s="62" t="s">
        <v>130</v>
      </c>
      <c r="B164" s="22">
        <v>39511</v>
      </c>
      <c r="C164" s="62">
        <v>50001</v>
      </c>
      <c r="D164" s="62">
        <v>8</v>
      </c>
      <c r="E164" s="62">
        <v>10</v>
      </c>
      <c r="F164" s="62">
        <v>15</v>
      </c>
      <c r="G164" s="62">
        <v>11</v>
      </c>
      <c r="H164" s="62">
        <v>9</v>
      </c>
    </row>
    <row r="165" spans="1:8" x14ac:dyDescent="0.25">
      <c r="A165" s="62" t="s">
        <v>131</v>
      </c>
      <c r="B165" s="22">
        <v>39511</v>
      </c>
      <c r="C165" s="62">
        <v>50005</v>
      </c>
      <c r="D165" s="62">
        <v>8</v>
      </c>
      <c r="E165" s="62">
        <v>10</v>
      </c>
      <c r="F165" s="62">
        <v>3</v>
      </c>
      <c r="G165" s="62">
        <v>11</v>
      </c>
      <c r="H165" s="62">
        <v>9</v>
      </c>
    </row>
    <row r="166" spans="1:8" x14ac:dyDescent="0.25">
      <c r="A166" s="62" t="s">
        <v>132</v>
      </c>
      <c r="B166" s="22">
        <v>39511</v>
      </c>
      <c r="C166" s="62">
        <v>50002</v>
      </c>
      <c r="D166" s="62">
        <v>8</v>
      </c>
      <c r="E166" s="62">
        <v>10</v>
      </c>
      <c r="F166" s="62">
        <v>17</v>
      </c>
      <c r="G166" s="62">
        <v>11</v>
      </c>
      <c r="H166" s="62">
        <v>9</v>
      </c>
    </row>
    <row r="167" spans="1:8" x14ac:dyDescent="0.25">
      <c r="A167" s="62" t="s">
        <v>623</v>
      </c>
      <c r="B167" s="22">
        <v>39511</v>
      </c>
      <c r="C167" s="62">
        <v>60003</v>
      </c>
      <c r="D167" s="62">
        <v>9</v>
      </c>
      <c r="E167" s="62">
        <v>8</v>
      </c>
      <c r="F167" s="62">
        <v>12</v>
      </c>
      <c r="G167" s="62">
        <v>11</v>
      </c>
      <c r="H167" s="62">
        <v>8</v>
      </c>
    </row>
    <row r="168" spans="1:8" x14ac:dyDescent="0.25">
      <c r="A168" s="62" t="s">
        <v>624</v>
      </c>
      <c r="B168" s="22">
        <v>39511</v>
      </c>
      <c r="C168" s="62">
        <v>60001</v>
      </c>
      <c r="D168" s="62">
        <v>9</v>
      </c>
      <c r="E168" s="62">
        <v>8</v>
      </c>
      <c r="F168" s="62">
        <v>12</v>
      </c>
      <c r="G168" s="62">
        <v>5</v>
      </c>
      <c r="H168" s="62">
        <v>8</v>
      </c>
    </row>
    <row r="169" spans="1:8" x14ac:dyDescent="0.25">
      <c r="A169" s="62" t="s">
        <v>625</v>
      </c>
      <c r="B169" s="22">
        <v>39511</v>
      </c>
      <c r="C169" s="62">
        <v>60005</v>
      </c>
      <c r="D169" s="62">
        <v>9</v>
      </c>
      <c r="E169" s="62">
        <v>8</v>
      </c>
      <c r="F169" s="62">
        <v>15</v>
      </c>
      <c r="G169" s="62">
        <v>11</v>
      </c>
      <c r="H169" s="62">
        <v>11</v>
      </c>
    </row>
    <row r="170" spans="1:8" x14ac:dyDescent="0.25">
      <c r="A170" s="62" t="s">
        <v>626</v>
      </c>
      <c r="B170" s="22">
        <v>39511</v>
      </c>
      <c r="C170" s="62">
        <v>60001</v>
      </c>
      <c r="D170" s="62">
        <v>9</v>
      </c>
      <c r="E170" s="62">
        <v>15</v>
      </c>
      <c r="F170" s="62">
        <v>9</v>
      </c>
      <c r="G170" s="62">
        <v>11</v>
      </c>
      <c r="H170" s="62">
        <v>8</v>
      </c>
    </row>
    <row r="171" spans="1:8" x14ac:dyDescent="0.25">
      <c r="A171" s="62" t="s">
        <v>170</v>
      </c>
      <c r="B171" s="22">
        <v>39512</v>
      </c>
      <c r="C171" s="62">
        <v>50003</v>
      </c>
      <c r="D171" s="62">
        <v>3</v>
      </c>
      <c r="E171" s="62">
        <v>3</v>
      </c>
      <c r="F171" s="62">
        <v>15</v>
      </c>
      <c r="G171" s="62">
        <v>11</v>
      </c>
      <c r="H171" s="62">
        <v>9</v>
      </c>
    </row>
    <row r="172" spans="1:8" x14ac:dyDescent="0.25">
      <c r="A172" s="62" t="s">
        <v>663</v>
      </c>
      <c r="B172" s="22">
        <v>39512</v>
      </c>
      <c r="C172" s="62">
        <v>60002</v>
      </c>
      <c r="D172" s="62">
        <v>9</v>
      </c>
      <c r="E172" s="62">
        <v>16</v>
      </c>
      <c r="F172" s="62">
        <v>0</v>
      </c>
      <c r="G172" s="62">
        <v>11</v>
      </c>
      <c r="H172" s="62">
        <v>8</v>
      </c>
    </row>
    <row r="173" spans="1:8" x14ac:dyDescent="0.25">
      <c r="A173" s="62" t="s">
        <v>209</v>
      </c>
      <c r="B173" s="22">
        <v>39513</v>
      </c>
      <c r="C173" s="62">
        <v>50003</v>
      </c>
      <c r="D173" s="62">
        <v>8</v>
      </c>
      <c r="E173" s="62">
        <v>10</v>
      </c>
      <c r="F173" s="62">
        <v>19</v>
      </c>
      <c r="G173" s="62">
        <v>10</v>
      </c>
      <c r="H173" s="62">
        <v>9</v>
      </c>
    </row>
    <row r="174" spans="1:8" x14ac:dyDescent="0.25">
      <c r="A174" s="62" t="s">
        <v>702</v>
      </c>
      <c r="B174" s="22">
        <v>39513</v>
      </c>
      <c r="C174" s="62">
        <v>60001</v>
      </c>
      <c r="D174" s="62">
        <v>9</v>
      </c>
      <c r="E174" s="62">
        <v>8</v>
      </c>
      <c r="F174" s="62">
        <v>9</v>
      </c>
      <c r="G174" s="62">
        <v>7</v>
      </c>
      <c r="H174" s="62">
        <v>12</v>
      </c>
    </row>
    <row r="175" spans="1:8" x14ac:dyDescent="0.25">
      <c r="A175" s="62" t="s">
        <v>703</v>
      </c>
      <c r="B175" s="22">
        <v>39513</v>
      </c>
      <c r="C175" s="62">
        <v>60004</v>
      </c>
      <c r="D175" s="62">
        <v>12</v>
      </c>
      <c r="E175" s="62">
        <v>8</v>
      </c>
      <c r="F175" s="62">
        <v>9</v>
      </c>
      <c r="G175" s="62">
        <v>11</v>
      </c>
      <c r="H175" s="62">
        <v>12</v>
      </c>
    </row>
    <row r="176" spans="1:8" x14ac:dyDescent="0.25">
      <c r="A176" s="62" t="s">
        <v>250</v>
      </c>
      <c r="B176" s="22">
        <v>39514</v>
      </c>
      <c r="C176" s="62">
        <v>50002</v>
      </c>
      <c r="D176" s="62">
        <v>9</v>
      </c>
      <c r="E176" s="62">
        <v>10</v>
      </c>
      <c r="F176" s="62">
        <v>8</v>
      </c>
      <c r="G176" s="62">
        <v>10</v>
      </c>
      <c r="H176" s="62">
        <v>9</v>
      </c>
    </row>
    <row r="177" spans="1:8" x14ac:dyDescent="0.25">
      <c r="A177" s="62" t="s">
        <v>251</v>
      </c>
      <c r="B177" s="22">
        <v>39514</v>
      </c>
      <c r="C177" s="62">
        <v>50005</v>
      </c>
      <c r="D177" s="62">
        <v>10</v>
      </c>
      <c r="E177" s="62">
        <v>15</v>
      </c>
      <c r="F177" s="62">
        <v>15</v>
      </c>
      <c r="G177" s="62">
        <v>11</v>
      </c>
      <c r="H177" s="62">
        <v>9</v>
      </c>
    </row>
    <row r="178" spans="1:8" x14ac:dyDescent="0.25">
      <c r="A178" s="62" t="s">
        <v>252</v>
      </c>
      <c r="B178" s="22">
        <v>39514</v>
      </c>
      <c r="C178" s="62">
        <v>50003</v>
      </c>
      <c r="D178" s="62">
        <v>10</v>
      </c>
      <c r="E178" s="62">
        <v>15</v>
      </c>
      <c r="F178" s="62">
        <v>15</v>
      </c>
      <c r="G178" s="62">
        <v>11</v>
      </c>
      <c r="H178" s="62">
        <v>9</v>
      </c>
    </row>
    <row r="179" spans="1:8" x14ac:dyDescent="0.25">
      <c r="A179" s="62" t="s">
        <v>742</v>
      </c>
      <c r="B179" s="22">
        <v>39514</v>
      </c>
      <c r="C179" s="62">
        <v>60004</v>
      </c>
      <c r="D179" s="62">
        <v>9</v>
      </c>
      <c r="E179" s="62">
        <v>8</v>
      </c>
      <c r="F179" s="62">
        <v>15</v>
      </c>
      <c r="G179" s="62">
        <v>11</v>
      </c>
      <c r="H179" s="62">
        <v>9</v>
      </c>
    </row>
    <row r="180" spans="1:8" x14ac:dyDescent="0.25">
      <c r="A180" s="62" t="s">
        <v>743</v>
      </c>
      <c r="B180" s="22">
        <v>39514</v>
      </c>
      <c r="C180" s="62">
        <v>60005</v>
      </c>
      <c r="D180" s="62">
        <v>9</v>
      </c>
      <c r="E180" s="62">
        <v>9</v>
      </c>
      <c r="F180" s="62">
        <v>0</v>
      </c>
      <c r="G180" s="62">
        <v>11</v>
      </c>
      <c r="H180" s="62">
        <v>9</v>
      </c>
    </row>
    <row r="181" spans="1:8" x14ac:dyDescent="0.25">
      <c r="A181" s="62" t="s">
        <v>744</v>
      </c>
      <c r="B181" s="22">
        <v>39514</v>
      </c>
      <c r="C181" s="62">
        <v>60003</v>
      </c>
      <c r="D181" s="62">
        <v>12</v>
      </c>
      <c r="E181" s="62">
        <v>9</v>
      </c>
      <c r="F181" s="62">
        <v>0</v>
      </c>
      <c r="G181" s="62">
        <v>6</v>
      </c>
      <c r="H181" s="62">
        <v>9</v>
      </c>
    </row>
    <row r="182" spans="1:8" x14ac:dyDescent="0.25">
      <c r="A182" s="62" t="s">
        <v>292</v>
      </c>
      <c r="B182" s="22">
        <v>39515</v>
      </c>
      <c r="C182" s="62">
        <v>50005</v>
      </c>
      <c r="D182" s="62">
        <v>10</v>
      </c>
      <c r="E182" s="62">
        <v>15</v>
      </c>
      <c r="F182" s="62">
        <v>15</v>
      </c>
      <c r="G182" s="62">
        <v>11</v>
      </c>
      <c r="H182" s="62">
        <v>9</v>
      </c>
    </row>
    <row r="183" spans="1:8" x14ac:dyDescent="0.25">
      <c r="A183" s="62" t="s">
        <v>586</v>
      </c>
      <c r="B183" s="22">
        <v>39515</v>
      </c>
      <c r="C183" s="62">
        <v>60002</v>
      </c>
      <c r="D183" s="62">
        <v>8</v>
      </c>
      <c r="E183" s="62">
        <v>8</v>
      </c>
      <c r="F183" s="62">
        <v>19</v>
      </c>
      <c r="G183" s="62">
        <v>11</v>
      </c>
      <c r="H183" s="62">
        <v>9</v>
      </c>
    </row>
    <row r="184" spans="1:8" x14ac:dyDescent="0.25">
      <c r="A184" s="62" t="s">
        <v>333</v>
      </c>
      <c r="B184" s="22">
        <v>39516</v>
      </c>
      <c r="C184" s="62">
        <v>50004</v>
      </c>
      <c r="D184" s="62">
        <v>8</v>
      </c>
      <c r="E184" s="62">
        <v>10</v>
      </c>
      <c r="F184" s="62">
        <v>15</v>
      </c>
      <c r="G184" s="62">
        <v>11</v>
      </c>
      <c r="H184" s="62">
        <v>9</v>
      </c>
    </row>
    <row r="185" spans="1:8" x14ac:dyDescent="0.25">
      <c r="A185" s="62" t="s">
        <v>334</v>
      </c>
      <c r="B185" s="22">
        <v>39516</v>
      </c>
      <c r="C185" s="62">
        <v>50002</v>
      </c>
      <c r="D185" s="62">
        <v>8</v>
      </c>
      <c r="E185" s="62">
        <v>10</v>
      </c>
      <c r="F185" s="62">
        <v>15</v>
      </c>
      <c r="G185" s="62">
        <v>11</v>
      </c>
      <c r="H185" s="62">
        <v>9</v>
      </c>
    </row>
    <row r="186" spans="1:8" x14ac:dyDescent="0.25">
      <c r="A186" s="62" t="s">
        <v>627</v>
      </c>
      <c r="B186" s="22">
        <v>39516</v>
      </c>
      <c r="C186" s="62">
        <v>60002</v>
      </c>
      <c r="D186" s="62">
        <v>9</v>
      </c>
      <c r="E186" s="62">
        <v>8</v>
      </c>
      <c r="F186" s="62">
        <v>10</v>
      </c>
      <c r="G186" s="62">
        <v>11</v>
      </c>
      <c r="H186" s="62">
        <v>9</v>
      </c>
    </row>
    <row r="187" spans="1:8" x14ac:dyDescent="0.25">
      <c r="A187" s="62" t="s">
        <v>628</v>
      </c>
      <c r="B187" s="22">
        <v>39516</v>
      </c>
      <c r="C187" s="62">
        <v>60001</v>
      </c>
      <c r="D187" s="62">
        <v>9</v>
      </c>
      <c r="E187" s="62">
        <v>11</v>
      </c>
      <c r="F187" s="62">
        <v>12</v>
      </c>
      <c r="G187" s="62">
        <v>11</v>
      </c>
      <c r="H187" s="62">
        <v>8</v>
      </c>
    </row>
    <row r="188" spans="1:8" x14ac:dyDescent="0.25">
      <c r="A188" s="62" t="s">
        <v>377</v>
      </c>
      <c r="B188" s="22">
        <v>39517</v>
      </c>
      <c r="C188" s="62">
        <v>50003</v>
      </c>
      <c r="D188" s="62">
        <v>8</v>
      </c>
      <c r="E188" s="62">
        <v>10</v>
      </c>
      <c r="F188" s="62">
        <v>15</v>
      </c>
      <c r="G188" s="62">
        <v>11</v>
      </c>
      <c r="H188" s="62">
        <v>9</v>
      </c>
    </row>
    <row r="189" spans="1:8" x14ac:dyDescent="0.25">
      <c r="A189" s="62" t="s">
        <v>671</v>
      </c>
      <c r="B189" s="22">
        <v>39517</v>
      </c>
      <c r="C189" s="62">
        <v>60004</v>
      </c>
      <c r="D189" s="62">
        <v>9</v>
      </c>
      <c r="E189" s="62">
        <v>21</v>
      </c>
      <c r="F189" s="62">
        <v>12</v>
      </c>
      <c r="G189" s="62">
        <v>9</v>
      </c>
      <c r="H189" s="62">
        <v>15</v>
      </c>
    </row>
    <row r="190" spans="1:8" x14ac:dyDescent="0.25">
      <c r="A190" s="62" t="s">
        <v>420</v>
      </c>
      <c r="B190" s="22">
        <v>39518</v>
      </c>
      <c r="C190" s="62">
        <v>50004</v>
      </c>
      <c r="D190" s="62">
        <v>9</v>
      </c>
      <c r="E190" s="62">
        <v>0</v>
      </c>
      <c r="F190" s="62">
        <v>15</v>
      </c>
      <c r="G190" s="62">
        <v>11</v>
      </c>
      <c r="H190" s="62">
        <v>9</v>
      </c>
    </row>
    <row r="191" spans="1:8" x14ac:dyDescent="0.25">
      <c r="A191" s="62" t="s">
        <v>421</v>
      </c>
      <c r="B191" s="22">
        <v>39518</v>
      </c>
      <c r="C191" s="62">
        <v>50002</v>
      </c>
      <c r="D191" s="62">
        <v>9</v>
      </c>
      <c r="E191" s="62">
        <v>14</v>
      </c>
      <c r="F191" s="62">
        <v>9</v>
      </c>
      <c r="G191" s="62">
        <v>11</v>
      </c>
      <c r="H191" s="62">
        <v>14</v>
      </c>
    </row>
    <row r="192" spans="1:8" x14ac:dyDescent="0.25">
      <c r="A192" s="62" t="s">
        <v>814</v>
      </c>
      <c r="B192" s="22">
        <v>39518</v>
      </c>
      <c r="C192" s="62">
        <v>60001</v>
      </c>
      <c r="D192" s="62">
        <v>9</v>
      </c>
      <c r="E192" s="62">
        <v>8</v>
      </c>
      <c r="F192" s="62">
        <v>12</v>
      </c>
      <c r="G192" s="62">
        <v>11</v>
      </c>
      <c r="H192" s="62">
        <v>9</v>
      </c>
    </row>
    <row r="193" spans="1:8" x14ac:dyDescent="0.25">
      <c r="A193" s="62" t="s">
        <v>815</v>
      </c>
      <c r="B193" s="22">
        <v>39518</v>
      </c>
      <c r="C193" s="62">
        <v>60002</v>
      </c>
      <c r="D193" s="62">
        <v>9</v>
      </c>
      <c r="E193" s="62">
        <v>15</v>
      </c>
      <c r="F193" s="62">
        <v>12</v>
      </c>
      <c r="G193" s="62">
        <v>11</v>
      </c>
      <c r="H193" s="62">
        <v>0</v>
      </c>
    </row>
    <row r="194" spans="1:8" x14ac:dyDescent="0.25">
      <c r="A194" s="62" t="s">
        <v>461</v>
      </c>
      <c r="B194" s="22">
        <v>39519</v>
      </c>
      <c r="C194" s="62">
        <v>50004</v>
      </c>
      <c r="D194" s="62">
        <v>21</v>
      </c>
      <c r="E194" s="62">
        <v>8</v>
      </c>
      <c r="F194" s="62">
        <v>11</v>
      </c>
      <c r="G194" s="62">
        <v>0</v>
      </c>
      <c r="H194" s="62">
        <v>8</v>
      </c>
    </row>
    <row r="195" spans="1:8" x14ac:dyDescent="0.25">
      <c r="A195" s="62" t="s">
        <v>462</v>
      </c>
      <c r="B195" s="22">
        <v>39519</v>
      </c>
      <c r="C195" s="62">
        <v>50002</v>
      </c>
      <c r="D195" s="62">
        <v>8</v>
      </c>
      <c r="E195" s="62">
        <v>8</v>
      </c>
      <c r="F195" s="62">
        <v>12</v>
      </c>
      <c r="G195" s="62">
        <v>19</v>
      </c>
      <c r="H195" s="62">
        <v>8</v>
      </c>
    </row>
    <row r="196" spans="1:8" x14ac:dyDescent="0.25">
      <c r="A196" s="62" t="s">
        <v>856</v>
      </c>
      <c r="B196" s="22">
        <v>39519</v>
      </c>
      <c r="C196" s="62">
        <v>60001</v>
      </c>
      <c r="D196" s="62">
        <v>9</v>
      </c>
      <c r="E196" s="62">
        <v>9</v>
      </c>
      <c r="F196" s="62">
        <v>12</v>
      </c>
      <c r="G196" s="62">
        <v>9</v>
      </c>
      <c r="H196" s="62">
        <v>9</v>
      </c>
    </row>
    <row r="197" spans="1:8" x14ac:dyDescent="0.25">
      <c r="A197" s="62" t="s">
        <v>857</v>
      </c>
      <c r="B197" s="22">
        <v>39519</v>
      </c>
      <c r="C197" s="62">
        <v>60002</v>
      </c>
      <c r="D197" s="62">
        <v>9</v>
      </c>
      <c r="E197" s="62">
        <v>0</v>
      </c>
      <c r="F197" s="62">
        <v>12</v>
      </c>
      <c r="G197" s="62">
        <v>11</v>
      </c>
      <c r="H197" s="62">
        <v>9</v>
      </c>
    </row>
    <row r="198" spans="1:8" x14ac:dyDescent="0.25">
      <c r="A198" s="62" t="s">
        <v>107</v>
      </c>
      <c r="B198" s="22">
        <v>39520</v>
      </c>
      <c r="C198" s="62">
        <v>50002</v>
      </c>
      <c r="D198" s="62">
        <v>8</v>
      </c>
      <c r="E198" s="62">
        <v>11</v>
      </c>
      <c r="F198" s="62">
        <v>13</v>
      </c>
      <c r="G198" s="62">
        <v>14</v>
      </c>
      <c r="H198" s="62">
        <v>8</v>
      </c>
    </row>
    <row r="199" spans="1:8" x14ac:dyDescent="0.25">
      <c r="A199" s="62" t="s">
        <v>600</v>
      </c>
      <c r="B199" s="22">
        <v>39520</v>
      </c>
      <c r="C199" s="62">
        <v>60005</v>
      </c>
      <c r="D199" s="62">
        <v>9</v>
      </c>
      <c r="E199" s="62">
        <v>9</v>
      </c>
      <c r="F199" s="62">
        <v>12</v>
      </c>
      <c r="G199" s="62">
        <v>11</v>
      </c>
      <c r="H199" s="62">
        <v>15</v>
      </c>
    </row>
    <row r="200" spans="1:8" x14ac:dyDescent="0.25">
      <c r="A200" s="62" t="s">
        <v>108</v>
      </c>
      <c r="B200" s="22">
        <v>39522</v>
      </c>
      <c r="C200" s="62">
        <v>50005</v>
      </c>
      <c r="D200" s="62">
        <v>8</v>
      </c>
      <c r="E200" s="62">
        <v>8</v>
      </c>
      <c r="F200" s="62">
        <v>11</v>
      </c>
      <c r="G200" s="62">
        <v>12</v>
      </c>
      <c r="H200" s="62">
        <v>0</v>
      </c>
    </row>
    <row r="201" spans="1:8" x14ac:dyDescent="0.25">
      <c r="A201" s="62" t="s">
        <v>109</v>
      </c>
      <c r="B201" s="22">
        <v>39522</v>
      </c>
      <c r="C201" s="62">
        <v>50003</v>
      </c>
      <c r="D201" s="62">
        <v>9</v>
      </c>
      <c r="E201" s="62">
        <v>8</v>
      </c>
      <c r="F201" s="62">
        <v>0</v>
      </c>
      <c r="G201" s="62">
        <v>11</v>
      </c>
      <c r="H201" s="62">
        <v>9</v>
      </c>
    </row>
    <row r="202" spans="1:8" x14ac:dyDescent="0.25">
      <c r="A202" s="62" t="s">
        <v>601</v>
      </c>
      <c r="B202" s="22">
        <v>39522</v>
      </c>
      <c r="C202" s="62">
        <v>60003</v>
      </c>
      <c r="D202" s="62">
        <v>12</v>
      </c>
      <c r="E202" s="62">
        <v>9</v>
      </c>
      <c r="F202" s="62">
        <v>12</v>
      </c>
      <c r="G202" s="62">
        <v>9</v>
      </c>
      <c r="H202" s="62">
        <v>0</v>
      </c>
    </row>
    <row r="203" spans="1:8" x14ac:dyDescent="0.25">
      <c r="A203" s="62" t="s">
        <v>602</v>
      </c>
      <c r="B203" s="22">
        <v>39522</v>
      </c>
      <c r="C203" s="62">
        <v>60002</v>
      </c>
      <c r="D203" s="62">
        <v>12</v>
      </c>
      <c r="E203" s="62">
        <v>15</v>
      </c>
      <c r="F203" s="62">
        <v>12</v>
      </c>
      <c r="G203" s="62">
        <v>11</v>
      </c>
      <c r="H203" s="62">
        <v>0</v>
      </c>
    </row>
    <row r="204" spans="1:8" x14ac:dyDescent="0.25">
      <c r="A204" s="62" t="s">
        <v>110</v>
      </c>
      <c r="B204" s="22">
        <v>39523</v>
      </c>
      <c r="C204" s="62">
        <v>50002</v>
      </c>
      <c r="D204" s="62">
        <v>9</v>
      </c>
      <c r="E204" s="62">
        <v>8</v>
      </c>
      <c r="F204" s="62">
        <v>0</v>
      </c>
      <c r="G204" s="62">
        <v>11</v>
      </c>
      <c r="H204" s="62">
        <v>9</v>
      </c>
    </row>
    <row r="205" spans="1:8" x14ac:dyDescent="0.25">
      <c r="A205" s="62" t="s">
        <v>603</v>
      </c>
      <c r="B205" s="22">
        <v>39523</v>
      </c>
      <c r="C205" s="62">
        <v>60005</v>
      </c>
      <c r="D205" s="62">
        <v>9</v>
      </c>
      <c r="E205" s="62">
        <v>0</v>
      </c>
      <c r="F205" s="62">
        <v>12</v>
      </c>
      <c r="G205" s="62">
        <v>13</v>
      </c>
      <c r="H205" s="62">
        <v>19</v>
      </c>
    </row>
    <row r="206" spans="1:8" x14ac:dyDescent="0.25">
      <c r="A206" s="62" t="s">
        <v>111</v>
      </c>
      <c r="B206" s="22">
        <v>39524</v>
      </c>
      <c r="C206" s="62">
        <v>50002</v>
      </c>
      <c r="D206" s="62">
        <v>9</v>
      </c>
      <c r="E206" s="62">
        <v>8</v>
      </c>
      <c r="F206" s="62">
        <v>19</v>
      </c>
      <c r="G206" s="62">
        <v>11</v>
      </c>
      <c r="H206" s="62">
        <v>2</v>
      </c>
    </row>
    <row r="207" spans="1:8" x14ac:dyDescent="0.25">
      <c r="A207" s="62" t="s">
        <v>604</v>
      </c>
      <c r="B207" s="22">
        <v>39524</v>
      </c>
      <c r="C207" s="62">
        <v>60003</v>
      </c>
      <c r="D207" s="62">
        <v>12</v>
      </c>
      <c r="E207" s="62">
        <v>0</v>
      </c>
      <c r="F207" s="62">
        <v>12</v>
      </c>
      <c r="G207" s="62">
        <v>11</v>
      </c>
      <c r="H207" s="62">
        <v>9</v>
      </c>
    </row>
    <row r="208" spans="1:8" x14ac:dyDescent="0.25">
      <c r="A208" s="62" t="s">
        <v>112</v>
      </c>
      <c r="B208" s="22">
        <v>39525</v>
      </c>
      <c r="C208" s="62">
        <v>50003</v>
      </c>
      <c r="D208" s="62">
        <v>9</v>
      </c>
      <c r="E208" s="62">
        <v>11</v>
      </c>
      <c r="F208" s="62">
        <v>10</v>
      </c>
      <c r="G208" s="62">
        <v>15</v>
      </c>
      <c r="H208" s="62">
        <v>9</v>
      </c>
    </row>
    <row r="209" spans="1:8" x14ac:dyDescent="0.25">
      <c r="A209" s="62" t="s">
        <v>605</v>
      </c>
      <c r="B209" s="22">
        <v>39525</v>
      </c>
      <c r="C209" s="62">
        <v>60002</v>
      </c>
      <c r="D209" s="62">
        <v>9</v>
      </c>
      <c r="E209" s="62">
        <v>19</v>
      </c>
      <c r="F209" s="62">
        <v>12</v>
      </c>
      <c r="G209" s="62">
        <v>9</v>
      </c>
      <c r="H209" s="62">
        <v>9</v>
      </c>
    </row>
    <row r="210" spans="1:8" x14ac:dyDescent="0.25">
      <c r="A210" s="62" t="s">
        <v>113</v>
      </c>
      <c r="B210" s="22">
        <v>39526</v>
      </c>
      <c r="C210" s="62">
        <v>50003</v>
      </c>
      <c r="D210" s="62">
        <v>9</v>
      </c>
      <c r="E210" s="62">
        <v>21</v>
      </c>
      <c r="F210" s="62">
        <v>12</v>
      </c>
      <c r="G210" s="62">
        <v>6</v>
      </c>
      <c r="H210" s="62">
        <v>9</v>
      </c>
    </row>
    <row r="211" spans="1:8" x14ac:dyDescent="0.25">
      <c r="A211" s="62" t="s">
        <v>605</v>
      </c>
      <c r="B211" s="22">
        <v>39526</v>
      </c>
      <c r="C211" s="62">
        <v>60004</v>
      </c>
      <c r="D211" s="62">
        <v>9</v>
      </c>
      <c r="E211" s="62">
        <v>8</v>
      </c>
      <c r="F211" s="62">
        <v>12</v>
      </c>
      <c r="G211" s="62">
        <v>9</v>
      </c>
      <c r="H211" s="62">
        <v>8</v>
      </c>
    </row>
    <row r="212" spans="1:8" x14ac:dyDescent="0.25">
      <c r="A212" s="62" t="s">
        <v>606</v>
      </c>
      <c r="B212" s="22">
        <v>39526</v>
      </c>
      <c r="C212" s="62">
        <v>60003</v>
      </c>
      <c r="D212" s="62">
        <v>6</v>
      </c>
      <c r="E212" s="62">
        <v>10</v>
      </c>
      <c r="F212" s="62">
        <v>12</v>
      </c>
      <c r="G212" s="62">
        <v>11</v>
      </c>
      <c r="H212" s="62">
        <v>9</v>
      </c>
    </row>
    <row r="213" spans="1:8" x14ac:dyDescent="0.25">
      <c r="A213" s="62" t="s">
        <v>114</v>
      </c>
      <c r="B213" s="22">
        <v>39527</v>
      </c>
      <c r="C213" s="62">
        <v>50005</v>
      </c>
      <c r="D213" s="62">
        <v>9</v>
      </c>
      <c r="E213" s="62">
        <v>8</v>
      </c>
      <c r="F213" s="62">
        <v>12</v>
      </c>
      <c r="G213" s="62">
        <v>11</v>
      </c>
      <c r="H213" s="62">
        <v>2</v>
      </c>
    </row>
    <row r="214" spans="1:8" x14ac:dyDescent="0.25">
      <c r="A214" s="62" t="s">
        <v>607</v>
      </c>
      <c r="B214" s="22">
        <v>39527</v>
      </c>
      <c r="C214" s="62">
        <v>60001</v>
      </c>
      <c r="D214" s="62">
        <v>6</v>
      </c>
      <c r="E214" s="62">
        <v>8</v>
      </c>
      <c r="F214" s="62">
        <v>12</v>
      </c>
      <c r="G214" s="62">
        <v>11</v>
      </c>
      <c r="H214" s="62">
        <v>10</v>
      </c>
    </row>
    <row r="215" spans="1:8" x14ac:dyDescent="0.25">
      <c r="A215" s="62" t="s">
        <v>115</v>
      </c>
      <c r="B215" s="22">
        <v>39528</v>
      </c>
      <c r="C215" s="62">
        <v>50004</v>
      </c>
      <c r="D215" s="62">
        <v>9</v>
      </c>
      <c r="E215" s="62">
        <v>8</v>
      </c>
      <c r="F215" s="62">
        <v>12</v>
      </c>
      <c r="G215" s="62">
        <v>11</v>
      </c>
      <c r="H215" s="62">
        <v>9</v>
      </c>
    </row>
    <row r="216" spans="1:8" x14ac:dyDescent="0.25">
      <c r="A216" s="62" t="s">
        <v>608</v>
      </c>
      <c r="B216" s="22">
        <v>39528</v>
      </c>
      <c r="C216" s="62">
        <v>60005</v>
      </c>
      <c r="D216" s="62">
        <v>9</v>
      </c>
      <c r="E216" s="62">
        <v>8</v>
      </c>
      <c r="F216" s="62">
        <v>12</v>
      </c>
      <c r="G216" s="62">
        <v>11</v>
      </c>
      <c r="H216" s="62">
        <v>9</v>
      </c>
    </row>
    <row r="217" spans="1:8" x14ac:dyDescent="0.25">
      <c r="A217" s="62" t="s">
        <v>612</v>
      </c>
      <c r="B217" s="22">
        <v>39530</v>
      </c>
      <c r="C217" s="62">
        <v>60001</v>
      </c>
      <c r="D217" s="62">
        <v>9</v>
      </c>
      <c r="E217" s="62">
        <v>8</v>
      </c>
      <c r="F217" s="62">
        <v>12</v>
      </c>
      <c r="G217" s="62">
        <v>11</v>
      </c>
      <c r="H217" s="62">
        <v>9</v>
      </c>
    </row>
    <row r="218" spans="1:8" x14ac:dyDescent="0.25">
      <c r="A218" s="62" t="s">
        <v>613</v>
      </c>
      <c r="B218" s="22">
        <v>39530</v>
      </c>
      <c r="C218" s="62">
        <v>60005</v>
      </c>
      <c r="D218" s="62">
        <v>9</v>
      </c>
      <c r="E218" s="62">
        <v>8</v>
      </c>
      <c r="F218" s="62">
        <v>12</v>
      </c>
      <c r="G218" s="62">
        <v>11</v>
      </c>
      <c r="H218" s="62">
        <v>9</v>
      </c>
    </row>
    <row r="219" spans="1:8" x14ac:dyDescent="0.25">
      <c r="A219" s="62" t="s">
        <v>116</v>
      </c>
      <c r="B219" s="22">
        <v>39531</v>
      </c>
      <c r="C219" s="62">
        <v>50002</v>
      </c>
      <c r="D219" s="62">
        <v>11</v>
      </c>
      <c r="E219" s="62">
        <v>8</v>
      </c>
      <c r="F219" s="62">
        <v>12</v>
      </c>
      <c r="G219" s="62">
        <v>11</v>
      </c>
      <c r="H219" s="62">
        <v>9</v>
      </c>
    </row>
    <row r="220" spans="1:8" x14ac:dyDescent="0.25">
      <c r="A220" s="62" t="s">
        <v>117</v>
      </c>
      <c r="B220" s="22">
        <v>39531</v>
      </c>
      <c r="C220" s="62">
        <v>50004</v>
      </c>
      <c r="D220" s="62">
        <v>9</v>
      </c>
      <c r="E220" s="62">
        <v>15</v>
      </c>
      <c r="F220" s="62">
        <v>12</v>
      </c>
      <c r="G220" s="62">
        <v>9</v>
      </c>
      <c r="H220" s="62">
        <v>9</v>
      </c>
    </row>
    <row r="221" spans="1:8" x14ac:dyDescent="0.25">
      <c r="A221" s="62" t="s">
        <v>118</v>
      </c>
      <c r="B221" s="22">
        <v>39531</v>
      </c>
      <c r="C221" s="62">
        <v>50003</v>
      </c>
      <c r="D221" s="62">
        <v>11</v>
      </c>
      <c r="E221" s="62">
        <v>16</v>
      </c>
      <c r="F221" s="62">
        <v>12</v>
      </c>
      <c r="G221" s="62">
        <v>9</v>
      </c>
      <c r="H221" s="62">
        <v>14</v>
      </c>
    </row>
    <row r="222" spans="1:8" x14ac:dyDescent="0.25">
      <c r="A222" s="62" t="s">
        <v>609</v>
      </c>
      <c r="B222" s="22">
        <v>39531</v>
      </c>
      <c r="C222" s="62">
        <v>60002</v>
      </c>
      <c r="D222" s="62">
        <v>11</v>
      </c>
      <c r="E222" s="62">
        <v>8</v>
      </c>
      <c r="F222" s="62">
        <v>12</v>
      </c>
      <c r="G222" s="62">
        <v>12</v>
      </c>
      <c r="H222" s="62">
        <v>10</v>
      </c>
    </row>
    <row r="223" spans="1:8" x14ac:dyDescent="0.25">
      <c r="A223" s="62" t="s">
        <v>610</v>
      </c>
      <c r="B223" s="22">
        <v>39531</v>
      </c>
      <c r="C223" s="62">
        <v>60001</v>
      </c>
      <c r="D223" s="62">
        <v>9</v>
      </c>
      <c r="E223" s="62">
        <v>8</v>
      </c>
      <c r="F223" s="62">
        <v>12</v>
      </c>
      <c r="G223" s="62">
        <v>11</v>
      </c>
      <c r="H223" s="62">
        <v>8</v>
      </c>
    </row>
    <row r="224" spans="1:8" x14ac:dyDescent="0.25">
      <c r="A224" s="62" t="s">
        <v>611</v>
      </c>
      <c r="B224" s="22">
        <v>39531</v>
      </c>
      <c r="C224" s="62">
        <v>60005</v>
      </c>
      <c r="D224" s="62">
        <v>9</v>
      </c>
      <c r="E224" s="62">
        <v>8</v>
      </c>
      <c r="F224" s="62">
        <v>12</v>
      </c>
      <c r="G224" s="62">
        <v>13</v>
      </c>
      <c r="H224" s="62">
        <v>9</v>
      </c>
    </row>
    <row r="225" spans="1:8" x14ac:dyDescent="0.25">
      <c r="A225" s="62" t="s">
        <v>119</v>
      </c>
      <c r="B225" s="22">
        <v>39532</v>
      </c>
      <c r="C225" s="62">
        <v>50004</v>
      </c>
      <c r="D225" s="62">
        <v>9</v>
      </c>
      <c r="E225" s="62">
        <v>8</v>
      </c>
      <c r="F225" s="62">
        <v>12</v>
      </c>
      <c r="G225" s="62">
        <v>12</v>
      </c>
      <c r="H225" s="62">
        <v>12</v>
      </c>
    </row>
    <row r="226" spans="1:8" x14ac:dyDescent="0.25">
      <c r="A226" s="62" t="s">
        <v>120</v>
      </c>
      <c r="B226" s="22">
        <v>39532</v>
      </c>
      <c r="C226" s="62">
        <v>50005</v>
      </c>
      <c r="D226" s="62">
        <v>9</v>
      </c>
      <c r="E226" s="62">
        <v>8</v>
      </c>
      <c r="F226" s="62">
        <v>12</v>
      </c>
      <c r="G226" s="62">
        <v>15</v>
      </c>
      <c r="H226" s="62">
        <v>14</v>
      </c>
    </row>
    <row r="227" spans="1:8" x14ac:dyDescent="0.25">
      <c r="A227" s="62" t="s">
        <v>121</v>
      </c>
      <c r="B227" s="22">
        <v>39533</v>
      </c>
      <c r="C227" s="62">
        <v>50002</v>
      </c>
      <c r="D227" s="62">
        <v>11</v>
      </c>
      <c r="E227" s="62">
        <v>8</v>
      </c>
      <c r="F227" s="62">
        <v>12</v>
      </c>
      <c r="G227" s="62">
        <v>12</v>
      </c>
      <c r="H227" s="62">
        <v>4</v>
      </c>
    </row>
    <row r="228" spans="1:8" x14ac:dyDescent="0.25">
      <c r="A228" s="62" t="s">
        <v>122</v>
      </c>
      <c r="B228" s="22">
        <v>39533</v>
      </c>
      <c r="C228" s="62">
        <v>50005</v>
      </c>
      <c r="D228" s="62">
        <v>9</v>
      </c>
      <c r="E228" s="62">
        <v>13</v>
      </c>
      <c r="F228" s="62">
        <v>12</v>
      </c>
      <c r="G228" s="62">
        <v>12</v>
      </c>
      <c r="H228" s="62">
        <v>8</v>
      </c>
    </row>
    <row r="229" spans="1:8" x14ac:dyDescent="0.25">
      <c r="A229" s="62" t="s">
        <v>614</v>
      </c>
      <c r="B229" s="22">
        <v>39533</v>
      </c>
      <c r="C229" s="62">
        <v>60003</v>
      </c>
      <c r="D229" s="62">
        <v>9</v>
      </c>
      <c r="E229" s="62">
        <v>8</v>
      </c>
      <c r="F229" s="62">
        <v>11</v>
      </c>
      <c r="G229" s="62">
        <v>11</v>
      </c>
      <c r="H229" s="62">
        <v>19</v>
      </c>
    </row>
    <row r="230" spans="1:8" x14ac:dyDescent="0.25">
      <c r="A230" s="62" t="s">
        <v>615</v>
      </c>
      <c r="B230" s="22">
        <v>39533</v>
      </c>
      <c r="C230" s="62">
        <v>60004</v>
      </c>
      <c r="D230" s="62">
        <v>9</v>
      </c>
      <c r="E230" s="62">
        <v>8</v>
      </c>
      <c r="F230" s="62">
        <v>12</v>
      </c>
      <c r="G230" s="62">
        <v>11</v>
      </c>
      <c r="H230" s="62">
        <v>15</v>
      </c>
    </row>
    <row r="231" spans="1:8" x14ac:dyDescent="0.25">
      <c r="A231" s="62" t="s">
        <v>123</v>
      </c>
      <c r="B231" s="22">
        <v>39534</v>
      </c>
      <c r="C231" s="62">
        <v>50002</v>
      </c>
      <c r="D231" s="62">
        <v>7</v>
      </c>
      <c r="E231" s="62">
        <v>8</v>
      </c>
      <c r="F231" s="62">
        <v>12</v>
      </c>
      <c r="G231" s="62">
        <v>12</v>
      </c>
      <c r="H231" s="62">
        <v>1</v>
      </c>
    </row>
    <row r="232" spans="1:8" x14ac:dyDescent="0.25">
      <c r="A232" s="62" t="s">
        <v>616</v>
      </c>
      <c r="B232" s="22">
        <v>39534</v>
      </c>
      <c r="C232" s="62">
        <v>60001</v>
      </c>
      <c r="D232" s="62">
        <v>2</v>
      </c>
      <c r="E232" s="62">
        <v>8</v>
      </c>
      <c r="F232" s="62">
        <v>11</v>
      </c>
      <c r="G232" s="62">
        <v>11</v>
      </c>
      <c r="H232" s="62">
        <v>9</v>
      </c>
    </row>
    <row r="233" spans="1:8" x14ac:dyDescent="0.25">
      <c r="A233" s="62" t="s">
        <v>617</v>
      </c>
      <c r="B233" s="22">
        <v>39534</v>
      </c>
      <c r="C233" s="62">
        <v>60005</v>
      </c>
      <c r="D233" s="62">
        <v>2</v>
      </c>
      <c r="E233" s="62">
        <v>8</v>
      </c>
      <c r="F233" s="62">
        <v>12</v>
      </c>
      <c r="G233" s="62">
        <v>11</v>
      </c>
      <c r="H233" s="62">
        <v>21</v>
      </c>
    </row>
    <row r="234" spans="1:8" x14ac:dyDescent="0.25">
      <c r="A234" s="62" t="s">
        <v>124</v>
      </c>
      <c r="B234" s="22">
        <v>39535</v>
      </c>
      <c r="C234" s="62">
        <v>50004</v>
      </c>
      <c r="D234" s="62">
        <v>9</v>
      </c>
      <c r="E234" s="62">
        <v>8</v>
      </c>
      <c r="F234" s="62">
        <v>8</v>
      </c>
      <c r="G234" s="62">
        <v>12</v>
      </c>
      <c r="H234" s="62">
        <v>8</v>
      </c>
    </row>
    <row r="235" spans="1:8" x14ac:dyDescent="0.25">
      <c r="A235" s="62" t="s">
        <v>125</v>
      </c>
      <c r="B235" s="22">
        <v>39535</v>
      </c>
      <c r="C235" s="62">
        <v>50001</v>
      </c>
      <c r="D235" s="62">
        <v>8</v>
      </c>
      <c r="E235" s="62">
        <v>8</v>
      </c>
      <c r="F235" s="62">
        <v>8</v>
      </c>
      <c r="G235" s="62">
        <v>12</v>
      </c>
      <c r="H235" s="62">
        <v>11</v>
      </c>
    </row>
    <row r="236" spans="1:8" x14ac:dyDescent="0.25">
      <c r="A236" s="62" t="s">
        <v>618</v>
      </c>
      <c r="B236" s="22">
        <v>39535</v>
      </c>
      <c r="C236" s="62">
        <v>60003</v>
      </c>
      <c r="D236" s="62">
        <v>0</v>
      </c>
      <c r="E236" s="62">
        <v>8</v>
      </c>
      <c r="F236" s="62">
        <v>12</v>
      </c>
      <c r="G236" s="62">
        <v>11</v>
      </c>
      <c r="H236" s="62">
        <v>9</v>
      </c>
    </row>
    <row r="237" spans="1:8" x14ac:dyDescent="0.25">
      <c r="A237" s="62" t="s">
        <v>619</v>
      </c>
      <c r="B237" s="22">
        <v>39535</v>
      </c>
      <c r="C237" s="62">
        <v>60002</v>
      </c>
      <c r="D237" s="63">
        <v>3</v>
      </c>
      <c r="E237" s="63">
        <v>0</v>
      </c>
      <c r="F237" s="63">
        <v>4</v>
      </c>
      <c r="G237" s="63">
        <v>5</v>
      </c>
      <c r="H237" s="63">
        <v>7</v>
      </c>
    </row>
    <row r="238" spans="1:8" x14ac:dyDescent="0.25">
      <c r="A238" s="62" t="s">
        <v>126</v>
      </c>
      <c r="B238" s="22">
        <v>39536</v>
      </c>
      <c r="C238" s="62">
        <v>50002</v>
      </c>
      <c r="D238" s="62">
        <v>9</v>
      </c>
      <c r="E238" s="62">
        <v>8</v>
      </c>
      <c r="F238" s="62">
        <v>8</v>
      </c>
      <c r="G238" s="62">
        <v>11</v>
      </c>
      <c r="H238" s="62">
        <v>8</v>
      </c>
    </row>
    <row r="239" spans="1:8" x14ac:dyDescent="0.25">
      <c r="A239" s="62" t="s">
        <v>620</v>
      </c>
      <c r="B239" s="22">
        <v>39536</v>
      </c>
      <c r="C239" s="62">
        <v>60003</v>
      </c>
      <c r="D239" s="62">
        <v>10</v>
      </c>
      <c r="E239" s="62">
        <v>8</v>
      </c>
      <c r="F239" s="62">
        <v>11</v>
      </c>
      <c r="G239" s="62">
        <v>11</v>
      </c>
      <c r="H239" s="62">
        <v>15</v>
      </c>
    </row>
    <row r="240" spans="1:8" x14ac:dyDescent="0.25">
      <c r="A240" s="62" t="s">
        <v>18</v>
      </c>
      <c r="B240" s="22">
        <v>39539</v>
      </c>
      <c r="C240" s="62">
        <v>50005</v>
      </c>
      <c r="D240" s="62">
        <v>30</v>
      </c>
      <c r="E240" s="62">
        <v>8</v>
      </c>
      <c r="F240" s="62">
        <v>11</v>
      </c>
      <c r="G240" s="62">
        <v>11</v>
      </c>
      <c r="H240" s="62">
        <v>8</v>
      </c>
    </row>
    <row r="241" spans="1:8" x14ac:dyDescent="0.25">
      <c r="A241" s="62" t="s">
        <v>19</v>
      </c>
      <c r="B241" s="22">
        <v>39539</v>
      </c>
      <c r="C241" s="62">
        <v>50005</v>
      </c>
      <c r="D241" s="62">
        <v>14</v>
      </c>
      <c r="E241" s="62">
        <v>8</v>
      </c>
      <c r="F241" s="62">
        <v>8</v>
      </c>
      <c r="G241" s="62">
        <v>11</v>
      </c>
      <c r="H241" s="62">
        <v>12</v>
      </c>
    </row>
    <row r="242" spans="1:8" x14ac:dyDescent="0.25">
      <c r="A242" s="62" t="s">
        <v>20</v>
      </c>
      <c r="B242" s="22">
        <v>39539</v>
      </c>
      <c r="C242" s="62">
        <v>50005</v>
      </c>
      <c r="D242" s="62">
        <v>9</v>
      </c>
      <c r="E242" s="62">
        <v>8</v>
      </c>
      <c r="F242" s="62">
        <v>8</v>
      </c>
      <c r="G242" s="62">
        <v>11</v>
      </c>
      <c r="H242" s="62">
        <v>4</v>
      </c>
    </row>
    <row r="243" spans="1:8" x14ac:dyDescent="0.25">
      <c r="A243" s="62" t="s">
        <v>519</v>
      </c>
      <c r="B243" s="22">
        <v>39539</v>
      </c>
      <c r="C243" s="62">
        <v>60005</v>
      </c>
      <c r="D243" s="62">
        <v>30</v>
      </c>
      <c r="E243" s="62">
        <v>8</v>
      </c>
      <c r="F243" s="62">
        <v>12</v>
      </c>
      <c r="G243" s="62">
        <v>11</v>
      </c>
      <c r="H243" s="62">
        <v>0</v>
      </c>
    </row>
    <row r="244" spans="1:8" x14ac:dyDescent="0.25">
      <c r="A244" s="62" t="s">
        <v>520</v>
      </c>
      <c r="B244" s="22">
        <v>39539</v>
      </c>
      <c r="C244" s="62">
        <v>60005</v>
      </c>
      <c r="D244" s="62">
        <v>9</v>
      </c>
      <c r="E244" s="62">
        <v>8</v>
      </c>
      <c r="F244" s="62">
        <v>12</v>
      </c>
      <c r="G244" s="62">
        <v>12</v>
      </c>
      <c r="H244" s="62">
        <v>0</v>
      </c>
    </row>
    <row r="245" spans="1:8" x14ac:dyDescent="0.25">
      <c r="A245" s="62" t="s">
        <v>521</v>
      </c>
      <c r="B245" s="22">
        <v>39539</v>
      </c>
      <c r="C245" s="62">
        <v>60005</v>
      </c>
      <c r="D245" s="62">
        <v>9</v>
      </c>
      <c r="E245" s="62">
        <v>8</v>
      </c>
      <c r="F245" s="62">
        <v>12</v>
      </c>
      <c r="G245" s="62">
        <v>11</v>
      </c>
      <c r="H245" s="62">
        <v>9</v>
      </c>
    </row>
    <row r="246" spans="1:8" x14ac:dyDescent="0.25">
      <c r="A246" s="62" t="s">
        <v>522</v>
      </c>
      <c r="B246" s="22">
        <v>39539</v>
      </c>
      <c r="C246" s="62">
        <v>60005</v>
      </c>
      <c r="D246" s="62">
        <v>12</v>
      </c>
      <c r="E246" s="62">
        <v>8</v>
      </c>
      <c r="F246" s="62">
        <v>12</v>
      </c>
      <c r="G246" s="62">
        <v>10</v>
      </c>
      <c r="H246" s="62">
        <v>9</v>
      </c>
    </row>
    <row r="247" spans="1:8" x14ac:dyDescent="0.25">
      <c r="A247" s="62" t="s">
        <v>54</v>
      </c>
      <c r="B247" s="22">
        <v>39540</v>
      </c>
      <c r="C247" s="62">
        <v>50001</v>
      </c>
      <c r="D247" s="62">
        <v>12</v>
      </c>
      <c r="E247" s="62">
        <v>8</v>
      </c>
      <c r="F247" s="62">
        <v>12</v>
      </c>
      <c r="G247" s="62">
        <v>11</v>
      </c>
      <c r="H247" s="62">
        <v>9</v>
      </c>
    </row>
    <row r="248" spans="1:8" x14ac:dyDescent="0.25">
      <c r="A248" s="62" t="s">
        <v>55</v>
      </c>
      <c r="B248" s="22">
        <v>39540</v>
      </c>
      <c r="C248" s="62">
        <v>50003</v>
      </c>
      <c r="D248" s="62">
        <v>15</v>
      </c>
      <c r="E248" s="62">
        <v>8</v>
      </c>
      <c r="F248" s="62">
        <v>12</v>
      </c>
      <c r="G248" s="62">
        <v>11</v>
      </c>
      <c r="H248" s="62">
        <v>9</v>
      </c>
    </row>
    <row r="249" spans="1:8" x14ac:dyDescent="0.25">
      <c r="A249" s="62" t="s">
        <v>546</v>
      </c>
      <c r="B249" s="22">
        <v>39540</v>
      </c>
      <c r="C249" s="62">
        <v>60001</v>
      </c>
      <c r="D249" s="62">
        <v>11</v>
      </c>
      <c r="E249" s="62">
        <v>8</v>
      </c>
      <c r="F249" s="62">
        <v>12</v>
      </c>
      <c r="G249" s="62">
        <v>11</v>
      </c>
      <c r="H249" s="62">
        <v>10</v>
      </c>
    </row>
    <row r="250" spans="1:8" x14ac:dyDescent="0.25">
      <c r="A250" s="62" t="s">
        <v>547</v>
      </c>
      <c r="B250" s="22">
        <v>39540</v>
      </c>
      <c r="C250" s="62">
        <v>60005</v>
      </c>
      <c r="D250" s="62">
        <v>9</v>
      </c>
      <c r="E250" s="62">
        <v>8</v>
      </c>
      <c r="F250" s="62">
        <v>12</v>
      </c>
      <c r="G250" s="62">
        <v>10</v>
      </c>
      <c r="H250" s="62">
        <v>8</v>
      </c>
    </row>
    <row r="251" spans="1:8" x14ac:dyDescent="0.25">
      <c r="A251" s="62" t="s">
        <v>94</v>
      </c>
      <c r="B251" s="22">
        <v>39541</v>
      </c>
      <c r="C251" s="62">
        <v>50004</v>
      </c>
      <c r="D251" s="62">
        <v>9</v>
      </c>
      <c r="E251" s="62">
        <v>7</v>
      </c>
      <c r="F251" s="62">
        <v>12</v>
      </c>
      <c r="G251" s="62">
        <v>11</v>
      </c>
      <c r="H251" s="62">
        <v>2</v>
      </c>
    </row>
    <row r="252" spans="1:8" x14ac:dyDescent="0.25">
      <c r="A252" s="62" t="s">
        <v>95</v>
      </c>
      <c r="B252" s="22">
        <v>39541</v>
      </c>
      <c r="C252" s="62">
        <v>50003</v>
      </c>
      <c r="D252" s="62">
        <v>9</v>
      </c>
      <c r="E252" s="62">
        <v>7</v>
      </c>
      <c r="F252" s="62">
        <v>12</v>
      </c>
      <c r="G252" s="62">
        <v>11</v>
      </c>
      <c r="H252" s="62">
        <v>15</v>
      </c>
    </row>
    <row r="253" spans="1:8" x14ac:dyDescent="0.25">
      <c r="A253" s="62" t="s">
        <v>587</v>
      </c>
      <c r="B253" s="22">
        <v>39541</v>
      </c>
      <c r="C253" s="62">
        <v>60005</v>
      </c>
      <c r="D253" s="62">
        <v>9</v>
      </c>
      <c r="E253" s="62">
        <v>8</v>
      </c>
      <c r="F253" s="62">
        <v>12</v>
      </c>
      <c r="G253" s="62">
        <v>12</v>
      </c>
      <c r="H253" s="62">
        <v>9</v>
      </c>
    </row>
    <row r="254" spans="1:8" x14ac:dyDescent="0.25">
      <c r="A254" s="62" t="s">
        <v>588</v>
      </c>
      <c r="B254" s="22">
        <v>39541</v>
      </c>
      <c r="C254" s="62">
        <v>60002</v>
      </c>
      <c r="D254" s="62">
        <v>9</v>
      </c>
      <c r="E254" s="62">
        <v>8</v>
      </c>
      <c r="F254" s="62">
        <v>12</v>
      </c>
      <c r="G254" s="62">
        <v>15</v>
      </c>
      <c r="H254" s="62">
        <v>19</v>
      </c>
    </row>
    <row r="255" spans="1:8" x14ac:dyDescent="0.25">
      <c r="A255" s="62" t="s">
        <v>133</v>
      </c>
      <c r="B255" s="22">
        <v>39542</v>
      </c>
      <c r="C255" s="62">
        <v>50004</v>
      </c>
      <c r="D255" s="62">
        <v>0</v>
      </c>
      <c r="E255" s="62">
        <v>7</v>
      </c>
      <c r="F255" s="62">
        <v>12</v>
      </c>
      <c r="G255" s="62">
        <v>11</v>
      </c>
      <c r="H255" s="62">
        <v>2</v>
      </c>
    </row>
    <row r="256" spans="1:8" x14ac:dyDescent="0.25">
      <c r="A256" s="62" t="s">
        <v>134</v>
      </c>
      <c r="B256" s="22">
        <v>39542</v>
      </c>
      <c r="C256" s="62">
        <v>50003</v>
      </c>
      <c r="D256" s="62">
        <v>9</v>
      </c>
      <c r="E256" s="62">
        <v>8</v>
      </c>
      <c r="F256" s="62">
        <v>12</v>
      </c>
      <c r="G256" s="62">
        <v>11</v>
      </c>
      <c r="H256" s="62">
        <v>11</v>
      </c>
    </row>
    <row r="257" spans="1:8" x14ac:dyDescent="0.25">
      <c r="A257" s="62" t="s">
        <v>627</v>
      </c>
      <c r="B257" s="22">
        <v>39542</v>
      </c>
      <c r="C257" s="62">
        <v>60003</v>
      </c>
      <c r="D257" s="62">
        <v>11</v>
      </c>
      <c r="E257" s="62">
        <v>8</v>
      </c>
      <c r="F257" s="62">
        <v>12</v>
      </c>
      <c r="G257" s="62">
        <v>6</v>
      </c>
      <c r="H257" s="62">
        <v>9</v>
      </c>
    </row>
    <row r="258" spans="1:8" x14ac:dyDescent="0.25">
      <c r="A258" s="62" t="s">
        <v>628</v>
      </c>
      <c r="B258" s="22">
        <v>39542</v>
      </c>
      <c r="C258" s="62">
        <v>60002</v>
      </c>
      <c r="D258" s="62">
        <v>9</v>
      </c>
      <c r="E258" s="62">
        <v>8</v>
      </c>
      <c r="F258" s="62">
        <v>12</v>
      </c>
      <c r="G258" s="62">
        <v>11</v>
      </c>
      <c r="H258" s="62">
        <v>9</v>
      </c>
    </row>
    <row r="259" spans="1:8" x14ac:dyDescent="0.25">
      <c r="A259" s="62" t="s">
        <v>171</v>
      </c>
      <c r="B259" s="22">
        <v>39543</v>
      </c>
      <c r="C259" s="62">
        <v>50002</v>
      </c>
      <c r="D259" s="62">
        <v>9</v>
      </c>
      <c r="E259" s="62">
        <v>8</v>
      </c>
      <c r="F259" s="62">
        <v>22</v>
      </c>
      <c r="G259" s="62">
        <v>15</v>
      </c>
      <c r="H259" s="62">
        <v>11</v>
      </c>
    </row>
    <row r="260" spans="1:8" x14ac:dyDescent="0.25">
      <c r="A260" s="62" t="s">
        <v>172</v>
      </c>
      <c r="B260" s="22">
        <v>39543</v>
      </c>
      <c r="C260" s="62">
        <v>50001</v>
      </c>
      <c r="D260" s="62">
        <v>0</v>
      </c>
      <c r="E260" s="62">
        <v>8</v>
      </c>
      <c r="F260" s="62">
        <v>12</v>
      </c>
      <c r="G260" s="62">
        <v>6</v>
      </c>
      <c r="H260" s="62">
        <v>9</v>
      </c>
    </row>
    <row r="261" spans="1:8" x14ac:dyDescent="0.25">
      <c r="A261" s="62" t="s">
        <v>664</v>
      </c>
      <c r="B261" s="22">
        <v>39543</v>
      </c>
      <c r="C261" s="62">
        <v>60001</v>
      </c>
      <c r="D261" s="62">
        <v>9</v>
      </c>
      <c r="E261" s="62">
        <v>8</v>
      </c>
      <c r="F261" s="62">
        <v>12</v>
      </c>
      <c r="G261" s="62">
        <v>11</v>
      </c>
      <c r="H261" s="62">
        <v>9</v>
      </c>
    </row>
    <row r="262" spans="1:8" x14ac:dyDescent="0.25">
      <c r="A262" s="62" t="s">
        <v>665</v>
      </c>
      <c r="B262" s="22">
        <v>39543</v>
      </c>
      <c r="C262" s="62">
        <v>60003</v>
      </c>
      <c r="D262" s="62">
        <v>9</v>
      </c>
      <c r="E262" s="62">
        <v>8</v>
      </c>
      <c r="F262" s="62">
        <v>12</v>
      </c>
      <c r="G262" s="62">
        <v>11</v>
      </c>
      <c r="H262" s="62">
        <v>9</v>
      </c>
    </row>
    <row r="263" spans="1:8" x14ac:dyDescent="0.25">
      <c r="A263" s="62" t="s">
        <v>210</v>
      </c>
      <c r="B263" s="22">
        <v>39544</v>
      </c>
      <c r="C263" s="62">
        <v>50002</v>
      </c>
      <c r="D263" s="62">
        <v>9</v>
      </c>
      <c r="E263" s="62">
        <v>11</v>
      </c>
      <c r="F263" s="62">
        <v>23</v>
      </c>
      <c r="G263" s="62">
        <v>11</v>
      </c>
      <c r="H263" s="62">
        <v>21</v>
      </c>
    </row>
    <row r="264" spans="1:8" x14ac:dyDescent="0.25">
      <c r="A264" s="62" t="s">
        <v>211</v>
      </c>
      <c r="B264" s="22">
        <v>39544</v>
      </c>
      <c r="C264" s="62">
        <v>50001</v>
      </c>
      <c r="D264" s="62">
        <v>9</v>
      </c>
      <c r="E264" s="62">
        <v>8</v>
      </c>
      <c r="F264" s="62">
        <v>3</v>
      </c>
      <c r="G264" s="62">
        <v>11</v>
      </c>
      <c r="H264" s="62">
        <v>9</v>
      </c>
    </row>
    <row r="265" spans="1:8" x14ac:dyDescent="0.25">
      <c r="A265" s="62" t="s">
        <v>704</v>
      </c>
      <c r="B265" s="22">
        <v>39544</v>
      </c>
      <c r="C265" s="62">
        <v>60005</v>
      </c>
      <c r="D265" s="62">
        <v>6</v>
      </c>
      <c r="E265" s="62">
        <v>8</v>
      </c>
      <c r="F265" s="62">
        <v>12</v>
      </c>
      <c r="G265" s="62">
        <v>9</v>
      </c>
      <c r="H265" s="62">
        <v>9</v>
      </c>
    </row>
    <row r="266" spans="1:8" x14ac:dyDescent="0.25">
      <c r="A266" s="62" t="s">
        <v>253</v>
      </c>
      <c r="B266" s="22">
        <v>39545</v>
      </c>
      <c r="C266" s="62">
        <v>50002</v>
      </c>
      <c r="D266" s="62">
        <v>9</v>
      </c>
      <c r="E266" s="62">
        <v>8</v>
      </c>
      <c r="F266" s="62">
        <v>12</v>
      </c>
      <c r="G266" s="62">
        <v>11</v>
      </c>
      <c r="H266" s="62">
        <v>15</v>
      </c>
    </row>
    <row r="267" spans="1:8" x14ac:dyDescent="0.25">
      <c r="A267" s="62" t="s">
        <v>254</v>
      </c>
      <c r="B267" s="22">
        <v>39545</v>
      </c>
      <c r="C267" s="62">
        <v>50001</v>
      </c>
      <c r="D267" s="62">
        <v>9</v>
      </c>
      <c r="E267" s="62">
        <v>8</v>
      </c>
      <c r="F267" s="62">
        <v>11</v>
      </c>
      <c r="G267" s="62">
        <v>9</v>
      </c>
      <c r="H267" s="62">
        <v>15</v>
      </c>
    </row>
    <row r="268" spans="1:8" x14ac:dyDescent="0.25">
      <c r="A268" s="62" t="s">
        <v>745</v>
      </c>
      <c r="B268" s="22">
        <v>39545</v>
      </c>
      <c r="C268" s="62">
        <v>60002</v>
      </c>
      <c r="D268" s="62">
        <v>9</v>
      </c>
      <c r="E268" s="62">
        <v>8</v>
      </c>
      <c r="F268" s="62">
        <v>12</v>
      </c>
      <c r="G268" s="62">
        <v>9</v>
      </c>
      <c r="H268" s="62">
        <v>9</v>
      </c>
    </row>
    <row r="269" spans="1:8" x14ac:dyDescent="0.25">
      <c r="A269" s="62" t="s">
        <v>746</v>
      </c>
      <c r="B269" s="22">
        <v>39545</v>
      </c>
      <c r="C269" s="62">
        <v>60001</v>
      </c>
      <c r="D269" s="62">
        <v>6</v>
      </c>
      <c r="E269" s="62">
        <v>8</v>
      </c>
      <c r="F269" s="62">
        <v>12</v>
      </c>
      <c r="G269" s="62">
        <v>12</v>
      </c>
      <c r="H269" s="62">
        <v>9</v>
      </c>
    </row>
    <row r="270" spans="1:8" x14ac:dyDescent="0.25">
      <c r="A270" s="62" t="s">
        <v>293</v>
      </c>
      <c r="B270" s="22">
        <v>39546</v>
      </c>
      <c r="C270" s="62">
        <v>50002</v>
      </c>
      <c r="D270" s="62">
        <v>9</v>
      </c>
      <c r="E270" s="62">
        <v>3</v>
      </c>
      <c r="F270" s="62">
        <v>12</v>
      </c>
      <c r="G270" s="62">
        <v>9</v>
      </c>
      <c r="H270" s="62">
        <v>6</v>
      </c>
    </row>
    <row r="271" spans="1:8" x14ac:dyDescent="0.25">
      <c r="A271" s="62" t="s">
        <v>294</v>
      </c>
      <c r="B271" s="22">
        <v>39546</v>
      </c>
      <c r="C271" s="62">
        <v>50001</v>
      </c>
      <c r="D271" s="62">
        <v>3</v>
      </c>
      <c r="E271" s="62">
        <v>8</v>
      </c>
      <c r="F271" s="62">
        <v>11</v>
      </c>
      <c r="G271" s="62">
        <v>12</v>
      </c>
      <c r="H271" s="62">
        <v>11</v>
      </c>
    </row>
    <row r="272" spans="1:8" x14ac:dyDescent="0.25">
      <c r="A272" s="62" t="s">
        <v>587</v>
      </c>
      <c r="B272" s="22">
        <v>39546</v>
      </c>
      <c r="C272" s="62">
        <v>60002</v>
      </c>
      <c r="D272" s="62">
        <v>9</v>
      </c>
      <c r="E272" s="62">
        <v>8</v>
      </c>
      <c r="F272" s="62">
        <v>12</v>
      </c>
      <c r="G272" s="62">
        <v>15</v>
      </c>
      <c r="H272" s="62">
        <v>9</v>
      </c>
    </row>
    <row r="273" spans="1:8" x14ac:dyDescent="0.25">
      <c r="A273" s="62" t="s">
        <v>588</v>
      </c>
      <c r="B273" s="22">
        <v>39546</v>
      </c>
      <c r="C273" s="62">
        <v>60001</v>
      </c>
      <c r="D273" s="62">
        <v>6</v>
      </c>
      <c r="E273" s="62">
        <v>8</v>
      </c>
      <c r="F273" s="62">
        <v>12</v>
      </c>
      <c r="G273" s="62">
        <v>12</v>
      </c>
      <c r="H273" s="62">
        <v>9</v>
      </c>
    </row>
    <row r="274" spans="1:8" x14ac:dyDescent="0.25">
      <c r="A274" s="62" t="s">
        <v>335</v>
      </c>
      <c r="B274" s="22">
        <v>39547</v>
      </c>
      <c r="C274" s="62">
        <v>50005</v>
      </c>
      <c r="D274" s="62">
        <v>9</v>
      </c>
      <c r="E274" s="62">
        <v>12</v>
      </c>
      <c r="F274" s="62">
        <v>12</v>
      </c>
      <c r="G274" s="62">
        <v>15</v>
      </c>
      <c r="H274" s="62">
        <v>11</v>
      </c>
    </row>
    <row r="275" spans="1:8" x14ac:dyDescent="0.25">
      <c r="A275" s="62" t="s">
        <v>336</v>
      </c>
      <c r="B275" s="22">
        <v>39547</v>
      </c>
      <c r="C275" s="62">
        <v>50002</v>
      </c>
      <c r="D275" s="62">
        <v>9</v>
      </c>
      <c r="E275" s="62">
        <v>8</v>
      </c>
      <c r="F275" s="62">
        <v>12</v>
      </c>
      <c r="G275" s="62">
        <v>12</v>
      </c>
      <c r="H275" s="62">
        <v>9</v>
      </c>
    </row>
    <row r="276" spans="1:8" x14ac:dyDescent="0.25">
      <c r="A276" s="62" t="s">
        <v>629</v>
      </c>
      <c r="B276" s="22">
        <v>39547</v>
      </c>
      <c r="C276" s="62">
        <v>60003</v>
      </c>
      <c r="D276" s="62">
        <v>9</v>
      </c>
      <c r="E276" s="62">
        <v>15</v>
      </c>
      <c r="F276" s="62">
        <v>12</v>
      </c>
      <c r="G276" s="62">
        <v>12</v>
      </c>
      <c r="H276" s="62">
        <v>9</v>
      </c>
    </row>
    <row r="277" spans="1:8" x14ac:dyDescent="0.25">
      <c r="A277" s="62" t="s">
        <v>630</v>
      </c>
      <c r="B277" s="22">
        <v>39547</v>
      </c>
      <c r="C277" s="62">
        <v>60005</v>
      </c>
      <c r="D277" s="62">
        <v>8</v>
      </c>
      <c r="E277" s="62">
        <v>9</v>
      </c>
      <c r="F277" s="62">
        <v>12</v>
      </c>
      <c r="G277" s="62">
        <v>12</v>
      </c>
      <c r="H277" s="62">
        <v>9</v>
      </c>
    </row>
    <row r="278" spans="1:8" x14ac:dyDescent="0.25">
      <c r="A278" s="62" t="s">
        <v>378</v>
      </c>
      <c r="B278" s="22">
        <v>39548</v>
      </c>
      <c r="C278" s="62">
        <v>50001</v>
      </c>
      <c r="D278" s="62">
        <v>9</v>
      </c>
      <c r="E278" s="62">
        <v>8</v>
      </c>
      <c r="F278" s="62">
        <v>12</v>
      </c>
      <c r="G278" s="62">
        <v>12</v>
      </c>
      <c r="H278" s="62">
        <v>21</v>
      </c>
    </row>
    <row r="279" spans="1:8" x14ac:dyDescent="0.25">
      <c r="A279" s="62" t="s">
        <v>379</v>
      </c>
      <c r="B279" s="22">
        <v>39548</v>
      </c>
      <c r="C279" s="62">
        <v>50004</v>
      </c>
      <c r="D279" s="62">
        <v>9</v>
      </c>
      <c r="E279" s="62">
        <v>8</v>
      </c>
      <c r="F279" s="62">
        <v>12</v>
      </c>
      <c r="G279" s="62">
        <v>12</v>
      </c>
      <c r="H279" s="62">
        <v>22</v>
      </c>
    </row>
    <row r="280" spans="1:8" x14ac:dyDescent="0.25">
      <c r="A280" s="62" t="s">
        <v>672</v>
      </c>
      <c r="B280" s="22">
        <v>39548</v>
      </c>
      <c r="C280" s="62">
        <v>60005</v>
      </c>
      <c r="D280" s="62">
        <v>9</v>
      </c>
      <c r="E280" s="62">
        <v>0</v>
      </c>
      <c r="F280" s="62">
        <v>12</v>
      </c>
      <c r="G280" s="62">
        <v>12</v>
      </c>
      <c r="H280" s="62">
        <v>9</v>
      </c>
    </row>
    <row r="281" spans="1:8" x14ac:dyDescent="0.25">
      <c r="A281" s="62" t="s">
        <v>673</v>
      </c>
      <c r="B281" s="22">
        <v>39548</v>
      </c>
      <c r="C281" s="62">
        <v>60003</v>
      </c>
      <c r="D281" s="62">
        <v>9</v>
      </c>
      <c r="E281" s="62">
        <v>9</v>
      </c>
      <c r="F281" s="62">
        <v>12</v>
      </c>
      <c r="G281" s="62">
        <v>12</v>
      </c>
      <c r="H281" s="62">
        <v>10</v>
      </c>
    </row>
    <row r="282" spans="1:8" x14ac:dyDescent="0.25">
      <c r="A282" s="62" t="s">
        <v>422</v>
      </c>
      <c r="B282" s="22">
        <v>39549</v>
      </c>
      <c r="C282" s="62">
        <v>50005</v>
      </c>
      <c r="D282" s="62">
        <v>9</v>
      </c>
      <c r="E282" s="62">
        <v>8</v>
      </c>
      <c r="F282" s="62">
        <v>16</v>
      </c>
      <c r="G282" s="62">
        <v>12</v>
      </c>
      <c r="H282" s="62">
        <v>9</v>
      </c>
    </row>
    <row r="283" spans="1:8" x14ac:dyDescent="0.25">
      <c r="A283" s="62" t="s">
        <v>423</v>
      </c>
      <c r="B283" s="22">
        <v>39549</v>
      </c>
      <c r="C283" s="62">
        <v>50002</v>
      </c>
      <c r="D283" s="62">
        <v>9</v>
      </c>
      <c r="E283" s="62">
        <v>8</v>
      </c>
      <c r="F283" s="62">
        <v>15</v>
      </c>
      <c r="G283" s="62">
        <v>12</v>
      </c>
      <c r="H283" s="62">
        <v>9</v>
      </c>
    </row>
    <row r="284" spans="1:8" x14ac:dyDescent="0.25">
      <c r="A284" s="62" t="s">
        <v>816</v>
      </c>
      <c r="B284" s="22">
        <v>39549</v>
      </c>
      <c r="C284" s="62">
        <v>60002</v>
      </c>
      <c r="D284" s="62">
        <v>6</v>
      </c>
      <c r="E284" s="62">
        <v>9</v>
      </c>
      <c r="F284" s="62">
        <v>12</v>
      </c>
      <c r="G284" s="62">
        <v>11</v>
      </c>
      <c r="H284" s="62">
        <v>8</v>
      </c>
    </row>
    <row r="285" spans="1:8" x14ac:dyDescent="0.25">
      <c r="A285" s="62" t="s">
        <v>817</v>
      </c>
      <c r="B285" s="22">
        <v>39549</v>
      </c>
      <c r="C285" s="62">
        <v>60001</v>
      </c>
      <c r="D285" s="62">
        <v>9</v>
      </c>
      <c r="E285" s="62">
        <v>15</v>
      </c>
      <c r="F285" s="62">
        <v>12</v>
      </c>
      <c r="G285" s="62">
        <v>11</v>
      </c>
      <c r="H285" s="62">
        <v>0</v>
      </c>
    </row>
    <row r="286" spans="1:8" x14ac:dyDescent="0.25">
      <c r="A286" s="62" t="s">
        <v>463</v>
      </c>
      <c r="B286" s="22">
        <v>39550</v>
      </c>
      <c r="C286" s="62">
        <v>50005</v>
      </c>
      <c r="D286" s="62">
        <v>9</v>
      </c>
      <c r="E286" s="62">
        <v>8</v>
      </c>
      <c r="F286" s="62">
        <v>12</v>
      </c>
      <c r="G286" s="62">
        <v>13</v>
      </c>
      <c r="H286" s="62">
        <v>4</v>
      </c>
    </row>
    <row r="287" spans="1:8" x14ac:dyDescent="0.25">
      <c r="A287" s="62" t="s">
        <v>464</v>
      </c>
      <c r="B287" s="22">
        <v>39550</v>
      </c>
      <c r="C287" s="62">
        <v>50002</v>
      </c>
      <c r="D287" s="62">
        <v>9</v>
      </c>
      <c r="E287" s="62">
        <v>8</v>
      </c>
      <c r="F287" s="62">
        <v>15</v>
      </c>
      <c r="G287" s="62">
        <v>2</v>
      </c>
      <c r="H287" s="62">
        <v>5</v>
      </c>
    </row>
    <row r="288" spans="1:8" x14ac:dyDescent="0.25">
      <c r="A288" s="62" t="s">
        <v>858</v>
      </c>
      <c r="B288" s="22">
        <v>39550</v>
      </c>
      <c r="C288" s="62">
        <v>60001</v>
      </c>
      <c r="D288" s="62">
        <v>9</v>
      </c>
      <c r="E288" s="62">
        <v>0</v>
      </c>
      <c r="F288" s="62">
        <v>12</v>
      </c>
      <c r="G288" s="62">
        <v>11</v>
      </c>
      <c r="H288" s="62">
        <v>19</v>
      </c>
    </row>
    <row r="289" spans="1:8" x14ac:dyDescent="0.25">
      <c r="A289" s="62" t="s">
        <v>859</v>
      </c>
      <c r="B289" s="22">
        <v>39550</v>
      </c>
      <c r="C289" s="62">
        <v>60003</v>
      </c>
      <c r="D289" s="62">
        <v>9</v>
      </c>
      <c r="E289" s="62">
        <v>0</v>
      </c>
      <c r="F289" s="62">
        <v>12</v>
      </c>
      <c r="G289" s="62">
        <v>11</v>
      </c>
      <c r="H289" s="62">
        <v>9</v>
      </c>
    </row>
    <row r="290" spans="1:8" x14ac:dyDescent="0.25">
      <c r="A290" s="62" t="s">
        <v>145</v>
      </c>
      <c r="B290" s="22">
        <v>39551</v>
      </c>
      <c r="C290" s="62">
        <v>50005</v>
      </c>
      <c r="D290" s="62">
        <v>9</v>
      </c>
      <c r="E290" s="62">
        <v>8</v>
      </c>
      <c r="F290" s="62">
        <v>20</v>
      </c>
      <c r="G290" s="62">
        <v>11</v>
      </c>
      <c r="H290" s="62">
        <v>9</v>
      </c>
    </row>
    <row r="291" spans="1:8" x14ac:dyDescent="0.25">
      <c r="A291" s="62" t="s">
        <v>146</v>
      </c>
      <c r="B291" s="22">
        <v>39551</v>
      </c>
      <c r="C291" s="62">
        <v>50002</v>
      </c>
      <c r="D291" s="62">
        <v>12</v>
      </c>
      <c r="E291" s="62">
        <v>8</v>
      </c>
      <c r="F291" s="62">
        <v>12</v>
      </c>
      <c r="G291" s="62">
        <v>5</v>
      </c>
      <c r="H291" s="62">
        <v>10</v>
      </c>
    </row>
    <row r="292" spans="1:8" x14ac:dyDescent="0.25">
      <c r="A292" s="62" t="s">
        <v>639</v>
      </c>
      <c r="B292" s="22">
        <v>39551</v>
      </c>
      <c r="C292" s="62">
        <v>60004</v>
      </c>
      <c r="D292" s="62">
        <v>9</v>
      </c>
      <c r="E292" s="62">
        <v>19</v>
      </c>
      <c r="F292" s="62">
        <v>12</v>
      </c>
      <c r="G292" s="62">
        <v>11</v>
      </c>
      <c r="H292" s="62">
        <v>9</v>
      </c>
    </row>
    <row r="293" spans="1:8" x14ac:dyDescent="0.25">
      <c r="A293" s="62" t="s">
        <v>640</v>
      </c>
      <c r="B293" s="22">
        <v>39551</v>
      </c>
      <c r="C293" s="62">
        <v>60005</v>
      </c>
      <c r="D293" s="62">
        <v>9</v>
      </c>
      <c r="E293" s="62">
        <v>10</v>
      </c>
      <c r="F293" s="62">
        <v>12</v>
      </c>
      <c r="G293" s="62">
        <v>11</v>
      </c>
      <c r="H293" s="62">
        <v>0</v>
      </c>
    </row>
    <row r="294" spans="1:8" x14ac:dyDescent="0.25">
      <c r="A294" s="62" t="s">
        <v>147</v>
      </c>
      <c r="B294" s="22">
        <v>39553</v>
      </c>
      <c r="C294" s="62">
        <v>50005</v>
      </c>
      <c r="D294" s="62">
        <v>9</v>
      </c>
      <c r="E294" s="62">
        <v>8</v>
      </c>
      <c r="F294" s="62">
        <v>22</v>
      </c>
      <c r="G294" s="62">
        <v>11</v>
      </c>
      <c r="H294" s="62">
        <v>9</v>
      </c>
    </row>
    <row r="295" spans="1:8" x14ac:dyDescent="0.25">
      <c r="A295" s="62" t="s">
        <v>148</v>
      </c>
      <c r="B295" s="22">
        <v>39553</v>
      </c>
      <c r="C295" s="62">
        <v>50003</v>
      </c>
      <c r="D295" s="62">
        <v>9</v>
      </c>
      <c r="E295" s="62">
        <v>8</v>
      </c>
      <c r="F295" s="62">
        <v>12</v>
      </c>
      <c r="G295" s="62">
        <v>11</v>
      </c>
      <c r="H295" s="62">
        <v>21</v>
      </c>
    </row>
    <row r="296" spans="1:8" x14ac:dyDescent="0.25">
      <c r="A296" s="62" t="s">
        <v>641</v>
      </c>
      <c r="B296" s="22">
        <v>39553</v>
      </c>
      <c r="C296" s="62">
        <v>60002</v>
      </c>
      <c r="D296" s="62">
        <v>2</v>
      </c>
      <c r="E296" s="62">
        <v>8</v>
      </c>
      <c r="F296" s="62">
        <v>12</v>
      </c>
      <c r="G296" s="62">
        <v>11</v>
      </c>
      <c r="H296" s="62">
        <v>7</v>
      </c>
    </row>
    <row r="297" spans="1:8" x14ac:dyDescent="0.25">
      <c r="A297" s="62" t="s">
        <v>642</v>
      </c>
      <c r="B297" s="22">
        <v>39553</v>
      </c>
      <c r="C297" s="62">
        <v>60001</v>
      </c>
      <c r="D297" s="62">
        <v>2</v>
      </c>
      <c r="E297" s="62">
        <v>8</v>
      </c>
      <c r="F297" s="62">
        <v>12</v>
      </c>
      <c r="G297" s="62">
        <v>11</v>
      </c>
      <c r="H297" s="62">
        <v>8</v>
      </c>
    </row>
    <row r="298" spans="1:8" x14ac:dyDescent="0.25">
      <c r="A298" s="62" t="s">
        <v>149</v>
      </c>
      <c r="B298" s="22">
        <v>39554</v>
      </c>
      <c r="C298" s="62">
        <v>50002</v>
      </c>
      <c r="D298" s="62">
        <v>9</v>
      </c>
      <c r="E298" s="62">
        <v>8</v>
      </c>
      <c r="F298" s="62">
        <v>14</v>
      </c>
      <c r="G298" s="62">
        <v>11</v>
      </c>
      <c r="H298" s="62">
        <v>7</v>
      </c>
    </row>
    <row r="299" spans="1:8" x14ac:dyDescent="0.25">
      <c r="A299" s="62" t="s">
        <v>150</v>
      </c>
      <c r="B299" s="22">
        <v>39554</v>
      </c>
      <c r="C299" s="62">
        <v>50002</v>
      </c>
      <c r="D299" s="62">
        <v>9</v>
      </c>
      <c r="E299" s="62">
        <v>8</v>
      </c>
      <c r="F299" s="62">
        <v>12</v>
      </c>
      <c r="G299" s="62">
        <v>7</v>
      </c>
      <c r="H299" s="62">
        <v>9</v>
      </c>
    </row>
    <row r="300" spans="1:8" x14ac:dyDescent="0.25">
      <c r="A300" s="62" t="s">
        <v>151</v>
      </c>
      <c r="B300" s="22">
        <v>39554</v>
      </c>
      <c r="C300" s="62">
        <v>50003</v>
      </c>
      <c r="D300" s="62">
        <v>15</v>
      </c>
      <c r="E300" s="62">
        <v>8</v>
      </c>
      <c r="F300" s="62">
        <v>0</v>
      </c>
      <c r="G300" s="62">
        <v>11</v>
      </c>
      <c r="H300" s="62">
        <v>9</v>
      </c>
    </row>
    <row r="301" spans="1:8" x14ac:dyDescent="0.25">
      <c r="A301" s="62" t="s">
        <v>643</v>
      </c>
      <c r="B301" s="22">
        <v>39554</v>
      </c>
      <c r="C301" s="62">
        <v>60003</v>
      </c>
      <c r="D301" s="62">
        <v>0</v>
      </c>
      <c r="E301" s="62">
        <v>8</v>
      </c>
      <c r="F301" s="62">
        <v>12</v>
      </c>
      <c r="G301" s="62">
        <v>11</v>
      </c>
      <c r="H301" s="62">
        <v>8</v>
      </c>
    </row>
    <row r="302" spans="1:8" x14ac:dyDescent="0.25">
      <c r="A302" s="62" t="s">
        <v>644</v>
      </c>
      <c r="B302" s="22">
        <v>39554</v>
      </c>
      <c r="C302" s="62">
        <v>60001</v>
      </c>
      <c r="D302" s="62">
        <v>12</v>
      </c>
      <c r="E302" s="62">
        <v>8</v>
      </c>
      <c r="F302" s="62">
        <v>12</v>
      </c>
      <c r="G302" s="62">
        <v>11</v>
      </c>
      <c r="H302" s="62">
        <v>8</v>
      </c>
    </row>
    <row r="303" spans="1:8" x14ac:dyDescent="0.25">
      <c r="A303" s="62" t="s">
        <v>645</v>
      </c>
      <c r="B303" s="22">
        <v>39555</v>
      </c>
      <c r="C303" s="62">
        <v>60003</v>
      </c>
      <c r="D303" s="62">
        <v>10</v>
      </c>
      <c r="E303" s="62">
        <v>8</v>
      </c>
      <c r="F303" s="62">
        <v>12</v>
      </c>
      <c r="G303" s="62">
        <v>11</v>
      </c>
      <c r="H303" s="62">
        <v>8</v>
      </c>
    </row>
    <row r="304" spans="1:8" x14ac:dyDescent="0.25">
      <c r="A304" s="62" t="s">
        <v>152</v>
      </c>
      <c r="B304" s="22">
        <v>39557</v>
      </c>
      <c r="C304" s="62">
        <v>50003</v>
      </c>
      <c r="D304" s="62">
        <v>9</v>
      </c>
      <c r="E304" s="62">
        <v>8</v>
      </c>
      <c r="F304" s="62">
        <v>12</v>
      </c>
      <c r="G304" s="62">
        <v>11</v>
      </c>
      <c r="H304" s="62">
        <v>9</v>
      </c>
    </row>
    <row r="305" spans="1:8" x14ac:dyDescent="0.25">
      <c r="A305" s="62" t="s">
        <v>646</v>
      </c>
      <c r="B305" s="22">
        <v>39557</v>
      </c>
      <c r="C305" s="62">
        <v>60005</v>
      </c>
      <c r="D305" s="62">
        <v>8</v>
      </c>
      <c r="E305" s="62">
        <v>15</v>
      </c>
      <c r="F305" s="62">
        <v>12</v>
      </c>
      <c r="G305" s="62">
        <v>11</v>
      </c>
      <c r="H305" s="62">
        <v>8</v>
      </c>
    </row>
    <row r="306" spans="1:8" x14ac:dyDescent="0.25">
      <c r="A306" s="62" t="s">
        <v>153</v>
      </c>
      <c r="B306" s="22">
        <v>39558</v>
      </c>
      <c r="C306" s="62">
        <v>50004</v>
      </c>
      <c r="D306" s="62">
        <v>0</v>
      </c>
      <c r="E306" s="62">
        <v>8</v>
      </c>
      <c r="F306" s="62">
        <v>14</v>
      </c>
      <c r="G306" s="62">
        <v>11</v>
      </c>
      <c r="H306" s="62">
        <v>9</v>
      </c>
    </row>
    <row r="307" spans="1:8" x14ac:dyDescent="0.25">
      <c r="A307" s="62" t="s">
        <v>647</v>
      </c>
      <c r="B307" s="22">
        <v>39558</v>
      </c>
      <c r="C307" s="62">
        <v>60001</v>
      </c>
      <c r="D307" s="62">
        <v>9</v>
      </c>
      <c r="E307" s="62">
        <v>9</v>
      </c>
      <c r="F307" s="62">
        <v>0</v>
      </c>
      <c r="G307" s="62">
        <v>11</v>
      </c>
      <c r="H307" s="62">
        <v>0</v>
      </c>
    </row>
    <row r="308" spans="1:8" x14ac:dyDescent="0.25">
      <c r="A308" s="62" t="s">
        <v>154</v>
      </c>
      <c r="B308" s="22">
        <v>39559</v>
      </c>
      <c r="C308" s="62">
        <v>50005</v>
      </c>
      <c r="D308" s="62">
        <v>9</v>
      </c>
      <c r="E308" s="62">
        <v>8</v>
      </c>
      <c r="F308" s="62">
        <v>12</v>
      </c>
      <c r="G308" s="62">
        <v>11</v>
      </c>
      <c r="H308" s="62">
        <v>9</v>
      </c>
    </row>
    <row r="309" spans="1:8" x14ac:dyDescent="0.25">
      <c r="A309" s="62" t="s">
        <v>648</v>
      </c>
      <c r="B309" s="22">
        <v>39559</v>
      </c>
      <c r="C309" s="62">
        <v>60004</v>
      </c>
      <c r="D309" s="62">
        <v>9</v>
      </c>
      <c r="E309" s="62">
        <v>0</v>
      </c>
      <c r="F309" s="62">
        <v>19</v>
      </c>
      <c r="G309" s="62">
        <v>5</v>
      </c>
      <c r="H309" s="62">
        <v>8</v>
      </c>
    </row>
    <row r="310" spans="1:8" x14ac:dyDescent="0.25">
      <c r="A310" s="62" t="s">
        <v>651</v>
      </c>
      <c r="B310" s="22">
        <v>39561</v>
      </c>
      <c r="C310" s="62">
        <v>60005</v>
      </c>
      <c r="D310" s="62">
        <v>12</v>
      </c>
      <c r="E310" s="62">
        <v>9</v>
      </c>
      <c r="F310" s="62">
        <v>10</v>
      </c>
      <c r="G310" s="62">
        <v>5</v>
      </c>
      <c r="H310" s="62">
        <v>8</v>
      </c>
    </row>
    <row r="311" spans="1:8" x14ac:dyDescent="0.25">
      <c r="A311" s="62" t="s">
        <v>652</v>
      </c>
      <c r="B311" s="22">
        <v>39561</v>
      </c>
      <c r="C311" s="62">
        <v>60003</v>
      </c>
      <c r="D311" s="62">
        <v>9</v>
      </c>
      <c r="E311" s="62">
        <v>9</v>
      </c>
      <c r="F311" s="62">
        <v>8</v>
      </c>
      <c r="G311" s="62">
        <v>11</v>
      </c>
      <c r="H311" s="62">
        <v>0</v>
      </c>
    </row>
    <row r="312" spans="1:8" x14ac:dyDescent="0.25">
      <c r="A312" s="62" t="s">
        <v>653</v>
      </c>
      <c r="B312" s="22">
        <v>39561</v>
      </c>
      <c r="C312" s="72">
        <v>60003</v>
      </c>
      <c r="D312" s="62">
        <v>9</v>
      </c>
      <c r="E312" s="62">
        <v>15</v>
      </c>
      <c r="F312" s="62">
        <v>12</v>
      </c>
      <c r="G312" s="62">
        <v>20</v>
      </c>
      <c r="H312" s="62">
        <v>0</v>
      </c>
    </row>
    <row r="313" spans="1:8" x14ac:dyDescent="0.25">
      <c r="A313" s="62" t="s">
        <v>155</v>
      </c>
      <c r="B313" s="22">
        <v>39562</v>
      </c>
      <c r="C313" s="62">
        <v>50002</v>
      </c>
      <c r="D313" s="62">
        <v>9</v>
      </c>
      <c r="E313" s="62">
        <v>8</v>
      </c>
      <c r="F313" s="62">
        <v>18</v>
      </c>
      <c r="G313" s="62">
        <v>0</v>
      </c>
      <c r="H313" s="62">
        <v>9</v>
      </c>
    </row>
    <row r="314" spans="1:8" x14ac:dyDescent="0.25">
      <c r="A314" s="62" t="s">
        <v>156</v>
      </c>
      <c r="B314" s="22">
        <v>39562</v>
      </c>
      <c r="C314" s="62">
        <v>50001</v>
      </c>
      <c r="D314" s="62">
        <v>15</v>
      </c>
      <c r="E314" s="62">
        <v>8</v>
      </c>
      <c r="F314" s="62">
        <v>12</v>
      </c>
      <c r="G314" s="62">
        <v>11</v>
      </c>
      <c r="H314" s="62">
        <v>9</v>
      </c>
    </row>
    <row r="315" spans="1:8" x14ac:dyDescent="0.25">
      <c r="A315" s="62" t="s">
        <v>649</v>
      </c>
      <c r="B315" s="22">
        <v>39562</v>
      </c>
      <c r="C315" s="62">
        <v>60005</v>
      </c>
      <c r="D315" s="62">
        <v>9</v>
      </c>
      <c r="E315" s="62">
        <v>0</v>
      </c>
      <c r="F315" s="62">
        <v>12</v>
      </c>
      <c r="G315" s="62">
        <v>12</v>
      </c>
      <c r="H315" s="62">
        <v>8</v>
      </c>
    </row>
    <row r="316" spans="1:8" x14ac:dyDescent="0.25">
      <c r="A316" s="62" t="s">
        <v>650</v>
      </c>
      <c r="B316" s="22">
        <v>39562</v>
      </c>
      <c r="C316" s="62">
        <v>60001</v>
      </c>
      <c r="D316" s="62">
        <v>0</v>
      </c>
      <c r="E316" s="62">
        <v>0</v>
      </c>
      <c r="F316" s="62">
        <v>12</v>
      </c>
      <c r="G316" s="62">
        <v>11</v>
      </c>
      <c r="H316" s="62">
        <v>8</v>
      </c>
    </row>
    <row r="317" spans="1:8" x14ac:dyDescent="0.25">
      <c r="A317" s="62" t="s">
        <v>157</v>
      </c>
      <c r="B317" s="22">
        <v>39563</v>
      </c>
      <c r="C317" s="62">
        <v>50003</v>
      </c>
      <c r="D317" s="62">
        <v>0</v>
      </c>
      <c r="E317" s="62">
        <v>8</v>
      </c>
      <c r="F317" s="62">
        <v>12</v>
      </c>
      <c r="G317" s="62">
        <v>0</v>
      </c>
      <c r="H317" s="62">
        <v>9</v>
      </c>
    </row>
    <row r="318" spans="1:8" x14ac:dyDescent="0.25">
      <c r="A318" s="62" t="s">
        <v>158</v>
      </c>
      <c r="B318" s="22">
        <v>39563</v>
      </c>
      <c r="C318" s="62">
        <v>50004</v>
      </c>
      <c r="D318" s="62">
        <v>0</v>
      </c>
      <c r="E318" s="62">
        <v>8</v>
      </c>
      <c r="F318" s="62">
        <v>18</v>
      </c>
      <c r="G318" s="62">
        <v>11</v>
      </c>
      <c r="H318" s="62">
        <v>8</v>
      </c>
    </row>
    <row r="319" spans="1:8" x14ac:dyDescent="0.25">
      <c r="A319" s="62" t="s">
        <v>159</v>
      </c>
      <c r="B319" s="22">
        <v>39563</v>
      </c>
      <c r="C319" s="62">
        <v>50005</v>
      </c>
      <c r="D319" s="62">
        <v>19</v>
      </c>
      <c r="E319" s="62">
        <v>8</v>
      </c>
      <c r="F319" s="62">
        <v>12</v>
      </c>
      <c r="G319" s="62">
        <v>11</v>
      </c>
      <c r="H319" s="62">
        <v>15</v>
      </c>
    </row>
    <row r="320" spans="1:8" x14ac:dyDescent="0.25">
      <c r="A320" s="62" t="s">
        <v>160</v>
      </c>
      <c r="B320" s="22">
        <v>39564</v>
      </c>
      <c r="C320" s="62">
        <v>50002</v>
      </c>
      <c r="D320" s="62">
        <v>10</v>
      </c>
      <c r="E320" s="62">
        <v>8</v>
      </c>
      <c r="F320" s="62">
        <v>13</v>
      </c>
      <c r="G320" s="62">
        <v>11</v>
      </c>
      <c r="H320" s="62">
        <v>9</v>
      </c>
    </row>
    <row r="321" spans="1:8" x14ac:dyDescent="0.25">
      <c r="A321" s="62" t="s">
        <v>161</v>
      </c>
      <c r="B321" s="22">
        <v>39564</v>
      </c>
      <c r="C321" s="62">
        <v>50005</v>
      </c>
      <c r="D321" s="62">
        <v>9</v>
      </c>
      <c r="E321" s="62">
        <v>8</v>
      </c>
      <c r="F321" s="62">
        <v>14</v>
      </c>
      <c r="G321" s="62">
        <v>0</v>
      </c>
      <c r="H321" s="62">
        <v>0</v>
      </c>
    </row>
    <row r="322" spans="1:8" x14ac:dyDescent="0.25">
      <c r="A322" s="62" t="s">
        <v>654</v>
      </c>
      <c r="B322" s="22">
        <v>39564</v>
      </c>
      <c r="C322" s="62">
        <v>60001</v>
      </c>
      <c r="D322" s="62">
        <v>17</v>
      </c>
      <c r="E322" s="62">
        <v>19</v>
      </c>
      <c r="F322" s="62">
        <v>12</v>
      </c>
      <c r="G322" s="62">
        <v>11</v>
      </c>
      <c r="H322" s="62">
        <v>12</v>
      </c>
    </row>
    <row r="323" spans="1:8" x14ac:dyDescent="0.25">
      <c r="A323" s="62" t="s">
        <v>655</v>
      </c>
      <c r="B323" s="22">
        <v>39564</v>
      </c>
      <c r="C323" s="62">
        <v>60005</v>
      </c>
      <c r="D323" s="62">
        <v>0</v>
      </c>
      <c r="E323" s="62">
        <v>10</v>
      </c>
      <c r="F323" s="62">
        <v>12</v>
      </c>
      <c r="G323" s="62">
        <v>16</v>
      </c>
      <c r="H323" s="62">
        <v>11</v>
      </c>
    </row>
    <row r="324" spans="1:8" x14ac:dyDescent="0.25">
      <c r="A324" s="62" t="s">
        <v>162</v>
      </c>
      <c r="B324" s="22">
        <v>39565</v>
      </c>
      <c r="C324" s="62">
        <v>50002</v>
      </c>
      <c r="D324" s="62">
        <v>9</v>
      </c>
      <c r="E324" s="62">
        <v>8</v>
      </c>
      <c r="F324" s="62">
        <v>12</v>
      </c>
      <c r="G324" s="62">
        <v>11</v>
      </c>
      <c r="H324" s="62">
        <v>9</v>
      </c>
    </row>
    <row r="325" spans="1:8" x14ac:dyDescent="0.25">
      <c r="A325" s="62" t="s">
        <v>656</v>
      </c>
      <c r="B325" s="22">
        <v>39565</v>
      </c>
      <c r="C325" s="62">
        <v>60003</v>
      </c>
      <c r="D325" s="62">
        <v>8</v>
      </c>
      <c r="E325" s="62">
        <v>8</v>
      </c>
      <c r="F325" s="62">
        <v>12</v>
      </c>
      <c r="G325" s="62">
        <v>11</v>
      </c>
      <c r="H325" s="62">
        <v>11</v>
      </c>
    </row>
    <row r="326" spans="1:8" x14ac:dyDescent="0.25">
      <c r="A326" s="62" t="s">
        <v>163</v>
      </c>
      <c r="B326" s="22">
        <v>39566</v>
      </c>
      <c r="C326" s="62">
        <v>50004</v>
      </c>
      <c r="D326" s="62">
        <v>9</v>
      </c>
      <c r="E326" s="62">
        <v>8</v>
      </c>
      <c r="F326" s="62">
        <v>14</v>
      </c>
      <c r="G326" s="62">
        <v>13</v>
      </c>
      <c r="H326" s="62">
        <v>9</v>
      </c>
    </row>
    <row r="327" spans="1:8" x14ac:dyDescent="0.25">
      <c r="A327" s="62" t="s">
        <v>164</v>
      </c>
      <c r="B327" s="22">
        <v>39566</v>
      </c>
      <c r="C327" s="62">
        <v>50001</v>
      </c>
      <c r="D327" s="62">
        <v>9</v>
      </c>
      <c r="E327" s="62">
        <v>8</v>
      </c>
      <c r="F327" s="62">
        <v>12</v>
      </c>
      <c r="G327" s="62">
        <v>11</v>
      </c>
      <c r="H327" s="62">
        <v>15</v>
      </c>
    </row>
    <row r="328" spans="1:8" x14ac:dyDescent="0.25">
      <c r="A328" s="62" t="s">
        <v>657</v>
      </c>
      <c r="B328" s="22">
        <v>39566</v>
      </c>
      <c r="C328" s="62">
        <v>60002</v>
      </c>
      <c r="D328" s="62">
        <v>9</v>
      </c>
      <c r="E328" s="62">
        <v>8</v>
      </c>
      <c r="F328" s="62">
        <v>12</v>
      </c>
      <c r="G328" s="62">
        <v>15</v>
      </c>
      <c r="H328" s="62">
        <v>14</v>
      </c>
    </row>
    <row r="329" spans="1:8" x14ac:dyDescent="0.25">
      <c r="A329" s="62" t="s">
        <v>165</v>
      </c>
      <c r="B329" s="22">
        <v>39567</v>
      </c>
      <c r="C329" s="62">
        <v>50002</v>
      </c>
      <c r="D329" s="62">
        <v>8</v>
      </c>
      <c r="E329" s="62">
        <v>11</v>
      </c>
      <c r="F329" s="62">
        <v>8</v>
      </c>
      <c r="G329" s="62">
        <v>0</v>
      </c>
      <c r="H329" s="62">
        <v>0</v>
      </c>
    </row>
    <row r="330" spans="1:8" x14ac:dyDescent="0.25">
      <c r="A330" s="62" t="s">
        <v>658</v>
      </c>
      <c r="B330" s="22">
        <v>39567</v>
      </c>
      <c r="C330" s="62">
        <v>60001</v>
      </c>
      <c r="D330" s="62">
        <v>9</v>
      </c>
      <c r="E330" s="62">
        <v>8</v>
      </c>
      <c r="F330" s="62">
        <v>12</v>
      </c>
      <c r="G330" s="62">
        <v>11</v>
      </c>
      <c r="H330" s="62">
        <v>15</v>
      </c>
    </row>
    <row r="331" spans="1:8" x14ac:dyDescent="0.25">
      <c r="A331" s="62" t="s">
        <v>523</v>
      </c>
      <c r="B331" s="22">
        <v>39569</v>
      </c>
      <c r="C331" s="62">
        <v>60005</v>
      </c>
      <c r="D331" s="62">
        <v>9</v>
      </c>
      <c r="E331" s="62">
        <v>8</v>
      </c>
      <c r="F331" s="62">
        <v>12</v>
      </c>
      <c r="G331" s="62">
        <v>11</v>
      </c>
      <c r="H331" s="62">
        <v>6</v>
      </c>
    </row>
    <row r="332" spans="1:8" x14ac:dyDescent="0.25">
      <c r="A332" s="62" t="s">
        <v>56</v>
      </c>
      <c r="B332" s="22">
        <v>39570</v>
      </c>
      <c r="C332" s="62">
        <v>50002</v>
      </c>
      <c r="D332" s="62">
        <v>9</v>
      </c>
      <c r="E332" s="62">
        <v>21</v>
      </c>
      <c r="F332" s="62">
        <v>8</v>
      </c>
      <c r="G332" s="62">
        <v>11</v>
      </c>
      <c r="H332" s="62">
        <v>0</v>
      </c>
    </row>
    <row r="333" spans="1:8" x14ac:dyDescent="0.25">
      <c r="A333" s="62" t="s">
        <v>548</v>
      </c>
      <c r="B333" s="22">
        <v>39570</v>
      </c>
      <c r="C333" s="62">
        <v>60001</v>
      </c>
      <c r="D333" s="62">
        <v>9</v>
      </c>
      <c r="E333" s="62">
        <v>8</v>
      </c>
      <c r="F333" s="62">
        <v>12</v>
      </c>
      <c r="G333" s="62">
        <v>9</v>
      </c>
      <c r="H333" s="62">
        <v>11</v>
      </c>
    </row>
    <row r="334" spans="1:8" x14ac:dyDescent="0.25">
      <c r="A334" s="62" t="s">
        <v>96</v>
      </c>
      <c r="B334" s="22">
        <v>39571</v>
      </c>
      <c r="C334" s="62">
        <v>50002</v>
      </c>
      <c r="D334" s="62">
        <v>9</v>
      </c>
      <c r="E334" s="62">
        <v>8</v>
      </c>
      <c r="F334" s="62">
        <v>8</v>
      </c>
      <c r="G334" s="62">
        <v>12</v>
      </c>
      <c r="H334" s="62">
        <v>19</v>
      </c>
    </row>
    <row r="335" spans="1:8" x14ac:dyDescent="0.25">
      <c r="A335" s="62" t="s">
        <v>589</v>
      </c>
      <c r="B335" s="22">
        <v>39571</v>
      </c>
      <c r="C335" s="62">
        <v>60005</v>
      </c>
      <c r="D335" s="62">
        <v>9</v>
      </c>
      <c r="E335" s="62">
        <v>8</v>
      </c>
      <c r="F335" s="62">
        <v>12</v>
      </c>
      <c r="G335" s="62">
        <v>8</v>
      </c>
      <c r="H335" s="62">
        <v>5</v>
      </c>
    </row>
    <row r="336" spans="1:8" x14ac:dyDescent="0.25">
      <c r="A336" s="62" t="s">
        <v>135</v>
      </c>
      <c r="B336" s="22">
        <v>39572</v>
      </c>
      <c r="C336" s="62">
        <v>50002</v>
      </c>
      <c r="D336" s="62">
        <v>4</v>
      </c>
      <c r="E336" s="62">
        <v>8</v>
      </c>
      <c r="F336" s="62">
        <v>11</v>
      </c>
      <c r="G336" s="62">
        <v>13</v>
      </c>
      <c r="H336" s="62">
        <v>14</v>
      </c>
    </row>
    <row r="337" spans="1:8" x14ac:dyDescent="0.25">
      <c r="A337" s="62" t="s">
        <v>629</v>
      </c>
      <c r="B337" s="22">
        <v>39572</v>
      </c>
      <c r="C337" s="62">
        <v>60001</v>
      </c>
      <c r="D337" s="62">
        <v>9</v>
      </c>
      <c r="E337" s="62">
        <v>8</v>
      </c>
      <c r="F337" s="62">
        <v>0</v>
      </c>
      <c r="G337" s="62">
        <v>7</v>
      </c>
      <c r="H337" s="62">
        <v>11</v>
      </c>
    </row>
    <row r="338" spans="1:8" x14ac:dyDescent="0.25">
      <c r="A338" s="62" t="s">
        <v>173</v>
      </c>
      <c r="B338" s="22">
        <v>39573</v>
      </c>
      <c r="C338" s="62">
        <v>50005</v>
      </c>
      <c r="D338" s="62">
        <v>4</v>
      </c>
      <c r="E338" s="62">
        <v>8</v>
      </c>
      <c r="F338" s="62">
        <v>8</v>
      </c>
      <c r="G338" s="62">
        <v>11</v>
      </c>
      <c r="H338" s="62">
        <v>12</v>
      </c>
    </row>
    <row r="339" spans="1:8" x14ac:dyDescent="0.25">
      <c r="A339" s="62" t="s">
        <v>174</v>
      </c>
      <c r="B339" s="22">
        <v>39573</v>
      </c>
      <c r="C339" s="62">
        <v>50003</v>
      </c>
      <c r="D339" s="62">
        <v>4</v>
      </c>
      <c r="E339" s="62">
        <v>8</v>
      </c>
      <c r="F339" s="62">
        <v>8</v>
      </c>
      <c r="G339" s="62">
        <v>21</v>
      </c>
      <c r="H339" s="62">
        <v>14</v>
      </c>
    </row>
    <row r="340" spans="1:8" x14ac:dyDescent="0.25">
      <c r="A340" s="62" t="s">
        <v>175</v>
      </c>
      <c r="B340" s="22">
        <v>39573</v>
      </c>
      <c r="C340" s="62">
        <v>50002</v>
      </c>
      <c r="D340" s="62">
        <v>4</v>
      </c>
      <c r="E340" s="62">
        <v>11</v>
      </c>
      <c r="F340" s="62">
        <v>12</v>
      </c>
      <c r="G340" s="62">
        <v>5</v>
      </c>
      <c r="H340" s="62">
        <v>12</v>
      </c>
    </row>
    <row r="341" spans="1:8" x14ac:dyDescent="0.25">
      <c r="A341" s="62" t="s">
        <v>666</v>
      </c>
      <c r="B341" s="22">
        <v>39573</v>
      </c>
      <c r="C341" s="62">
        <v>60005</v>
      </c>
      <c r="D341" s="62">
        <v>12</v>
      </c>
      <c r="E341" s="62">
        <v>8</v>
      </c>
      <c r="F341" s="62">
        <v>19</v>
      </c>
      <c r="G341" s="62">
        <v>11</v>
      </c>
      <c r="H341" s="62">
        <v>9</v>
      </c>
    </row>
    <row r="342" spans="1:8" x14ac:dyDescent="0.25">
      <c r="A342" s="62" t="s">
        <v>667</v>
      </c>
      <c r="B342" s="22">
        <v>39573</v>
      </c>
      <c r="C342" s="62">
        <v>60001</v>
      </c>
      <c r="D342" s="62">
        <v>9</v>
      </c>
      <c r="E342" s="62">
        <v>8</v>
      </c>
      <c r="F342" s="62">
        <v>10</v>
      </c>
      <c r="G342" s="62">
        <v>11</v>
      </c>
      <c r="H342" s="62">
        <v>9</v>
      </c>
    </row>
    <row r="343" spans="1:8" x14ac:dyDescent="0.25">
      <c r="A343" s="62" t="s">
        <v>668</v>
      </c>
      <c r="B343" s="22">
        <v>39573</v>
      </c>
      <c r="C343" s="62">
        <v>60004</v>
      </c>
      <c r="D343" s="62">
        <v>9</v>
      </c>
      <c r="E343" s="62">
        <v>8</v>
      </c>
      <c r="F343" s="62">
        <v>8</v>
      </c>
      <c r="G343" s="62">
        <v>11</v>
      </c>
      <c r="H343" s="62">
        <v>9</v>
      </c>
    </row>
    <row r="344" spans="1:8" x14ac:dyDescent="0.25">
      <c r="A344" s="62" t="s">
        <v>212</v>
      </c>
      <c r="B344" s="22">
        <v>39574</v>
      </c>
      <c r="C344" s="62">
        <v>50001</v>
      </c>
      <c r="D344" s="62">
        <v>4</v>
      </c>
      <c r="E344" s="62">
        <v>21</v>
      </c>
      <c r="F344" s="62">
        <v>12</v>
      </c>
      <c r="G344" s="62">
        <v>11</v>
      </c>
      <c r="H344" s="62">
        <v>8</v>
      </c>
    </row>
    <row r="345" spans="1:8" x14ac:dyDescent="0.25">
      <c r="A345" s="62" t="s">
        <v>213</v>
      </c>
      <c r="B345" s="22">
        <v>39574</v>
      </c>
      <c r="C345" s="62">
        <v>50003</v>
      </c>
      <c r="D345" s="62">
        <v>9</v>
      </c>
      <c r="E345" s="62">
        <v>8</v>
      </c>
      <c r="F345" s="62">
        <v>12</v>
      </c>
      <c r="G345" s="62">
        <v>11</v>
      </c>
      <c r="H345" s="62">
        <v>8</v>
      </c>
    </row>
    <row r="346" spans="1:8" x14ac:dyDescent="0.25">
      <c r="A346" s="62" t="s">
        <v>214</v>
      </c>
      <c r="B346" s="22">
        <v>39574</v>
      </c>
      <c r="C346" s="62">
        <v>50003</v>
      </c>
      <c r="D346" s="62">
        <v>9</v>
      </c>
      <c r="E346" s="62">
        <v>8</v>
      </c>
      <c r="F346" s="62">
        <v>12</v>
      </c>
      <c r="G346" s="62">
        <v>5</v>
      </c>
      <c r="H346" s="62">
        <v>8</v>
      </c>
    </row>
    <row r="347" spans="1:8" x14ac:dyDescent="0.25">
      <c r="A347" s="62" t="s">
        <v>704</v>
      </c>
      <c r="B347" s="22">
        <v>39574</v>
      </c>
      <c r="C347" s="62">
        <v>60001</v>
      </c>
      <c r="D347" s="62">
        <v>9</v>
      </c>
      <c r="E347" s="62">
        <v>8</v>
      </c>
      <c r="F347" s="62">
        <v>12</v>
      </c>
      <c r="G347" s="62">
        <v>11</v>
      </c>
      <c r="H347" s="62">
        <v>9</v>
      </c>
    </row>
    <row r="348" spans="1:8" x14ac:dyDescent="0.25">
      <c r="A348" s="62" t="s">
        <v>705</v>
      </c>
      <c r="B348" s="22">
        <v>39574</v>
      </c>
      <c r="C348" s="62">
        <v>60002</v>
      </c>
      <c r="D348" s="62">
        <v>2</v>
      </c>
      <c r="E348" s="62">
        <v>8</v>
      </c>
      <c r="F348" s="62">
        <v>12</v>
      </c>
      <c r="G348" s="62">
        <v>11</v>
      </c>
      <c r="H348" s="62">
        <v>9</v>
      </c>
    </row>
    <row r="349" spans="1:8" x14ac:dyDescent="0.25">
      <c r="A349" s="62" t="s">
        <v>706</v>
      </c>
      <c r="B349" s="22">
        <v>39574</v>
      </c>
      <c r="C349" s="71">
        <v>60003</v>
      </c>
      <c r="D349" s="71">
        <v>12</v>
      </c>
      <c r="E349" s="71">
        <v>18</v>
      </c>
      <c r="F349" s="71">
        <v>15</v>
      </c>
      <c r="G349" s="71">
        <v>21</v>
      </c>
      <c r="H349" s="71">
        <v>19</v>
      </c>
    </row>
    <row r="350" spans="1:8" x14ac:dyDescent="0.25">
      <c r="A350" s="62" t="s">
        <v>255</v>
      </c>
      <c r="B350" s="22">
        <v>39575</v>
      </c>
      <c r="C350" s="62">
        <v>50001</v>
      </c>
      <c r="D350" s="62">
        <v>9</v>
      </c>
      <c r="E350" s="62">
        <v>8</v>
      </c>
      <c r="F350" s="62">
        <v>15</v>
      </c>
      <c r="G350" s="62">
        <v>11</v>
      </c>
      <c r="H350" s="62">
        <v>11</v>
      </c>
    </row>
    <row r="351" spans="1:8" x14ac:dyDescent="0.25">
      <c r="A351" s="62" t="s">
        <v>256</v>
      </c>
      <c r="B351" s="22">
        <v>39575</v>
      </c>
      <c r="C351" s="62">
        <v>50005</v>
      </c>
      <c r="D351" s="62">
        <v>9</v>
      </c>
      <c r="E351" s="62">
        <v>15</v>
      </c>
      <c r="F351" s="62">
        <v>9</v>
      </c>
      <c r="G351" s="62">
        <v>11</v>
      </c>
      <c r="H351" s="62">
        <v>8</v>
      </c>
    </row>
    <row r="352" spans="1:8" x14ac:dyDescent="0.25">
      <c r="A352" s="62" t="s">
        <v>257</v>
      </c>
      <c r="B352" s="22">
        <v>39575</v>
      </c>
      <c r="C352" s="62">
        <v>50003</v>
      </c>
      <c r="D352" s="62">
        <v>9</v>
      </c>
      <c r="E352" s="62">
        <v>16</v>
      </c>
      <c r="F352" s="62">
        <v>0</v>
      </c>
      <c r="G352" s="62">
        <v>11</v>
      </c>
      <c r="H352" s="62">
        <v>8</v>
      </c>
    </row>
    <row r="353" spans="1:8" x14ac:dyDescent="0.25">
      <c r="A353" s="62" t="s">
        <v>747</v>
      </c>
      <c r="B353" s="22">
        <v>39575</v>
      </c>
      <c r="C353" s="62">
        <v>60005</v>
      </c>
      <c r="D353" s="62">
        <v>15</v>
      </c>
      <c r="E353" s="62">
        <v>8</v>
      </c>
      <c r="F353" s="62">
        <v>14</v>
      </c>
      <c r="G353" s="62">
        <v>11</v>
      </c>
      <c r="H353" s="62">
        <v>9</v>
      </c>
    </row>
    <row r="354" spans="1:8" x14ac:dyDescent="0.25">
      <c r="A354" s="62" t="s">
        <v>748</v>
      </c>
      <c r="B354" s="22">
        <v>39575</v>
      </c>
      <c r="C354" s="62">
        <v>60003</v>
      </c>
      <c r="D354" s="62">
        <v>7</v>
      </c>
      <c r="E354" s="62">
        <v>8</v>
      </c>
      <c r="F354" s="62">
        <v>13</v>
      </c>
      <c r="G354" s="62">
        <v>15</v>
      </c>
      <c r="H354" s="62">
        <v>9</v>
      </c>
    </row>
    <row r="355" spans="1:8" x14ac:dyDescent="0.25">
      <c r="A355" s="62" t="s">
        <v>749</v>
      </c>
      <c r="B355" s="22">
        <v>39575</v>
      </c>
      <c r="C355" s="62">
        <v>60004</v>
      </c>
      <c r="D355" s="62">
        <v>8</v>
      </c>
      <c r="E355" s="62">
        <v>8</v>
      </c>
      <c r="F355" s="62">
        <v>12</v>
      </c>
      <c r="G355" s="62">
        <v>6</v>
      </c>
      <c r="H355" s="62">
        <v>9</v>
      </c>
    </row>
    <row r="356" spans="1:8" x14ac:dyDescent="0.25">
      <c r="A356" s="62" t="s">
        <v>295</v>
      </c>
      <c r="B356" s="22">
        <v>39576</v>
      </c>
      <c r="C356" s="62">
        <v>50001</v>
      </c>
      <c r="D356" s="62">
        <v>9</v>
      </c>
      <c r="E356" s="62">
        <v>8</v>
      </c>
      <c r="F356" s="62">
        <v>9</v>
      </c>
      <c r="G356" s="62">
        <v>7</v>
      </c>
      <c r="H356" s="62">
        <v>12</v>
      </c>
    </row>
    <row r="357" spans="1:8" x14ac:dyDescent="0.25">
      <c r="A357" s="62" t="s">
        <v>296</v>
      </c>
      <c r="B357" s="22">
        <v>39576</v>
      </c>
      <c r="C357" s="62">
        <v>50003</v>
      </c>
      <c r="D357" s="62">
        <v>12</v>
      </c>
      <c r="E357" s="62">
        <v>8</v>
      </c>
      <c r="F357" s="62">
        <v>9</v>
      </c>
      <c r="G357" s="62">
        <v>11</v>
      </c>
      <c r="H357" s="62">
        <v>12</v>
      </c>
    </row>
    <row r="358" spans="1:8" x14ac:dyDescent="0.25">
      <c r="A358" s="62" t="s">
        <v>297</v>
      </c>
      <c r="B358" s="22">
        <v>39576</v>
      </c>
      <c r="C358" s="62">
        <v>50002</v>
      </c>
      <c r="D358" s="62">
        <v>9</v>
      </c>
      <c r="E358" s="62">
        <v>8</v>
      </c>
      <c r="F358" s="62">
        <v>15</v>
      </c>
      <c r="G358" s="62">
        <v>11</v>
      </c>
      <c r="H358" s="62">
        <v>9</v>
      </c>
    </row>
    <row r="359" spans="1:8" x14ac:dyDescent="0.25">
      <c r="A359" s="62" t="s">
        <v>589</v>
      </c>
      <c r="B359" s="22">
        <v>39576</v>
      </c>
      <c r="C359" s="62">
        <v>60004</v>
      </c>
      <c r="D359" s="62">
        <v>9</v>
      </c>
      <c r="E359" s="62">
        <v>8</v>
      </c>
      <c r="F359" s="62">
        <v>12</v>
      </c>
      <c r="G359" s="62">
        <v>11</v>
      </c>
      <c r="H359" s="62">
        <v>9</v>
      </c>
    </row>
    <row r="360" spans="1:8" x14ac:dyDescent="0.25">
      <c r="A360" s="62" t="s">
        <v>590</v>
      </c>
      <c r="B360" s="22">
        <v>39576</v>
      </c>
      <c r="C360" s="62">
        <v>60005</v>
      </c>
      <c r="D360" s="62">
        <v>10</v>
      </c>
      <c r="E360" s="62">
        <v>8</v>
      </c>
      <c r="F360" s="62">
        <v>13</v>
      </c>
      <c r="G360" s="62">
        <v>11</v>
      </c>
      <c r="H360" s="62">
        <v>9</v>
      </c>
    </row>
    <row r="361" spans="1:8" x14ac:dyDescent="0.25">
      <c r="A361" s="62" t="s">
        <v>591</v>
      </c>
      <c r="B361" s="22">
        <v>39576</v>
      </c>
      <c r="C361" s="62">
        <v>60001</v>
      </c>
      <c r="D361" s="62">
        <v>9</v>
      </c>
      <c r="E361" s="62">
        <v>8</v>
      </c>
      <c r="F361" s="62">
        <v>12</v>
      </c>
      <c r="G361" s="62">
        <v>11</v>
      </c>
      <c r="H361" s="62">
        <v>9</v>
      </c>
    </row>
    <row r="362" spans="1:8" x14ac:dyDescent="0.25">
      <c r="A362" s="62" t="s">
        <v>337</v>
      </c>
      <c r="B362" s="22">
        <v>39577</v>
      </c>
      <c r="C362" s="62">
        <v>50001</v>
      </c>
      <c r="D362" s="62">
        <v>9</v>
      </c>
      <c r="E362" s="62">
        <v>9</v>
      </c>
      <c r="F362" s="62">
        <v>0</v>
      </c>
      <c r="G362" s="62">
        <v>11</v>
      </c>
      <c r="H362" s="62">
        <v>9</v>
      </c>
    </row>
    <row r="363" spans="1:8" x14ac:dyDescent="0.25">
      <c r="A363" s="62" t="s">
        <v>338</v>
      </c>
      <c r="B363" s="22">
        <v>39577</v>
      </c>
      <c r="C363" s="62">
        <v>50005</v>
      </c>
      <c r="D363" s="62">
        <v>12</v>
      </c>
      <c r="E363" s="62">
        <v>9</v>
      </c>
      <c r="F363" s="62">
        <v>0</v>
      </c>
      <c r="G363" s="62">
        <v>6</v>
      </c>
      <c r="H363" s="62">
        <v>9</v>
      </c>
    </row>
    <row r="364" spans="1:8" x14ac:dyDescent="0.25">
      <c r="A364" s="62" t="s">
        <v>339</v>
      </c>
      <c r="B364" s="22">
        <v>39577</v>
      </c>
      <c r="C364" s="62">
        <v>50002</v>
      </c>
      <c r="D364" s="62">
        <v>9</v>
      </c>
      <c r="E364" s="62">
        <v>8</v>
      </c>
      <c r="F364" s="62">
        <v>19</v>
      </c>
      <c r="G364" s="62">
        <v>11</v>
      </c>
      <c r="H364" s="62">
        <v>9</v>
      </c>
    </row>
    <row r="365" spans="1:8" x14ac:dyDescent="0.25">
      <c r="A365" s="62" t="s">
        <v>631</v>
      </c>
      <c r="B365" s="22">
        <v>39577</v>
      </c>
      <c r="C365" s="62">
        <v>60001</v>
      </c>
      <c r="D365" s="62">
        <v>9</v>
      </c>
      <c r="E365" s="62">
        <v>8</v>
      </c>
      <c r="F365" s="62">
        <v>12</v>
      </c>
      <c r="G365" s="62">
        <v>9</v>
      </c>
      <c r="H365" s="62">
        <v>9</v>
      </c>
    </row>
    <row r="366" spans="1:8" x14ac:dyDescent="0.25">
      <c r="A366" s="62" t="s">
        <v>632</v>
      </c>
      <c r="B366" s="22">
        <v>39577</v>
      </c>
      <c r="C366" s="62">
        <v>60004</v>
      </c>
      <c r="D366" s="62">
        <v>9</v>
      </c>
      <c r="E366" s="62">
        <v>8</v>
      </c>
      <c r="F366" s="62">
        <v>12</v>
      </c>
      <c r="G366" s="62">
        <v>9</v>
      </c>
      <c r="H366" s="62">
        <v>9</v>
      </c>
    </row>
    <row r="367" spans="1:8" x14ac:dyDescent="0.25">
      <c r="A367" s="62" t="s">
        <v>633</v>
      </c>
      <c r="B367" s="22">
        <v>39577</v>
      </c>
      <c r="C367" s="62">
        <v>60005</v>
      </c>
      <c r="D367" s="62">
        <v>9</v>
      </c>
      <c r="E367" s="62">
        <v>8</v>
      </c>
      <c r="F367" s="62">
        <v>12</v>
      </c>
      <c r="G367" s="62">
        <v>12</v>
      </c>
      <c r="H367" s="62">
        <v>9</v>
      </c>
    </row>
    <row r="368" spans="1:8" x14ac:dyDescent="0.25">
      <c r="A368" s="62" t="s">
        <v>380</v>
      </c>
      <c r="B368" s="22">
        <v>39578</v>
      </c>
      <c r="C368" s="62">
        <v>50004</v>
      </c>
      <c r="D368" s="62">
        <v>9</v>
      </c>
      <c r="E368" s="62">
        <v>8</v>
      </c>
      <c r="F368" s="62">
        <v>10</v>
      </c>
      <c r="G368" s="62">
        <v>11</v>
      </c>
      <c r="H368" s="62">
        <v>9</v>
      </c>
    </row>
    <row r="369" spans="1:8" x14ac:dyDescent="0.25">
      <c r="A369" s="62" t="s">
        <v>381</v>
      </c>
      <c r="B369" s="22">
        <v>39578</v>
      </c>
      <c r="C369" s="62">
        <v>50002</v>
      </c>
      <c r="D369" s="62">
        <v>9</v>
      </c>
      <c r="E369" s="62">
        <v>11</v>
      </c>
      <c r="F369" s="62">
        <v>12</v>
      </c>
      <c r="G369" s="62">
        <v>11</v>
      </c>
      <c r="H369" s="62">
        <v>8</v>
      </c>
    </row>
    <row r="370" spans="1:8" x14ac:dyDescent="0.25">
      <c r="A370" s="62" t="s">
        <v>674</v>
      </c>
      <c r="B370" s="22">
        <v>39578</v>
      </c>
      <c r="C370" s="62">
        <v>60005</v>
      </c>
      <c r="D370" s="62">
        <v>9</v>
      </c>
      <c r="E370" s="62">
        <v>8</v>
      </c>
      <c r="F370" s="62">
        <v>12</v>
      </c>
      <c r="G370" s="62">
        <v>15</v>
      </c>
      <c r="H370" s="62">
        <v>12</v>
      </c>
    </row>
    <row r="371" spans="1:8" x14ac:dyDescent="0.25">
      <c r="A371" s="62" t="s">
        <v>675</v>
      </c>
      <c r="B371" s="22">
        <v>39578</v>
      </c>
      <c r="C371" s="62">
        <v>60001</v>
      </c>
      <c r="D371" s="62">
        <v>9</v>
      </c>
      <c r="E371" s="62">
        <v>4</v>
      </c>
      <c r="F371" s="62">
        <v>12</v>
      </c>
      <c r="G371" s="62">
        <v>12</v>
      </c>
      <c r="H371" s="62">
        <v>11</v>
      </c>
    </row>
    <row r="372" spans="1:8" x14ac:dyDescent="0.25">
      <c r="A372" s="62" t="s">
        <v>424</v>
      </c>
      <c r="B372" s="22">
        <v>39579</v>
      </c>
      <c r="C372" s="62">
        <v>50001</v>
      </c>
      <c r="D372" s="62">
        <v>9</v>
      </c>
      <c r="E372" s="62">
        <v>21</v>
      </c>
      <c r="F372" s="62">
        <v>12</v>
      </c>
      <c r="G372" s="62">
        <v>9</v>
      </c>
      <c r="H372" s="62">
        <v>15</v>
      </c>
    </row>
    <row r="373" spans="1:8" x14ac:dyDescent="0.25">
      <c r="A373" s="62" t="s">
        <v>425</v>
      </c>
      <c r="B373" s="22">
        <v>39579</v>
      </c>
      <c r="C373" s="62">
        <v>50005</v>
      </c>
      <c r="D373" s="62">
        <v>9</v>
      </c>
      <c r="E373" s="62">
        <v>8</v>
      </c>
      <c r="F373" s="62">
        <v>12</v>
      </c>
      <c r="G373" s="62">
        <v>11</v>
      </c>
      <c r="H373" s="62">
        <v>9</v>
      </c>
    </row>
    <row r="374" spans="1:8" x14ac:dyDescent="0.25">
      <c r="A374" s="62" t="s">
        <v>818</v>
      </c>
      <c r="B374" s="22">
        <v>39579</v>
      </c>
      <c r="C374" s="62">
        <v>60004</v>
      </c>
      <c r="D374" s="62">
        <v>9</v>
      </c>
      <c r="E374" s="62">
        <v>8</v>
      </c>
      <c r="F374" s="62">
        <v>0</v>
      </c>
      <c r="G374" s="62">
        <v>12</v>
      </c>
      <c r="H374" s="62">
        <v>11</v>
      </c>
    </row>
    <row r="375" spans="1:8" x14ac:dyDescent="0.25">
      <c r="A375" s="62" t="s">
        <v>819</v>
      </c>
      <c r="B375" s="22">
        <v>39579</v>
      </c>
      <c r="C375" s="62">
        <v>60005</v>
      </c>
      <c r="D375" s="62">
        <v>9</v>
      </c>
      <c r="E375" s="62">
        <v>0</v>
      </c>
      <c r="F375" s="62">
        <v>19</v>
      </c>
      <c r="G375" s="62">
        <v>12</v>
      </c>
      <c r="H375" s="62">
        <v>11</v>
      </c>
    </row>
    <row r="376" spans="1:8" x14ac:dyDescent="0.25">
      <c r="A376" s="62" t="s">
        <v>465</v>
      </c>
      <c r="B376" s="22">
        <v>39580</v>
      </c>
      <c r="C376" s="62">
        <v>50001</v>
      </c>
      <c r="D376" s="62">
        <v>9</v>
      </c>
      <c r="E376" s="62">
        <v>15</v>
      </c>
      <c r="F376" s="62">
        <v>12</v>
      </c>
      <c r="G376" s="62">
        <v>11</v>
      </c>
      <c r="H376" s="62">
        <v>0</v>
      </c>
    </row>
    <row r="377" spans="1:8" x14ac:dyDescent="0.25">
      <c r="A377" s="62" t="s">
        <v>466</v>
      </c>
      <c r="B377" s="22">
        <v>39580</v>
      </c>
      <c r="C377" s="62">
        <v>50005</v>
      </c>
      <c r="D377" s="62">
        <v>9</v>
      </c>
      <c r="E377" s="62">
        <v>9</v>
      </c>
      <c r="F377" s="62">
        <v>12</v>
      </c>
      <c r="G377" s="62">
        <v>9</v>
      </c>
      <c r="H377" s="62">
        <v>9</v>
      </c>
    </row>
    <row r="378" spans="1:8" x14ac:dyDescent="0.25">
      <c r="A378" s="62" t="s">
        <v>860</v>
      </c>
      <c r="B378" s="22">
        <v>39580</v>
      </c>
      <c r="C378" s="62">
        <v>60003</v>
      </c>
      <c r="D378" s="62">
        <v>9</v>
      </c>
      <c r="E378" s="62">
        <v>8</v>
      </c>
      <c r="F378" s="62">
        <v>10</v>
      </c>
      <c r="G378" s="62">
        <v>12</v>
      </c>
      <c r="H378" s="62">
        <v>9</v>
      </c>
    </row>
    <row r="379" spans="1:8" x14ac:dyDescent="0.25">
      <c r="A379" s="62" t="s">
        <v>861</v>
      </c>
      <c r="B379" s="22">
        <v>39580</v>
      </c>
      <c r="C379" s="62">
        <v>60005</v>
      </c>
      <c r="D379" s="62">
        <v>9</v>
      </c>
      <c r="E379" s="62">
        <v>8</v>
      </c>
      <c r="F379" s="62">
        <v>8</v>
      </c>
      <c r="G379" s="62">
        <v>12</v>
      </c>
      <c r="H379" s="62">
        <v>6</v>
      </c>
    </row>
    <row r="380" spans="1:8" x14ac:dyDescent="0.25">
      <c r="A380" s="62" t="s">
        <v>186</v>
      </c>
      <c r="B380" s="22">
        <v>39581</v>
      </c>
      <c r="C380" s="62">
        <v>50002</v>
      </c>
      <c r="D380" s="62">
        <v>9</v>
      </c>
      <c r="E380" s="62">
        <v>0</v>
      </c>
      <c r="F380" s="62">
        <v>12</v>
      </c>
      <c r="G380" s="62">
        <v>11</v>
      </c>
      <c r="H380" s="62">
        <v>9</v>
      </c>
    </row>
    <row r="381" spans="1:8" x14ac:dyDescent="0.25">
      <c r="A381" s="62" t="s">
        <v>679</v>
      </c>
      <c r="B381" s="22">
        <v>39581</v>
      </c>
      <c r="C381" s="62">
        <v>60002</v>
      </c>
      <c r="D381" s="72">
        <v>9</v>
      </c>
      <c r="E381" s="72">
        <v>15</v>
      </c>
      <c r="F381" s="72">
        <v>12</v>
      </c>
      <c r="G381" s="72">
        <v>20</v>
      </c>
      <c r="H381" s="72">
        <v>15</v>
      </c>
    </row>
    <row r="382" spans="1:8" x14ac:dyDescent="0.25">
      <c r="A382" s="62" t="s">
        <v>187</v>
      </c>
      <c r="B382" s="22">
        <v>39582</v>
      </c>
      <c r="C382" s="62">
        <v>50005</v>
      </c>
      <c r="D382" s="62">
        <v>9</v>
      </c>
      <c r="E382" s="62">
        <v>9</v>
      </c>
      <c r="F382" s="62">
        <v>12</v>
      </c>
      <c r="G382" s="62">
        <v>11</v>
      </c>
      <c r="H382" s="62">
        <v>15</v>
      </c>
    </row>
    <row r="383" spans="1:8" x14ac:dyDescent="0.25">
      <c r="A383" s="62" t="s">
        <v>680</v>
      </c>
      <c r="B383" s="22">
        <v>39582</v>
      </c>
      <c r="C383" s="62">
        <v>60001</v>
      </c>
      <c r="D383" s="62">
        <v>9</v>
      </c>
      <c r="E383" s="62">
        <v>7</v>
      </c>
      <c r="F383" s="62">
        <v>12</v>
      </c>
      <c r="G383" s="62">
        <v>11</v>
      </c>
      <c r="H383" s="62">
        <v>9</v>
      </c>
    </row>
    <row r="384" spans="1:8" x14ac:dyDescent="0.25">
      <c r="A384" s="62" t="s">
        <v>188</v>
      </c>
      <c r="B384" s="22">
        <v>39583</v>
      </c>
      <c r="C384" s="62">
        <v>50003</v>
      </c>
      <c r="D384" s="62">
        <v>12</v>
      </c>
      <c r="E384" s="62">
        <v>9</v>
      </c>
      <c r="F384" s="62">
        <v>12</v>
      </c>
      <c r="G384" s="62">
        <v>9</v>
      </c>
      <c r="H384" s="62">
        <v>0</v>
      </c>
    </row>
    <row r="385" spans="1:8" x14ac:dyDescent="0.25">
      <c r="A385" s="62" t="s">
        <v>681</v>
      </c>
      <c r="B385" s="22">
        <v>39583</v>
      </c>
      <c r="C385" s="62">
        <v>60004</v>
      </c>
      <c r="D385" s="62">
        <v>9</v>
      </c>
      <c r="E385" s="62">
        <v>8</v>
      </c>
      <c r="F385" s="62">
        <v>12</v>
      </c>
      <c r="G385" s="62">
        <v>11</v>
      </c>
      <c r="H385" s="62">
        <v>6</v>
      </c>
    </row>
    <row r="386" spans="1:8" x14ac:dyDescent="0.25">
      <c r="A386" s="62" t="s">
        <v>189</v>
      </c>
      <c r="B386" s="22">
        <v>39584</v>
      </c>
      <c r="C386" s="62">
        <v>50002</v>
      </c>
      <c r="D386" s="62">
        <v>12</v>
      </c>
      <c r="E386" s="62">
        <v>15</v>
      </c>
      <c r="F386" s="62">
        <v>12</v>
      </c>
      <c r="G386" s="62">
        <v>11</v>
      </c>
      <c r="H386" s="62">
        <v>0</v>
      </c>
    </row>
    <row r="387" spans="1:8" x14ac:dyDescent="0.25">
      <c r="A387" s="62" t="s">
        <v>682</v>
      </c>
      <c r="B387" s="22">
        <v>39584</v>
      </c>
      <c r="C387" s="62">
        <v>60002</v>
      </c>
      <c r="D387" s="62">
        <v>9</v>
      </c>
      <c r="E387" s="62">
        <v>0</v>
      </c>
      <c r="F387" s="62">
        <v>12</v>
      </c>
      <c r="G387" s="62">
        <v>11</v>
      </c>
      <c r="H387" s="62">
        <v>9</v>
      </c>
    </row>
    <row r="388" spans="1:8" x14ac:dyDescent="0.25">
      <c r="A388" s="62" t="s">
        <v>190</v>
      </c>
      <c r="B388" s="22">
        <v>39585</v>
      </c>
      <c r="C388" s="62">
        <v>50002</v>
      </c>
      <c r="D388" s="62">
        <v>9</v>
      </c>
      <c r="E388" s="62">
        <v>0</v>
      </c>
      <c r="F388" s="62">
        <v>12</v>
      </c>
      <c r="G388" s="62">
        <v>13</v>
      </c>
      <c r="H388" s="62">
        <v>19</v>
      </c>
    </row>
    <row r="389" spans="1:8" x14ac:dyDescent="0.25">
      <c r="A389" s="62" t="s">
        <v>191</v>
      </c>
      <c r="B389" s="22">
        <v>39585</v>
      </c>
      <c r="C389" s="62">
        <v>50003</v>
      </c>
      <c r="D389" s="62">
        <v>12</v>
      </c>
      <c r="E389" s="62">
        <v>0</v>
      </c>
      <c r="F389" s="62">
        <v>12</v>
      </c>
      <c r="G389" s="62">
        <v>11</v>
      </c>
      <c r="H389" s="62">
        <v>9</v>
      </c>
    </row>
    <row r="390" spans="1:8" x14ac:dyDescent="0.25">
      <c r="A390" s="62" t="s">
        <v>683</v>
      </c>
      <c r="B390" s="22">
        <v>39585</v>
      </c>
      <c r="C390" s="62">
        <v>60001</v>
      </c>
      <c r="D390" s="62">
        <v>9</v>
      </c>
      <c r="E390" s="62">
        <v>8</v>
      </c>
      <c r="F390" s="62">
        <v>12</v>
      </c>
      <c r="G390" s="62">
        <v>11</v>
      </c>
      <c r="H390" s="62">
        <v>9</v>
      </c>
    </row>
    <row r="391" spans="1:8" x14ac:dyDescent="0.25">
      <c r="A391" s="62" t="s">
        <v>684</v>
      </c>
      <c r="B391" s="22">
        <v>39585</v>
      </c>
      <c r="C391" s="62">
        <v>60005</v>
      </c>
      <c r="D391" s="62">
        <v>9</v>
      </c>
      <c r="E391" s="62">
        <v>8</v>
      </c>
      <c r="F391" s="62">
        <v>12</v>
      </c>
      <c r="G391" s="62">
        <v>11</v>
      </c>
      <c r="H391" s="62">
        <v>9</v>
      </c>
    </row>
    <row r="392" spans="1:8" x14ac:dyDescent="0.25">
      <c r="A392" s="62" t="s">
        <v>685</v>
      </c>
      <c r="B392" s="22">
        <v>39586</v>
      </c>
      <c r="C392" s="62">
        <v>60003</v>
      </c>
      <c r="D392" s="62">
        <v>9</v>
      </c>
      <c r="E392" s="62">
        <v>9</v>
      </c>
      <c r="F392" s="62">
        <v>12</v>
      </c>
      <c r="G392" s="62">
        <v>11</v>
      </c>
      <c r="H392" s="62">
        <v>9</v>
      </c>
    </row>
    <row r="393" spans="1:8" x14ac:dyDescent="0.25">
      <c r="A393" s="62" t="s">
        <v>192</v>
      </c>
      <c r="B393" s="22">
        <v>39587</v>
      </c>
      <c r="C393" s="62">
        <v>50003</v>
      </c>
      <c r="D393" s="62">
        <v>9</v>
      </c>
      <c r="E393" s="62">
        <v>19</v>
      </c>
      <c r="F393" s="62">
        <v>12</v>
      </c>
      <c r="G393" s="62">
        <v>9</v>
      </c>
      <c r="H393" s="62">
        <v>9</v>
      </c>
    </row>
    <row r="394" spans="1:8" x14ac:dyDescent="0.25">
      <c r="A394" s="62" t="s">
        <v>193</v>
      </c>
      <c r="B394" s="22">
        <v>39588</v>
      </c>
      <c r="C394" s="62">
        <v>50004</v>
      </c>
      <c r="D394" s="62">
        <v>6</v>
      </c>
      <c r="E394" s="62">
        <v>10</v>
      </c>
      <c r="F394" s="62">
        <v>12</v>
      </c>
      <c r="G394" s="62">
        <v>11</v>
      </c>
      <c r="H394" s="62">
        <v>9</v>
      </c>
    </row>
    <row r="395" spans="1:8" x14ac:dyDescent="0.25">
      <c r="A395" s="62" t="s">
        <v>686</v>
      </c>
      <c r="B395" s="22">
        <v>39588</v>
      </c>
      <c r="C395" s="62">
        <v>60002</v>
      </c>
      <c r="D395" s="62">
        <v>9</v>
      </c>
      <c r="E395" s="62">
        <v>0</v>
      </c>
      <c r="F395" s="62">
        <v>12</v>
      </c>
      <c r="G395" s="62">
        <v>11</v>
      </c>
      <c r="H395" s="62">
        <v>9</v>
      </c>
    </row>
    <row r="396" spans="1:8" x14ac:dyDescent="0.25">
      <c r="A396" s="62" t="s">
        <v>194</v>
      </c>
      <c r="B396" s="22">
        <v>39590</v>
      </c>
      <c r="C396" s="62">
        <v>50005</v>
      </c>
      <c r="D396" s="62">
        <v>7</v>
      </c>
      <c r="E396" s="62">
        <v>8</v>
      </c>
      <c r="F396" s="62">
        <v>12</v>
      </c>
      <c r="G396" s="62">
        <v>9</v>
      </c>
      <c r="H396" s="62">
        <v>16</v>
      </c>
    </row>
    <row r="397" spans="1:8" x14ac:dyDescent="0.25">
      <c r="A397" s="62" t="s">
        <v>687</v>
      </c>
      <c r="B397" s="22">
        <v>39590</v>
      </c>
      <c r="C397" s="62">
        <v>60004</v>
      </c>
      <c r="D397" s="62">
        <v>9</v>
      </c>
      <c r="E397" s="62">
        <v>0</v>
      </c>
      <c r="F397" s="62">
        <v>12</v>
      </c>
      <c r="G397" s="62">
        <v>11</v>
      </c>
      <c r="H397" s="62">
        <v>12</v>
      </c>
    </row>
    <row r="398" spans="1:8" x14ac:dyDescent="0.25">
      <c r="A398" s="62" t="s">
        <v>195</v>
      </c>
      <c r="B398" s="22">
        <v>39591</v>
      </c>
      <c r="C398" s="62">
        <v>50002</v>
      </c>
      <c r="D398" s="62">
        <v>6</v>
      </c>
      <c r="E398" s="62">
        <v>8</v>
      </c>
      <c r="F398" s="62">
        <v>12</v>
      </c>
      <c r="G398" s="62">
        <v>11</v>
      </c>
      <c r="H398" s="62">
        <v>10</v>
      </c>
    </row>
    <row r="399" spans="1:8" x14ac:dyDescent="0.25">
      <c r="A399" s="62" t="s">
        <v>688</v>
      </c>
      <c r="B399" s="22">
        <v>39591</v>
      </c>
      <c r="C399" s="62">
        <v>60005</v>
      </c>
      <c r="D399" s="62">
        <v>9</v>
      </c>
      <c r="E399" s="62">
        <v>8</v>
      </c>
      <c r="F399" s="62">
        <v>12</v>
      </c>
      <c r="G399" s="62">
        <v>11</v>
      </c>
      <c r="H399" s="62">
        <v>9</v>
      </c>
    </row>
    <row r="400" spans="1:8" x14ac:dyDescent="0.25">
      <c r="A400" s="62" t="s">
        <v>690</v>
      </c>
      <c r="B400" s="22">
        <v>39591</v>
      </c>
      <c r="C400" s="62">
        <v>60002</v>
      </c>
      <c r="D400" s="62">
        <v>9</v>
      </c>
      <c r="E400" s="62">
        <v>8</v>
      </c>
      <c r="F400" s="62">
        <v>12</v>
      </c>
      <c r="G400" s="62">
        <v>11</v>
      </c>
      <c r="H400" s="62">
        <v>6</v>
      </c>
    </row>
    <row r="401" spans="1:8" x14ac:dyDescent="0.25">
      <c r="A401" s="62" t="s">
        <v>691</v>
      </c>
      <c r="B401" s="22">
        <v>39591</v>
      </c>
      <c r="C401" s="62">
        <v>60005</v>
      </c>
      <c r="D401" s="62">
        <v>9</v>
      </c>
      <c r="E401" s="62">
        <v>4</v>
      </c>
      <c r="F401" s="62">
        <v>0</v>
      </c>
      <c r="G401" s="62">
        <v>11</v>
      </c>
      <c r="H401" s="62">
        <v>13</v>
      </c>
    </row>
    <row r="402" spans="1:8" x14ac:dyDescent="0.25">
      <c r="A402" s="62" t="s">
        <v>692</v>
      </c>
      <c r="B402" s="22">
        <v>39591</v>
      </c>
      <c r="C402" s="62">
        <v>60003</v>
      </c>
      <c r="D402" s="62">
        <v>15</v>
      </c>
      <c r="E402" s="62">
        <v>8</v>
      </c>
      <c r="F402" s="62">
        <v>19</v>
      </c>
      <c r="G402" s="62">
        <v>11</v>
      </c>
      <c r="H402" s="62">
        <v>9</v>
      </c>
    </row>
    <row r="403" spans="1:8" x14ac:dyDescent="0.25">
      <c r="A403" s="62" t="s">
        <v>196</v>
      </c>
      <c r="B403" s="22">
        <v>39592</v>
      </c>
      <c r="C403" s="62">
        <v>50002</v>
      </c>
      <c r="D403" s="62">
        <v>9</v>
      </c>
      <c r="E403" s="62">
        <v>8</v>
      </c>
      <c r="F403" s="62">
        <v>12</v>
      </c>
      <c r="G403" s="62">
        <v>11</v>
      </c>
      <c r="H403" s="62">
        <v>9</v>
      </c>
    </row>
    <row r="404" spans="1:8" x14ac:dyDescent="0.25">
      <c r="A404" s="62" t="s">
        <v>689</v>
      </c>
      <c r="B404" s="22">
        <v>39592</v>
      </c>
      <c r="C404" s="62">
        <v>60003</v>
      </c>
      <c r="D404" s="62">
        <v>9</v>
      </c>
      <c r="E404" s="62">
        <v>8</v>
      </c>
      <c r="F404" s="62">
        <v>10</v>
      </c>
      <c r="G404" s="62">
        <v>11</v>
      </c>
      <c r="H404" s="62">
        <v>9</v>
      </c>
    </row>
    <row r="405" spans="1:8" x14ac:dyDescent="0.25">
      <c r="A405" s="62" t="s">
        <v>197</v>
      </c>
      <c r="B405" s="22">
        <v>39593</v>
      </c>
      <c r="C405" s="62">
        <v>50005</v>
      </c>
      <c r="D405" s="62">
        <v>9</v>
      </c>
      <c r="E405" s="62">
        <v>8</v>
      </c>
      <c r="F405" s="62">
        <v>12</v>
      </c>
      <c r="G405" s="62">
        <v>11</v>
      </c>
      <c r="H405" s="62">
        <v>9</v>
      </c>
    </row>
    <row r="406" spans="1:8" x14ac:dyDescent="0.25">
      <c r="A406" s="62" t="s">
        <v>198</v>
      </c>
      <c r="B406" s="22">
        <v>39593</v>
      </c>
      <c r="C406" s="62">
        <v>50003</v>
      </c>
      <c r="D406" s="62">
        <v>9</v>
      </c>
      <c r="E406" s="62">
        <v>8</v>
      </c>
      <c r="F406" s="62">
        <v>12</v>
      </c>
      <c r="G406" s="62">
        <v>11</v>
      </c>
      <c r="H406" s="62">
        <v>9</v>
      </c>
    </row>
    <row r="407" spans="1:8" x14ac:dyDescent="0.25">
      <c r="A407" s="62" t="s">
        <v>199</v>
      </c>
      <c r="B407" s="22">
        <v>39593</v>
      </c>
      <c r="C407" s="62">
        <v>50002</v>
      </c>
      <c r="D407" s="62">
        <v>9</v>
      </c>
      <c r="E407" s="62">
        <v>8</v>
      </c>
      <c r="F407" s="62">
        <v>12</v>
      </c>
      <c r="G407" s="62">
        <v>12</v>
      </c>
      <c r="H407" s="62">
        <v>10</v>
      </c>
    </row>
    <row r="408" spans="1:8" x14ac:dyDescent="0.25">
      <c r="A408" s="62" t="s">
        <v>200</v>
      </c>
      <c r="B408" s="22">
        <v>39594</v>
      </c>
      <c r="C408" s="62">
        <v>50002</v>
      </c>
      <c r="D408" s="62">
        <v>9</v>
      </c>
      <c r="E408" s="62">
        <v>8</v>
      </c>
      <c r="F408" s="62">
        <v>12</v>
      </c>
      <c r="G408" s="62">
        <v>11</v>
      </c>
      <c r="H408" s="62">
        <v>8</v>
      </c>
    </row>
    <row r="409" spans="1:8" x14ac:dyDescent="0.25">
      <c r="A409" s="62" t="s">
        <v>201</v>
      </c>
      <c r="B409" s="22">
        <v>39594</v>
      </c>
      <c r="C409" s="62">
        <v>50003</v>
      </c>
      <c r="D409" s="62">
        <v>9</v>
      </c>
      <c r="E409" s="62">
        <v>8</v>
      </c>
      <c r="F409" s="62">
        <v>12</v>
      </c>
      <c r="G409" s="62">
        <v>13</v>
      </c>
      <c r="H409" s="62">
        <v>9</v>
      </c>
    </row>
    <row r="410" spans="1:8" x14ac:dyDescent="0.25">
      <c r="A410" s="62" t="s">
        <v>693</v>
      </c>
      <c r="B410" s="22">
        <v>39594</v>
      </c>
      <c r="C410" s="62">
        <v>60002</v>
      </c>
      <c r="D410" s="62">
        <v>9</v>
      </c>
      <c r="E410" s="62">
        <v>8</v>
      </c>
      <c r="F410" s="62">
        <v>8</v>
      </c>
      <c r="G410" s="62">
        <v>11</v>
      </c>
      <c r="H410" s="62">
        <v>9</v>
      </c>
    </row>
    <row r="411" spans="1:8" x14ac:dyDescent="0.25">
      <c r="A411" s="62" t="s">
        <v>694</v>
      </c>
      <c r="B411" s="22">
        <v>39594</v>
      </c>
      <c r="C411" s="62">
        <v>60001</v>
      </c>
      <c r="D411" s="62">
        <v>19</v>
      </c>
      <c r="E411" s="62">
        <v>8</v>
      </c>
      <c r="F411" s="62">
        <v>12</v>
      </c>
      <c r="G411" s="62">
        <v>11</v>
      </c>
      <c r="H411" s="62">
        <v>9</v>
      </c>
    </row>
    <row r="412" spans="1:8" x14ac:dyDescent="0.25">
      <c r="A412" s="62" t="s">
        <v>202</v>
      </c>
      <c r="B412" s="22">
        <v>39596</v>
      </c>
      <c r="C412" s="62">
        <v>50004</v>
      </c>
      <c r="D412" s="62">
        <v>9</v>
      </c>
      <c r="E412" s="62">
        <v>8</v>
      </c>
      <c r="F412" s="62">
        <v>11</v>
      </c>
      <c r="G412" s="62">
        <v>11</v>
      </c>
      <c r="H412" s="62">
        <v>19</v>
      </c>
    </row>
    <row r="413" spans="1:8" x14ac:dyDescent="0.25">
      <c r="A413" s="62" t="s">
        <v>203</v>
      </c>
      <c r="B413" s="22">
        <v>39596</v>
      </c>
      <c r="C413" s="62">
        <v>50001</v>
      </c>
      <c r="D413" s="62">
        <v>9</v>
      </c>
      <c r="E413" s="62">
        <v>8</v>
      </c>
      <c r="F413" s="62">
        <v>12</v>
      </c>
      <c r="G413" s="62">
        <v>11</v>
      </c>
      <c r="H413" s="62">
        <v>15</v>
      </c>
    </row>
    <row r="414" spans="1:8" x14ac:dyDescent="0.25">
      <c r="A414" s="62" t="s">
        <v>204</v>
      </c>
      <c r="B414" s="22">
        <v>39596</v>
      </c>
      <c r="C414" s="62">
        <v>50002</v>
      </c>
      <c r="D414" s="62">
        <v>2</v>
      </c>
      <c r="E414" s="62">
        <v>8</v>
      </c>
      <c r="F414" s="62">
        <v>11</v>
      </c>
      <c r="G414" s="62">
        <v>11</v>
      </c>
      <c r="H414" s="62">
        <v>9</v>
      </c>
    </row>
    <row r="415" spans="1:8" x14ac:dyDescent="0.25">
      <c r="A415" s="62" t="s">
        <v>695</v>
      </c>
      <c r="B415" s="22">
        <v>39596</v>
      </c>
      <c r="C415" s="62">
        <v>60004</v>
      </c>
      <c r="D415" s="62">
        <v>12</v>
      </c>
      <c r="E415" s="62">
        <v>8</v>
      </c>
      <c r="F415" s="62">
        <v>12</v>
      </c>
      <c r="G415" s="62">
        <v>11</v>
      </c>
      <c r="H415" s="62">
        <v>9</v>
      </c>
    </row>
    <row r="416" spans="1:8" x14ac:dyDescent="0.25">
      <c r="A416" s="62" t="s">
        <v>696</v>
      </c>
      <c r="B416" s="22">
        <v>39596</v>
      </c>
      <c r="C416" s="62">
        <v>60002</v>
      </c>
      <c r="D416" s="62">
        <v>19</v>
      </c>
      <c r="E416" s="62">
        <v>8</v>
      </c>
      <c r="F416" s="62">
        <v>12</v>
      </c>
      <c r="G416" s="62">
        <v>11</v>
      </c>
      <c r="H416" s="62">
        <v>5</v>
      </c>
    </row>
    <row r="417" spans="1:8" x14ac:dyDescent="0.25">
      <c r="A417" s="62" t="s">
        <v>697</v>
      </c>
      <c r="B417" s="22">
        <v>39596</v>
      </c>
      <c r="C417" s="62">
        <v>60005</v>
      </c>
      <c r="D417" s="62">
        <v>9</v>
      </c>
      <c r="E417" s="62">
        <v>8</v>
      </c>
      <c r="F417" s="62">
        <v>12</v>
      </c>
      <c r="G417" s="62">
        <v>11</v>
      </c>
      <c r="H417" s="62">
        <v>11</v>
      </c>
    </row>
    <row r="418" spans="1:8" x14ac:dyDescent="0.25">
      <c r="A418" s="62" t="s">
        <v>698</v>
      </c>
      <c r="B418" s="22">
        <v>39597</v>
      </c>
      <c r="C418" s="62">
        <v>60004</v>
      </c>
      <c r="D418" s="62">
        <v>9</v>
      </c>
      <c r="E418" s="62">
        <v>8</v>
      </c>
      <c r="F418" s="62">
        <v>15</v>
      </c>
      <c r="G418" s="62">
        <v>11</v>
      </c>
      <c r="H418" s="62">
        <v>5</v>
      </c>
    </row>
    <row r="419" spans="1:8" x14ac:dyDescent="0.25">
      <c r="A419" s="62" t="s">
        <v>21</v>
      </c>
      <c r="B419" s="22">
        <v>39600</v>
      </c>
      <c r="C419" s="62">
        <v>50001</v>
      </c>
      <c r="D419" s="62">
        <v>2</v>
      </c>
      <c r="E419" s="62">
        <v>8</v>
      </c>
      <c r="F419" s="62">
        <v>12</v>
      </c>
      <c r="G419" s="62">
        <v>11</v>
      </c>
      <c r="H419" s="62">
        <v>21</v>
      </c>
    </row>
    <row r="420" spans="1:8" x14ac:dyDescent="0.25">
      <c r="A420" s="62" t="s">
        <v>22</v>
      </c>
      <c r="B420" s="22">
        <v>39600</v>
      </c>
      <c r="C420" s="62">
        <v>50005</v>
      </c>
      <c r="D420" s="62">
        <v>0</v>
      </c>
      <c r="E420" s="62">
        <v>8</v>
      </c>
      <c r="F420" s="62">
        <v>12</v>
      </c>
      <c r="G420" s="62">
        <v>11</v>
      </c>
      <c r="H420" s="62">
        <v>9</v>
      </c>
    </row>
    <row r="421" spans="1:8" x14ac:dyDescent="0.25">
      <c r="A421" s="62" t="s">
        <v>524</v>
      </c>
      <c r="B421" s="22">
        <v>39600</v>
      </c>
      <c r="C421" s="62">
        <v>60002</v>
      </c>
      <c r="D421" s="62">
        <v>9</v>
      </c>
      <c r="E421" s="62">
        <v>8</v>
      </c>
      <c r="F421" s="62">
        <v>12</v>
      </c>
      <c r="G421" s="62">
        <v>11</v>
      </c>
      <c r="H421" s="62">
        <v>11</v>
      </c>
    </row>
    <row r="422" spans="1:8" x14ac:dyDescent="0.25">
      <c r="A422" s="62" t="s">
        <v>525</v>
      </c>
      <c r="B422" s="22">
        <v>39600</v>
      </c>
      <c r="C422" s="62">
        <v>60005</v>
      </c>
      <c r="D422" s="62">
        <v>9</v>
      </c>
      <c r="E422" s="62">
        <v>8</v>
      </c>
      <c r="F422" s="62">
        <v>15</v>
      </c>
      <c r="G422" s="62">
        <v>11</v>
      </c>
      <c r="H422" s="62">
        <v>11</v>
      </c>
    </row>
    <row r="423" spans="1:8" x14ac:dyDescent="0.25">
      <c r="A423" s="62" t="s">
        <v>57</v>
      </c>
      <c r="B423" s="22">
        <v>39601</v>
      </c>
      <c r="C423" s="62">
        <v>50002</v>
      </c>
      <c r="D423" s="62">
        <v>12</v>
      </c>
      <c r="E423" s="62">
        <v>8</v>
      </c>
      <c r="F423" s="62">
        <v>9</v>
      </c>
      <c r="G423" s="62">
        <v>11</v>
      </c>
      <c r="H423" s="62">
        <v>22</v>
      </c>
    </row>
    <row r="424" spans="1:8" x14ac:dyDescent="0.25">
      <c r="A424" s="62" t="s">
        <v>58</v>
      </c>
      <c r="B424" s="22">
        <v>39601</v>
      </c>
      <c r="C424" s="62">
        <v>50003</v>
      </c>
      <c r="D424" s="62">
        <v>10</v>
      </c>
      <c r="E424" s="62">
        <v>8</v>
      </c>
      <c r="F424" s="62">
        <v>11</v>
      </c>
      <c r="G424" s="62">
        <v>11</v>
      </c>
      <c r="H424" s="62">
        <v>15</v>
      </c>
    </row>
    <row r="425" spans="1:8" x14ac:dyDescent="0.25">
      <c r="A425" s="62" t="s">
        <v>549</v>
      </c>
      <c r="B425" s="22">
        <v>39601</v>
      </c>
      <c r="C425" s="62">
        <v>60005</v>
      </c>
      <c r="D425" s="62">
        <v>15</v>
      </c>
      <c r="E425" s="62">
        <v>8</v>
      </c>
      <c r="F425" s="62">
        <v>12</v>
      </c>
      <c r="G425" s="62">
        <v>11</v>
      </c>
      <c r="H425" s="62">
        <v>13</v>
      </c>
    </row>
    <row r="426" spans="1:8" x14ac:dyDescent="0.25">
      <c r="A426" s="62" t="s">
        <v>550</v>
      </c>
      <c r="B426" s="22">
        <v>39601</v>
      </c>
      <c r="C426" s="62">
        <v>60003</v>
      </c>
      <c r="D426" s="62">
        <v>9</v>
      </c>
      <c r="E426" s="62">
        <v>8</v>
      </c>
      <c r="F426" s="62">
        <v>15</v>
      </c>
      <c r="G426" s="62">
        <v>11</v>
      </c>
      <c r="H426" s="62">
        <v>11</v>
      </c>
    </row>
    <row r="427" spans="1:8" x14ac:dyDescent="0.25">
      <c r="A427" s="62" t="s">
        <v>97</v>
      </c>
      <c r="B427" s="22">
        <v>39602</v>
      </c>
      <c r="C427" s="62">
        <v>50004</v>
      </c>
      <c r="D427" s="62">
        <v>8</v>
      </c>
      <c r="E427" s="62">
        <v>8</v>
      </c>
      <c r="F427" s="62">
        <v>12</v>
      </c>
      <c r="G427" s="62">
        <v>11</v>
      </c>
      <c r="H427" s="62">
        <v>0</v>
      </c>
    </row>
    <row r="428" spans="1:8" x14ac:dyDescent="0.25">
      <c r="A428" s="62" t="s">
        <v>98</v>
      </c>
      <c r="B428" s="22">
        <v>39602</v>
      </c>
      <c r="C428" s="62">
        <v>50003</v>
      </c>
      <c r="D428" s="62">
        <v>9</v>
      </c>
      <c r="E428" s="62">
        <v>8</v>
      </c>
      <c r="F428" s="62">
        <v>12</v>
      </c>
      <c r="G428" s="62">
        <v>12</v>
      </c>
      <c r="H428" s="62">
        <v>5</v>
      </c>
    </row>
    <row r="429" spans="1:8" x14ac:dyDescent="0.25">
      <c r="A429" s="62" t="s">
        <v>590</v>
      </c>
      <c r="B429" s="22">
        <v>39602</v>
      </c>
      <c r="C429" s="62">
        <v>60001</v>
      </c>
      <c r="D429" s="62">
        <v>9</v>
      </c>
      <c r="E429" s="62">
        <v>8</v>
      </c>
      <c r="F429" s="62">
        <v>12</v>
      </c>
      <c r="G429" s="62">
        <v>11</v>
      </c>
      <c r="H429" s="62">
        <v>13</v>
      </c>
    </row>
    <row r="430" spans="1:8" x14ac:dyDescent="0.25">
      <c r="A430" s="62" t="s">
        <v>591</v>
      </c>
      <c r="B430" s="22">
        <v>39602</v>
      </c>
      <c r="C430" s="62">
        <v>60005</v>
      </c>
      <c r="D430" s="62">
        <v>11</v>
      </c>
      <c r="E430" s="62">
        <v>8</v>
      </c>
      <c r="F430" s="62">
        <v>15</v>
      </c>
      <c r="G430" s="62">
        <v>11</v>
      </c>
      <c r="H430" s="62">
        <v>11</v>
      </c>
    </row>
    <row r="431" spans="1:8" x14ac:dyDescent="0.25">
      <c r="A431" s="62" t="s">
        <v>136</v>
      </c>
      <c r="B431" s="22">
        <v>39603</v>
      </c>
      <c r="C431" s="62">
        <v>50004</v>
      </c>
      <c r="D431" s="62">
        <v>9</v>
      </c>
      <c r="E431" s="62">
        <v>8</v>
      </c>
      <c r="F431" s="62">
        <v>12</v>
      </c>
      <c r="G431" s="62">
        <v>11</v>
      </c>
      <c r="H431" s="62">
        <v>9</v>
      </c>
    </row>
    <row r="432" spans="1:8" x14ac:dyDescent="0.25">
      <c r="A432" s="62" t="s">
        <v>137</v>
      </c>
      <c r="B432" s="22">
        <v>39603</v>
      </c>
      <c r="C432" s="62">
        <v>50003</v>
      </c>
      <c r="D432" s="62">
        <v>12</v>
      </c>
      <c r="E432" s="62">
        <v>5</v>
      </c>
      <c r="F432" s="62">
        <v>12</v>
      </c>
      <c r="G432" s="62">
        <v>10</v>
      </c>
      <c r="H432" s="62">
        <v>9</v>
      </c>
    </row>
    <row r="433" spans="1:8" x14ac:dyDescent="0.25">
      <c r="A433" s="62" t="s">
        <v>630</v>
      </c>
      <c r="B433" s="22">
        <v>39603</v>
      </c>
      <c r="C433" s="62">
        <v>60001</v>
      </c>
      <c r="D433" s="62">
        <v>12</v>
      </c>
      <c r="E433" s="62">
        <v>8</v>
      </c>
      <c r="F433" s="62">
        <v>12</v>
      </c>
      <c r="G433" s="62">
        <v>11</v>
      </c>
      <c r="H433" s="62">
        <v>11</v>
      </c>
    </row>
    <row r="434" spans="1:8" x14ac:dyDescent="0.25">
      <c r="A434" s="62" t="s">
        <v>631</v>
      </c>
      <c r="B434" s="22">
        <v>39603</v>
      </c>
      <c r="C434" s="62">
        <v>60005</v>
      </c>
      <c r="D434" s="62">
        <v>12</v>
      </c>
      <c r="E434" s="62">
        <v>8</v>
      </c>
      <c r="F434" s="62">
        <v>12</v>
      </c>
      <c r="G434" s="62">
        <v>11</v>
      </c>
      <c r="H434" s="62">
        <v>14</v>
      </c>
    </row>
    <row r="435" spans="1:8" x14ac:dyDescent="0.25">
      <c r="A435" s="62" t="s">
        <v>176</v>
      </c>
      <c r="B435" s="22">
        <v>39604</v>
      </c>
      <c r="C435" s="62">
        <v>50001</v>
      </c>
      <c r="D435" s="62">
        <v>11</v>
      </c>
      <c r="E435" s="62">
        <v>8</v>
      </c>
      <c r="F435" s="62">
        <v>12</v>
      </c>
      <c r="G435" s="62">
        <v>11</v>
      </c>
      <c r="H435" s="62">
        <v>10</v>
      </c>
    </row>
    <row r="436" spans="1:8" x14ac:dyDescent="0.25">
      <c r="A436" s="62" t="s">
        <v>177</v>
      </c>
      <c r="B436" s="22">
        <v>39604</v>
      </c>
      <c r="C436" s="62">
        <v>50003</v>
      </c>
      <c r="D436" s="62">
        <v>9</v>
      </c>
      <c r="E436" s="62">
        <v>8</v>
      </c>
      <c r="F436" s="62">
        <v>12</v>
      </c>
      <c r="G436" s="62">
        <v>10</v>
      </c>
      <c r="H436" s="62">
        <v>8</v>
      </c>
    </row>
    <row r="437" spans="1:8" x14ac:dyDescent="0.25">
      <c r="A437" s="62" t="s">
        <v>669</v>
      </c>
      <c r="B437" s="22">
        <v>39604</v>
      </c>
      <c r="C437" s="62">
        <v>60005</v>
      </c>
      <c r="D437" s="62">
        <v>9</v>
      </c>
      <c r="E437" s="62">
        <v>8</v>
      </c>
      <c r="F437" s="62">
        <v>0</v>
      </c>
      <c r="G437" s="62">
        <v>11</v>
      </c>
      <c r="H437" s="62">
        <v>15</v>
      </c>
    </row>
    <row r="438" spans="1:8" x14ac:dyDescent="0.25">
      <c r="A438" s="62" t="s">
        <v>670</v>
      </c>
      <c r="B438" s="22">
        <v>39604</v>
      </c>
      <c r="C438" s="62">
        <v>60003</v>
      </c>
      <c r="D438" s="62">
        <v>9</v>
      </c>
      <c r="E438" s="62">
        <v>8</v>
      </c>
      <c r="F438" s="62">
        <v>19</v>
      </c>
      <c r="G438" s="62">
        <v>11</v>
      </c>
      <c r="H438" s="62">
        <v>6</v>
      </c>
    </row>
    <row r="439" spans="1:8" x14ac:dyDescent="0.25">
      <c r="A439" s="62" t="s">
        <v>215</v>
      </c>
      <c r="B439" s="22">
        <v>39605</v>
      </c>
      <c r="C439" s="62">
        <v>50004</v>
      </c>
      <c r="D439" s="62">
        <v>5</v>
      </c>
      <c r="E439" s="62">
        <v>8</v>
      </c>
      <c r="F439" s="62">
        <v>12</v>
      </c>
      <c r="G439" s="62">
        <v>5</v>
      </c>
      <c r="H439" s="62">
        <v>9</v>
      </c>
    </row>
    <row r="440" spans="1:8" x14ac:dyDescent="0.25">
      <c r="A440" s="62" t="s">
        <v>216</v>
      </c>
      <c r="B440" s="22">
        <v>39605</v>
      </c>
      <c r="C440" s="62">
        <v>50005</v>
      </c>
      <c r="D440" s="62">
        <v>9</v>
      </c>
      <c r="E440" s="62">
        <v>8</v>
      </c>
      <c r="F440" s="62">
        <v>12</v>
      </c>
      <c r="G440" s="62">
        <v>15</v>
      </c>
      <c r="H440" s="62">
        <v>19</v>
      </c>
    </row>
    <row r="441" spans="1:8" x14ac:dyDescent="0.25">
      <c r="A441" s="62" t="s">
        <v>707</v>
      </c>
      <c r="B441" s="22">
        <v>39605</v>
      </c>
      <c r="C441" s="62">
        <v>60001</v>
      </c>
      <c r="D441" s="62">
        <v>9</v>
      </c>
      <c r="E441" s="62">
        <v>8</v>
      </c>
      <c r="F441" s="62">
        <v>10</v>
      </c>
      <c r="G441" s="62">
        <v>11</v>
      </c>
      <c r="H441" s="62">
        <v>11</v>
      </c>
    </row>
    <row r="442" spans="1:8" x14ac:dyDescent="0.25">
      <c r="A442" s="62" t="s">
        <v>708</v>
      </c>
      <c r="B442" s="22">
        <v>39605</v>
      </c>
      <c r="C442" s="62">
        <v>60003</v>
      </c>
      <c r="D442" s="62">
        <v>15</v>
      </c>
      <c r="E442" s="62">
        <v>8</v>
      </c>
      <c r="F442" s="62">
        <v>8</v>
      </c>
      <c r="G442" s="62">
        <v>11</v>
      </c>
      <c r="H442" s="62">
        <v>5</v>
      </c>
    </row>
    <row r="443" spans="1:8" x14ac:dyDescent="0.25">
      <c r="A443" s="62" t="s">
        <v>258</v>
      </c>
      <c r="B443" s="22">
        <v>39606</v>
      </c>
      <c r="C443" s="62">
        <v>50002</v>
      </c>
      <c r="D443" s="62">
        <v>11</v>
      </c>
      <c r="E443" s="62">
        <v>8</v>
      </c>
      <c r="F443" s="62">
        <v>12</v>
      </c>
      <c r="G443" s="62">
        <v>6</v>
      </c>
      <c r="H443" s="62">
        <v>9</v>
      </c>
    </row>
    <row r="444" spans="1:8" x14ac:dyDescent="0.25">
      <c r="A444" s="62" t="s">
        <v>259</v>
      </c>
      <c r="B444" s="22">
        <v>39606</v>
      </c>
      <c r="C444" s="62">
        <v>50004</v>
      </c>
      <c r="D444" s="62">
        <v>9</v>
      </c>
      <c r="E444" s="62">
        <v>8</v>
      </c>
      <c r="F444" s="62">
        <v>12</v>
      </c>
      <c r="G444" s="62">
        <v>11</v>
      </c>
      <c r="H444" s="62">
        <v>9</v>
      </c>
    </row>
    <row r="445" spans="1:8" x14ac:dyDescent="0.25">
      <c r="A445" s="62" t="s">
        <v>750</v>
      </c>
      <c r="B445" s="22">
        <v>39606</v>
      </c>
      <c r="C445" s="62">
        <v>60001</v>
      </c>
      <c r="D445" s="62">
        <v>9</v>
      </c>
      <c r="E445" s="62">
        <v>8</v>
      </c>
      <c r="F445" s="62">
        <v>12</v>
      </c>
      <c r="G445" s="62">
        <v>11</v>
      </c>
      <c r="H445" s="62">
        <v>11</v>
      </c>
    </row>
    <row r="446" spans="1:8" x14ac:dyDescent="0.25">
      <c r="A446" s="62" t="s">
        <v>751</v>
      </c>
      <c r="B446" s="22">
        <v>39606</v>
      </c>
      <c r="C446" s="62">
        <v>60005</v>
      </c>
      <c r="D446" s="62">
        <v>9</v>
      </c>
      <c r="E446" s="62">
        <v>8</v>
      </c>
      <c r="F446" s="62">
        <v>12</v>
      </c>
      <c r="G446" s="62">
        <v>11</v>
      </c>
      <c r="H446" s="62">
        <v>9</v>
      </c>
    </row>
    <row r="447" spans="1:8" x14ac:dyDescent="0.25">
      <c r="A447" s="62" t="s">
        <v>298</v>
      </c>
      <c r="B447" s="22">
        <v>39607</v>
      </c>
      <c r="C447" s="62">
        <v>50001</v>
      </c>
      <c r="D447" s="62">
        <v>9</v>
      </c>
      <c r="E447" s="62">
        <v>8</v>
      </c>
      <c r="F447" s="62">
        <v>12</v>
      </c>
      <c r="G447" s="62">
        <v>11</v>
      </c>
      <c r="H447" s="62">
        <v>9</v>
      </c>
    </row>
    <row r="448" spans="1:8" x14ac:dyDescent="0.25">
      <c r="A448" s="62" t="s">
        <v>299</v>
      </c>
      <c r="B448" s="22">
        <v>39607</v>
      </c>
      <c r="C448" s="62">
        <v>50005</v>
      </c>
      <c r="D448" s="62">
        <v>9</v>
      </c>
      <c r="E448" s="62">
        <v>8</v>
      </c>
      <c r="F448" s="62">
        <v>12</v>
      </c>
      <c r="G448" s="62">
        <v>11</v>
      </c>
      <c r="H448" s="62">
        <v>9</v>
      </c>
    </row>
    <row r="449" spans="1:8" x14ac:dyDescent="0.25">
      <c r="A449" s="62" t="s">
        <v>592</v>
      </c>
      <c r="B449" s="22">
        <v>39607</v>
      </c>
      <c r="C449" s="62">
        <v>60002</v>
      </c>
      <c r="D449" s="62">
        <v>11</v>
      </c>
      <c r="E449" s="62">
        <v>8</v>
      </c>
      <c r="F449" s="62">
        <v>12</v>
      </c>
      <c r="G449" s="62">
        <v>11</v>
      </c>
      <c r="H449" s="62">
        <v>9</v>
      </c>
    </row>
    <row r="450" spans="1:8" x14ac:dyDescent="0.25">
      <c r="A450" s="62" t="s">
        <v>593</v>
      </c>
      <c r="B450" s="22">
        <v>39607</v>
      </c>
      <c r="C450" s="62">
        <v>60001</v>
      </c>
      <c r="D450" s="62">
        <v>12</v>
      </c>
      <c r="E450" s="62">
        <v>8</v>
      </c>
      <c r="F450" s="62">
        <v>12</v>
      </c>
      <c r="G450" s="62">
        <v>15</v>
      </c>
      <c r="H450" s="62">
        <v>9</v>
      </c>
    </row>
    <row r="451" spans="1:8" x14ac:dyDescent="0.25">
      <c r="A451" s="62" t="s">
        <v>594</v>
      </c>
      <c r="B451" s="22">
        <v>39607</v>
      </c>
      <c r="C451" s="62">
        <v>60003</v>
      </c>
      <c r="D451" s="62">
        <v>12</v>
      </c>
      <c r="E451" s="62">
        <v>8</v>
      </c>
      <c r="F451" s="62">
        <v>12</v>
      </c>
      <c r="G451" s="62">
        <v>6</v>
      </c>
      <c r="H451" s="62">
        <v>9</v>
      </c>
    </row>
    <row r="452" spans="1:8" x14ac:dyDescent="0.25">
      <c r="A452" s="62" t="s">
        <v>340</v>
      </c>
      <c r="B452" s="22">
        <v>39608</v>
      </c>
      <c r="C452" s="62">
        <v>50001</v>
      </c>
      <c r="D452" s="62">
        <v>6</v>
      </c>
      <c r="E452" s="62">
        <v>8</v>
      </c>
      <c r="F452" s="62">
        <v>12</v>
      </c>
      <c r="G452" s="62">
        <v>9</v>
      </c>
      <c r="H452" s="62">
        <v>9</v>
      </c>
    </row>
    <row r="453" spans="1:8" x14ac:dyDescent="0.25">
      <c r="A453" s="62" t="s">
        <v>634</v>
      </c>
      <c r="B453" s="22">
        <v>39608</v>
      </c>
      <c r="C453" s="62">
        <v>60003</v>
      </c>
      <c r="D453" s="62">
        <v>9</v>
      </c>
      <c r="E453" s="62">
        <v>8</v>
      </c>
      <c r="F453" s="62">
        <v>12</v>
      </c>
      <c r="G453" s="62">
        <v>11</v>
      </c>
      <c r="H453" s="62">
        <v>9</v>
      </c>
    </row>
    <row r="454" spans="1:8" x14ac:dyDescent="0.25">
      <c r="A454" s="62" t="s">
        <v>382</v>
      </c>
      <c r="B454" s="22">
        <v>39609</v>
      </c>
      <c r="C454" s="62">
        <v>50002</v>
      </c>
      <c r="D454" s="62">
        <v>9</v>
      </c>
      <c r="E454" s="62">
        <v>8</v>
      </c>
      <c r="F454" s="62">
        <v>12</v>
      </c>
      <c r="G454" s="62">
        <v>9</v>
      </c>
      <c r="H454" s="62">
        <v>9</v>
      </c>
    </row>
    <row r="455" spans="1:8" x14ac:dyDescent="0.25">
      <c r="A455" s="62" t="s">
        <v>383</v>
      </c>
      <c r="B455" s="22">
        <v>39609</v>
      </c>
      <c r="C455" s="62">
        <v>50003</v>
      </c>
      <c r="D455" s="62">
        <v>6</v>
      </c>
      <c r="E455" s="62">
        <v>8</v>
      </c>
      <c r="F455" s="62">
        <v>12</v>
      </c>
      <c r="G455" s="62">
        <v>12</v>
      </c>
      <c r="H455" s="62">
        <v>9</v>
      </c>
    </row>
    <row r="456" spans="1:8" x14ac:dyDescent="0.25">
      <c r="A456" s="62" t="s">
        <v>676</v>
      </c>
      <c r="B456" s="22">
        <v>39609</v>
      </c>
      <c r="C456" s="62">
        <v>60005</v>
      </c>
      <c r="D456" s="62">
        <v>21</v>
      </c>
      <c r="E456" s="62">
        <v>8</v>
      </c>
      <c r="F456" s="62">
        <v>12</v>
      </c>
      <c r="G456" s="62">
        <v>11</v>
      </c>
      <c r="H456" s="62">
        <v>5</v>
      </c>
    </row>
    <row r="457" spans="1:8" x14ac:dyDescent="0.25">
      <c r="A457" s="62" t="s">
        <v>677</v>
      </c>
      <c r="B457" s="22">
        <v>39609</v>
      </c>
      <c r="C457" s="62">
        <v>60003</v>
      </c>
      <c r="D457" s="62">
        <v>9</v>
      </c>
      <c r="E457" s="62">
        <v>8</v>
      </c>
      <c r="F457" s="62">
        <v>12</v>
      </c>
      <c r="G457" s="62">
        <v>11</v>
      </c>
      <c r="H457" s="62">
        <v>11</v>
      </c>
    </row>
    <row r="458" spans="1:8" x14ac:dyDescent="0.25">
      <c r="A458" s="62" t="s">
        <v>426</v>
      </c>
      <c r="B458" s="22">
        <v>39610</v>
      </c>
      <c r="C458" s="62">
        <v>50003</v>
      </c>
      <c r="D458" s="62">
        <v>9</v>
      </c>
      <c r="E458" s="62">
        <v>8</v>
      </c>
      <c r="F458" s="62">
        <v>12</v>
      </c>
      <c r="G458" s="62">
        <v>15</v>
      </c>
      <c r="H458" s="62">
        <v>9</v>
      </c>
    </row>
    <row r="459" spans="1:8" x14ac:dyDescent="0.25">
      <c r="A459" s="62" t="s">
        <v>427</v>
      </c>
      <c r="B459" s="22">
        <v>39610</v>
      </c>
      <c r="C459" s="62">
        <v>50001</v>
      </c>
      <c r="D459" s="62">
        <v>6</v>
      </c>
      <c r="E459" s="62">
        <v>8</v>
      </c>
      <c r="F459" s="62">
        <v>12</v>
      </c>
      <c r="G459" s="62">
        <v>12</v>
      </c>
      <c r="H459" s="62">
        <v>9</v>
      </c>
    </row>
    <row r="460" spans="1:8" x14ac:dyDescent="0.25">
      <c r="A460" s="62" t="s">
        <v>820</v>
      </c>
      <c r="B460" s="22">
        <v>39610</v>
      </c>
      <c r="C460" s="62">
        <v>60003</v>
      </c>
      <c r="D460" s="62">
        <v>13</v>
      </c>
      <c r="E460" s="62">
        <v>8</v>
      </c>
      <c r="F460" s="62">
        <v>12</v>
      </c>
      <c r="G460" s="62">
        <v>9</v>
      </c>
      <c r="H460" s="62">
        <v>11</v>
      </c>
    </row>
    <row r="461" spans="1:8" x14ac:dyDescent="0.25">
      <c r="A461" s="62" t="s">
        <v>821</v>
      </c>
      <c r="B461" s="22">
        <v>39610</v>
      </c>
      <c r="C461" s="62">
        <v>60005</v>
      </c>
      <c r="D461" s="62">
        <v>9</v>
      </c>
      <c r="E461" s="62">
        <v>8</v>
      </c>
      <c r="F461" s="62">
        <v>12</v>
      </c>
      <c r="G461" s="62">
        <v>9</v>
      </c>
      <c r="H461" s="62">
        <v>13</v>
      </c>
    </row>
    <row r="462" spans="1:8" x14ac:dyDescent="0.25">
      <c r="A462" s="62" t="s">
        <v>467</v>
      </c>
      <c r="B462" s="22">
        <v>39611</v>
      </c>
      <c r="C462" s="62">
        <v>50003</v>
      </c>
      <c r="D462" s="62">
        <v>9</v>
      </c>
      <c r="E462" s="62">
        <v>15</v>
      </c>
      <c r="F462" s="62">
        <v>12</v>
      </c>
      <c r="G462" s="62">
        <v>12</v>
      </c>
      <c r="H462" s="62">
        <v>9</v>
      </c>
    </row>
    <row r="463" spans="1:8" x14ac:dyDescent="0.25">
      <c r="A463" s="62" t="s">
        <v>468</v>
      </c>
      <c r="B463" s="22">
        <v>39611</v>
      </c>
      <c r="C463" s="62">
        <v>50001</v>
      </c>
      <c r="D463" s="62">
        <v>9</v>
      </c>
      <c r="E463" s="62">
        <v>9</v>
      </c>
      <c r="F463" s="62">
        <v>12</v>
      </c>
      <c r="G463" s="62">
        <v>12</v>
      </c>
      <c r="H463" s="62">
        <v>9</v>
      </c>
    </row>
    <row r="464" spans="1:8" x14ac:dyDescent="0.25">
      <c r="A464" s="62" t="s">
        <v>862</v>
      </c>
      <c r="B464" s="22">
        <v>39611</v>
      </c>
      <c r="C464" s="62">
        <v>60003</v>
      </c>
      <c r="D464" s="62">
        <v>9</v>
      </c>
      <c r="E464" s="62">
        <v>8</v>
      </c>
      <c r="F464" s="62">
        <v>12</v>
      </c>
      <c r="G464" s="62">
        <v>12</v>
      </c>
      <c r="H464" s="62">
        <v>11</v>
      </c>
    </row>
    <row r="465" spans="1:8" x14ac:dyDescent="0.25">
      <c r="A465" s="62" t="s">
        <v>863</v>
      </c>
      <c r="B465" s="22">
        <v>39611</v>
      </c>
      <c r="C465" s="62">
        <v>60002</v>
      </c>
      <c r="D465" s="62">
        <v>22</v>
      </c>
      <c r="E465" s="62">
        <v>8</v>
      </c>
      <c r="F465" s="62">
        <v>12</v>
      </c>
      <c r="G465" s="62">
        <v>15</v>
      </c>
      <c r="H465" s="62">
        <v>13</v>
      </c>
    </row>
    <row r="466" spans="1:8" x14ac:dyDescent="0.25">
      <c r="A466" s="62" t="s">
        <v>225</v>
      </c>
      <c r="B466" s="22">
        <v>39612</v>
      </c>
      <c r="C466" s="62">
        <v>50002</v>
      </c>
      <c r="D466" s="62">
        <v>9</v>
      </c>
      <c r="E466" s="62">
        <v>0</v>
      </c>
      <c r="F466" s="62">
        <v>12</v>
      </c>
      <c r="G466" s="62">
        <v>12</v>
      </c>
      <c r="H466" s="62">
        <v>9</v>
      </c>
    </row>
    <row r="467" spans="1:8" x14ac:dyDescent="0.25">
      <c r="A467" s="62" t="s">
        <v>717</v>
      </c>
      <c r="B467" s="22">
        <v>39612</v>
      </c>
      <c r="C467" s="62">
        <v>60005</v>
      </c>
      <c r="D467" s="62">
        <v>15</v>
      </c>
      <c r="E467" s="62">
        <v>8</v>
      </c>
      <c r="F467" s="62">
        <v>12</v>
      </c>
      <c r="G467" s="62">
        <v>12</v>
      </c>
      <c r="H467" s="62">
        <v>11</v>
      </c>
    </row>
    <row r="468" spans="1:8" x14ac:dyDescent="0.25">
      <c r="A468" s="62" t="s">
        <v>226</v>
      </c>
      <c r="B468" s="22">
        <v>39613</v>
      </c>
      <c r="C468" s="62">
        <v>50005</v>
      </c>
      <c r="D468" s="62">
        <v>9</v>
      </c>
      <c r="E468" s="62">
        <v>9</v>
      </c>
      <c r="F468" s="62">
        <v>12</v>
      </c>
      <c r="G468" s="62">
        <v>12</v>
      </c>
      <c r="H468" s="62">
        <v>10</v>
      </c>
    </row>
    <row r="469" spans="1:8" x14ac:dyDescent="0.25">
      <c r="A469" s="62" t="s">
        <v>227</v>
      </c>
      <c r="B469" s="22">
        <v>39614</v>
      </c>
      <c r="C469" s="62">
        <v>50003</v>
      </c>
      <c r="D469" s="62">
        <v>6</v>
      </c>
      <c r="E469" s="62">
        <v>9</v>
      </c>
      <c r="F469" s="62">
        <v>12</v>
      </c>
      <c r="G469" s="62">
        <v>11</v>
      </c>
      <c r="H469" s="62">
        <v>8</v>
      </c>
    </row>
    <row r="470" spans="1:8" x14ac:dyDescent="0.25">
      <c r="A470" s="62" t="s">
        <v>718</v>
      </c>
      <c r="B470" s="22">
        <v>39614</v>
      </c>
      <c r="C470" s="62">
        <v>60004</v>
      </c>
      <c r="D470" s="62">
        <v>15</v>
      </c>
      <c r="E470" s="62">
        <v>8</v>
      </c>
      <c r="F470" s="62">
        <v>12</v>
      </c>
      <c r="G470" s="62">
        <v>12</v>
      </c>
      <c r="H470" s="62">
        <v>11</v>
      </c>
    </row>
    <row r="471" spans="1:8" x14ac:dyDescent="0.25">
      <c r="A471" s="62" t="s">
        <v>719</v>
      </c>
      <c r="B471" s="22">
        <v>39614</v>
      </c>
      <c r="C471" s="62">
        <v>60005</v>
      </c>
      <c r="D471" s="62">
        <v>20</v>
      </c>
      <c r="E471" s="62">
        <v>8</v>
      </c>
      <c r="F471" s="62">
        <v>12</v>
      </c>
      <c r="G471" s="62">
        <v>12</v>
      </c>
      <c r="H471" s="62">
        <v>9</v>
      </c>
    </row>
    <row r="472" spans="1:8" x14ac:dyDescent="0.25">
      <c r="A472" s="62" t="s">
        <v>228</v>
      </c>
      <c r="B472" s="22">
        <v>39615</v>
      </c>
      <c r="C472" s="62">
        <v>50002</v>
      </c>
      <c r="D472" s="62">
        <v>9</v>
      </c>
      <c r="E472" s="62">
        <v>15</v>
      </c>
      <c r="F472" s="62">
        <v>12</v>
      </c>
      <c r="G472" s="62">
        <v>11</v>
      </c>
      <c r="H472" s="62">
        <v>0</v>
      </c>
    </row>
    <row r="473" spans="1:8" x14ac:dyDescent="0.25">
      <c r="A473" s="62" t="s">
        <v>720</v>
      </c>
      <c r="B473" s="22">
        <v>39615</v>
      </c>
      <c r="C473" s="62">
        <v>60003</v>
      </c>
      <c r="D473" s="62">
        <v>9</v>
      </c>
      <c r="E473" s="62">
        <v>8</v>
      </c>
      <c r="F473" s="62">
        <v>12</v>
      </c>
      <c r="G473" s="62">
        <v>12</v>
      </c>
      <c r="H473" s="62">
        <v>9</v>
      </c>
    </row>
    <row r="474" spans="1:8" x14ac:dyDescent="0.25">
      <c r="A474" s="62" t="s">
        <v>229</v>
      </c>
      <c r="B474" s="22">
        <v>39616</v>
      </c>
      <c r="C474" s="62">
        <v>50002</v>
      </c>
      <c r="D474" s="62">
        <v>9</v>
      </c>
      <c r="E474" s="62">
        <v>0</v>
      </c>
      <c r="F474" s="62">
        <v>12</v>
      </c>
      <c r="G474" s="62">
        <v>11</v>
      </c>
      <c r="H474" s="62">
        <v>19</v>
      </c>
    </row>
    <row r="475" spans="1:8" x14ac:dyDescent="0.25">
      <c r="A475" s="62" t="s">
        <v>721</v>
      </c>
      <c r="B475" s="22">
        <v>39616</v>
      </c>
      <c r="C475" s="62">
        <v>60002</v>
      </c>
      <c r="D475" s="62">
        <v>9</v>
      </c>
      <c r="E475" s="62">
        <v>8</v>
      </c>
      <c r="F475" s="62">
        <v>12</v>
      </c>
      <c r="G475" s="62">
        <v>12</v>
      </c>
      <c r="H475" s="62">
        <v>9</v>
      </c>
    </row>
    <row r="476" spans="1:8" x14ac:dyDescent="0.25">
      <c r="A476" s="62" t="s">
        <v>230</v>
      </c>
      <c r="B476" s="22">
        <v>39617</v>
      </c>
      <c r="C476" s="62">
        <v>50003</v>
      </c>
      <c r="D476" s="62">
        <v>9</v>
      </c>
      <c r="E476" s="62">
        <v>0</v>
      </c>
      <c r="F476" s="62">
        <v>12</v>
      </c>
      <c r="G476" s="62">
        <v>11</v>
      </c>
      <c r="H476" s="62">
        <v>9</v>
      </c>
    </row>
    <row r="477" spans="1:8" x14ac:dyDescent="0.25">
      <c r="A477" s="62" t="s">
        <v>722</v>
      </c>
      <c r="B477" s="22">
        <v>39617</v>
      </c>
      <c r="C477" s="62">
        <v>60001</v>
      </c>
      <c r="D477" s="62">
        <v>17</v>
      </c>
      <c r="E477" s="62">
        <v>8</v>
      </c>
      <c r="F477" s="62">
        <v>12</v>
      </c>
      <c r="G477" s="62">
        <v>11</v>
      </c>
      <c r="H477" s="62">
        <v>9</v>
      </c>
    </row>
    <row r="478" spans="1:8" x14ac:dyDescent="0.25">
      <c r="A478" s="62" t="s">
        <v>231</v>
      </c>
      <c r="B478" s="22">
        <v>39618</v>
      </c>
      <c r="C478" s="62">
        <v>50003</v>
      </c>
      <c r="D478" s="62">
        <v>9</v>
      </c>
      <c r="E478" s="62">
        <v>19</v>
      </c>
      <c r="F478" s="62">
        <v>12</v>
      </c>
      <c r="G478" s="62">
        <v>11</v>
      </c>
      <c r="H478" s="62">
        <v>9</v>
      </c>
    </row>
    <row r="479" spans="1:8" x14ac:dyDescent="0.25">
      <c r="A479" s="62" t="s">
        <v>232</v>
      </c>
      <c r="B479" s="22">
        <v>39618</v>
      </c>
      <c r="C479" s="62">
        <v>50004</v>
      </c>
      <c r="D479" s="62">
        <v>9</v>
      </c>
      <c r="E479" s="62">
        <v>10</v>
      </c>
      <c r="F479" s="62">
        <v>12</v>
      </c>
      <c r="G479" s="62">
        <v>11</v>
      </c>
      <c r="H479" s="62">
        <v>0</v>
      </c>
    </row>
    <row r="480" spans="1:8" x14ac:dyDescent="0.25">
      <c r="A480" s="62" t="s">
        <v>723</v>
      </c>
      <c r="B480" s="22">
        <v>39618</v>
      </c>
      <c r="C480" s="62">
        <v>60004</v>
      </c>
      <c r="D480" s="62">
        <v>8</v>
      </c>
      <c r="E480" s="62">
        <v>8</v>
      </c>
      <c r="F480" s="62">
        <v>12</v>
      </c>
      <c r="G480" s="62">
        <v>11</v>
      </c>
      <c r="H480" s="62">
        <v>9</v>
      </c>
    </row>
    <row r="481" spans="1:8" x14ac:dyDescent="0.25">
      <c r="A481" s="62" t="s">
        <v>724</v>
      </c>
      <c r="B481" s="22">
        <v>39618</v>
      </c>
      <c r="C481" s="62">
        <v>60005</v>
      </c>
      <c r="D481" s="62">
        <v>21</v>
      </c>
      <c r="E481" s="62">
        <v>8</v>
      </c>
      <c r="F481" s="62">
        <v>12</v>
      </c>
      <c r="G481" s="62">
        <v>11</v>
      </c>
      <c r="H481" s="62">
        <v>9</v>
      </c>
    </row>
    <row r="482" spans="1:8" x14ac:dyDescent="0.25">
      <c r="A482" s="62" t="s">
        <v>233</v>
      </c>
      <c r="B482" s="22">
        <v>39619</v>
      </c>
      <c r="C482" s="62">
        <v>50005</v>
      </c>
      <c r="D482" s="62">
        <v>2</v>
      </c>
      <c r="E482" s="62">
        <v>8</v>
      </c>
      <c r="F482" s="62">
        <v>12</v>
      </c>
      <c r="G482" s="62">
        <v>11</v>
      </c>
      <c r="H482" s="62">
        <v>16</v>
      </c>
    </row>
    <row r="483" spans="1:8" x14ac:dyDescent="0.25">
      <c r="A483" s="62" t="s">
        <v>234</v>
      </c>
      <c r="B483" s="22">
        <v>39619</v>
      </c>
      <c r="C483" s="62">
        <v>50002</v>
      </c>
      <c r="D483" s="62">
        <v>2</v>
      </c>
      <c r="E483" s="62">
        <v>8</v>
      </c>
      <c r="F483" s="62">
        <v>12</v>
      </c>
      <c r="G483" s="62">
        <v>11</v>
      </c>
      <c r="H483" s="62">
        <v>8</v>
      </c>
    </row>
    <row r="484" spans="1:8" x14ac:dyDescent="0.25">
      <c r="A484" s="62" t="s">
        <v>725</v>
      </c>
      <c r="B484" s="22">
        <v>39619</v>
      </c>
      <c r="C484" s="62">
        <v>60002</v>
      </c>
      <c r="D484" s="62">
        <v>9</v>
      </c>
      <c r="E484" s="62">
        <v>8</v>
      </c>
      <c r="F484" s="62">
        <v>12</v>
      </c>
      <c r="G484" s="62">
        <v>11</v>
      </c>
      <c r="H484" s="62">
        <v>9</v>
      </c>
    </row>
    <row r="485" spans="1:8" x14ac:dyDescent="0.25">
      <c r="A485" s="62" t="s">
        <v>726</v>
      </c>
      <c r="B485" s="22">
        <v>39619</v>
      </c>
      <c r="C485" s="62">
        <v>60001</v>
      </c>
      <c r="D485" s="62">
        <v>9</v>
      </c>
      <c r="E485" s="62">
        <v>8</v>
      </c>
      <c r="F485" s="62">
        <v>12</v>
      </c>
      <c r="G485" s="62">
        <v>11</v>
      </c>
      <c r="H485" s="62">
        <v>9</v>
      </c>
    </row>
    <row r="486" spans="1:8" x14ac:dyDescent="0.25">
      <c r="A486" s="62" t="s">
        <v>728</v>
      </c>
      <c r="B486" s="22">
        <v>39622</v>
      </c>
      <c r="C486" s="62">
        <v>60001</v>
      </c>
      <c r="D486" s="62">
        <v>9</v>
      </c>
      <c r="E486" s="62">
        <v>8</v>
      </c>
      <c r="F486" s="62">
        <v>12</v>
      </c>
      <c r="G486" s="62">
        <v>11</v>
      </c>
      <c r="H486" s="62">
        <v>9</v>
      </c>
    </row>
    <row r="487" spans="1:8" x14ac:dyDescent="0.25">
      <c r="A487" s="62" t="s">
        <v>729</v>
      </c>
      <c r="B487" s="22">
        <v>39622</v>
      </c>
      <c r="C487" s="62">
        <v>60003</v>
      </c>
      <c r="D487" s="62">
        <v>9</v>
      </c>
      <c r="E487" s="62">
        <v>8</v>
      </c>
      <c r="F487" s="62">
        <v>12</v>
      </c>
      <c r="G487" s="62">
        <v>11</v>
      </c>
      <c r="H487" s="62">
        <v>9</v>
      </c>
    </row>
    <row r="488" spans="1:8" x14ac:dyDescent="0.25">
      <c r="A488" s="62" t="s">
        <v>730</v>
      </c>
      <c r="B488" s="22">
        <v>39622</v>
      </c>
      <c r="C488" s="62">
        <v>60005</v>
      </c>
      <c r="D488" s="62">
        <v>9</v>
      </c>
      <c r="E488" s="62">
        <v>8</v>
      </c>
      <c r="F488" s="62">
        <v>12</v>
      </c>
      <c r="G488" s="62">
        <v>11</v>
      </c>
      <c r="H488" s="62">
        <v>9</v>
      </c>
    </row>
    <row r="489" spans="1:8" x14ac:dyDescent="0.25">
      <c r="A489" s="62" t="s">
        <v>235</v>
      </c>
      <c r="B489" s="22">
        <v>39623</v>
      </c>
      <c r="C489" s="62">
        <v>50001</v>
      </c>
      <c r="D489" s="62">
        <v>0</v>
      </c>
      <c r="E489" s="62">
        <v>8</v>
      </c>
      <c r="F489" s="62">
        <v>12</v>
      </c>
      <c r="G489" s="62">
        <v>11</v>
      </c>
      <c r="H489" s="62">
        <v>16</v>
      </c>
    </row>
    <row r="490" spans="1:8" x14ac:dyDescent="0.25">
      <c r="A490" s="62" t="s">
        <v>727</v>
      </c>
      <c r="B490" s="22">
        <v>39623</v>
      </c>
      <c r="C490" s="62">
        <v>60002</v>
      </c>
      <c r="D490" s="62">
        <v>9</v>
      </c>
      <c r="E490" s="62">
        <v>8</v>
      </c>
      <c r="F490" s="62">
        <v>12</v>
      </c>
      <c r="G490" s="62">
        <v>11</v>
      </c>
      <c r="H490" s="62">
        <v>9</v>
      </c>
    </row>
    <row r="491" spans="1:8" x14ac:dyDescent="0.25">
      <c r="A491" s="62" t="s">
        <v>236</v>
      </c>
      <c r="B491" s="22">
        <v>39624</v>
      </c>
      <c r="C491" s="62">
        <v>50005</v>
      </c>
      <c r="D491" s="62">
        <v>12</v>
      </c>
      <c r="E491" s="62">
        <v>8</v>
      </c>
      <c r="F491" s="62">
        <v>12</v>
      </c>
      <c r="G491" s="62">
        <v>11</v>
      </c>
      <c r="H491" s="62">
        <v>8</v>
      </c>
    </row>
    <row r="492" spans="1:8" x14ac:dyDescent="0.25">
      <c r="A492" s="62" t="s">
        <v>237</v>
      </c>
      <c r="B492" s="22">
        <v>39624</v>
      </c>
      <c r="C492" s="62">
        <v>50003</v>
      </c>
      <c r="D492" s="62">
        <v>10</v>
      </c>
      <c r="E492" s="62">
        <v>8</v>
      </c>
      <c r="F492" s="62">
        <v>12</v>
      </c>
      <c r="G492" s="62">
        <v>11</v>
      </c>
      <c r="H492" s="62">
        <v>8</v>
      </c>
    </row>
    <row r="493" spans="1:8" x14ac:dyDescent="0.25">
      <c r="A493" s="62" t="s">
        <v>238</v>
      </c>
      <c r="B493" s="22">
        <v>39624</v>
      </c>
      <c r="C493" s="62">
        <v>50002</v>
      </c>
      <c r="D493" s="62">
        <v>8</v>
      </c>
      <c r="E493" s="62">
        <v>15</v>
      </c>
      <c r="F493" s="62">
        <v>12</v>
      </c>
      <c r="G493" s="62">
        <v>11</v>
      </c>
      <c r="H493" s="62">
        <v>8</v>
      </c>
    </row>
    <row r="494" spans="1:8" x14ac:dyDescent="0.25">
      <c r="A494" s="62" t="s">
        <v>239</v>
      </c>
      <c r="B494" s="22">
        <v>39625</v>
      </c>
      <c r="C494" s="62">
        <v>50001</v>
      </c>
      <c r="D494" s="62">
        <v>9</v>
      </c>
      <c r="E494" s="62">
        <v>9</v>
      </c>
      <c r="F494" s="62">
        <v>0</v>
      </c>
      <c r="G494" s="62">
        <v>11</v>
      </c>
      <c r="H494" s="62">
        <v>0</v>
      </c>
    </row>
    <row r="495" spans="1:8" x14ac:dyDescent="0.25">
      <c r="A495" s="62" t="s">
        <v>240</v>
      </c>
      <c r="B495" s="22">
        <v>39625</v>
      </c>
      <c r="C495" s="62">
        <v>50003</v>
      </c>
      <c r="D495" s="62">
        <v>9</v>
      </c>
      <c r="E495" s="62">
        <v>0</v>
      </c>
      <c r="F495" s="62">
        <v>19</v>
      </c>
      <c r="G495" s="62">
        <v>5</v>
      </c>
      <c r="H495" s="62">
        <v>8</v>
      </c>
    </row>
    <row r="496" spans="1:8" x14ac:dyDescent="0.25">
      <c r="A496" s="62" t="s">
        <v>731</v>
      </c>
      <c r="B496" s="22">
        <v>39625</v>
      </c>
      <c r="C496" s="62">
        <v>60001</v>
      </c>
      <c r="D496" s="62">
        <v>9</v>
      </c>
      <c r="E496" s="62">
        <v>8</v>
      </c>
      <c r="F496" s="62">
        <v>12</v>
      </c>
      <c r="G496" s="62">
        <v>11</v>
      </c>
      <c r="H496" s="62">
        <v>9</v>
      </c>
    </row>
    <row r="497" spans="1:8" x14ac:dyDescent="0.25">
      <c r="A497" s="62" t="s">
        <v>732</v>
      </c>
      <c r="B497" s="22">
        <v>39625</v>
      </c>
      <c r="C497" s="62">
        <v>60004</v>
      </c>
      <c r="D497" s="62">
        <v>9</v>
      </c>
      <c r="E497" s="62">
        <v>8</v>
      </c>
      <c r="F497" s="62">
        <v>12</v>
      </c>
      <c r="G497" s="62">
        <v>11</v>
      </c>
      <c r="H497" s="62">
        <v>9</v>
      </c>
    </row>
    <row r="498" spans="1:8" x14ac:dyDescent="0.25">
      <c r="A498" s="62" t="s">
        <v>241</v>
      </c>
      <c r="B498" s="22">
        <v>39626</v>
      </c>
      <c r="C498" s="62">
        <v>50001</v>
      </c>
      <c r="D498" s="62">
        <v>12</v>
      </c>
      <c r="E498" s="62">
        <v>9</v>
      </c>
      <c r="F498" s="62">
        <v>10</v>
      </c>
      <c r="G498" s="62">
        <v>5</v>
      </c>
      <c r="H498" s="62">
        <v>8</v>
      </c>
    </row>
    <row r="499" spans="1:8" x14ac:dyDescent="0.25">
      <c r="A499" s="62" t="s">
        <v>242</v>
      </c>
      <c r="B499" s="22">
        <v>39626</v>
      </c>
      <c r="C499" s="62">
        <v>50003</v>
      </c>
      <c r="D499" s="62">
        <v>9</v>
      </c>
      <c r="E499" s="62">
        <v>9</v>
      </c>
      <c r="F499" s="62">
        <v>8</v>
      </c>
      <c r="G499" s="62">
        <v>11</v>
      </c>
      <c r="H499" s="62">
        <v>0</v>
      </c>
    </row>
    <row r="500" spans="1:8" x14ac:dyDescent="0.25">
      <c r="A500" s="62" t="s">
        <v>733</v>
      </c>
      <c r="B500" s="22">
        <v>39626</v>
      </c>
      <c r="C500" s="62">
        <v>60005</v>
      </c>
      <c r="D500" s="62">
        <v>9</v>
      </c>
      <c r="E500" s="62">
        <v>8</v>
      </c>
      <c r="F500" s="62">
        <v>12</v>
      </c>
      <c r="G500" s="62">
        <v>11</v>
      </c>
      <c r="H500" s="62">
        <v>10</v>
      </c>
    </row>
    <row r="501" spans="1:8" x14ac:dyDescent="0.25">
      <c r="A501" s="62" t="s">
        <v>734</v>
      </c>
      <c r="B501" s="22">
        <v>39626</v>
      </c>
      <c r="C501" s="62">
        <v>60005</v>
      </c>
      <c r="D501" s="62">
        <v>9</v>
      </c>
      <c r="E501" s="62">
        <v>8</v>
      </c>
      <c r="F501" s="62">
        <v>12</v>
      </c>
      <c r="G501" s="62">
        <v>11</v>
      </c>
      <c r="H501" s="62">
        <v>8</v>
      </c>
    </row>
    <row r="502" spans="1:8" x14ac:dyDescent="0.25">
      <c r="A502" s="62" t="s">
        <v>243</v>
      </c>
      <c r="B502" s="22">
        <v>39627</v>
      </c>
      <c r="C502" s="62">
        <v>50003</v>
      </c>
      <c r="D502" s="62">
        <v>9</v>
      </c>
      <c r="E502" s="62">
        <v>15</v>
      </c>
      <c r="F502" s="62">
        <v>12</v>
      </c>
      <c r="G502" s="62">
        <v>20</v>
      </c>
      <c r="H502" s="62">
        <v>0</v>
      </c>
    </row>
    <row r="503" spans="1:8" x14ac:dyDescent="0.25">
      <c r="A503" s="62" t="s">
        <v>735</v>
      </c>
      <c r="B503" s="22">
        <v>39627</v>
      </c>
      <c r="C503" s="62">
        <v>60003</v>
      </c>
      <c r="D503" s="62">
        <v>9</v>
      </c>
      <c r="E503" s="62">
        <v>8</v>
      </c>
      <c r="F503" s="62">
        <v>12</v>
      </c>
      <c r="G503" s="62">
        <v>11</v>
      </c>
      <c r="H503" s="62">
        <v>8</v>
      </c>
    </row>
    <row r="504" spans="1:8" x14ac:dyDescent="0.25">
      <c r="A504" s="62" t="s">
        <v>244</v>
      </c>
      <c r="B504" s="22">
        <v>39628</v>
      </c>
      <c r="C504" s="62">
        <v>50004</v>
      </c>
      <c r="D504" s="62">
        <v>9</v>
      </c>
      <c r="E504" s="62">
        <v>0</v>
      </c>
      <c r="F504" s="62">
        <v>12</v>
      </c>
      <c r="G504" s="62">
        <v>12</v>
      </c>
      <c r="H504" s="62">
        <v>8</v>
      </c>
    </row>
    <row r="505" spans="1:8" x14ac:dyDescent="0.25">
      <c r="A505" s="62" t="s">
        <v>245</v>
      </c>
      <c r="B505" s="22">
        <v>39628</v>
      </c>
      <c r="C505" s="62">
        <v>50004</v>
      </c>
      <c r="D505" s="62">
        <v>0</v>
      </c>
      <c r="E505" s="62">
        <v>0</v>
      </c>
      <c r="F505" s="62">
        <v>12</v>
      </c>
      <c r="G505" s="62">
        <v>11</v>
      </c>
      <c r="H505" s="62">
        <v>8</v>
      </c>
    </row>
    <row r="506" spans="1:8" x14ac:dyDescent="0.25">
      <c r="A506" s="62" t="s">
        <v>736</v>
      </c>
      <c r="B506" s="22">
        <v>39628</v>
      </c>
      <c r="C506" s="62">
        <v>60002</v>
      </c>
      <c r="D506" s="62">
        <v>9</v>
      </c>
      <c r="E506" s="62">
        <v>8</v>
      </c>
      <c r="F506" s="62">
        <v>12</v>
      </c>
      <c r="G506" s="62">
        <v>11</v>
      </c>
      <c r="H506" s="62">
        <v>8</v>
      </c>
    </row>
    <row r="507" spans="1:8" x14ac:dyDescent="0.25">
      <c r="A507" s="62" t="s">
        <v>737</v>
      </c>
      <c r="B507" s="22">
        <v>39628</v>
      </c>
      <c r="C507" s="62">
        <v>60001</v>
      </c>
      <c r="D507" s="62">
        <v>9</v>
      </c>
      <c r="E507" s="62">
        <v>8</v>
      </c>
      <c r="F507" s="62">
        <v>12</v>
      </c>
      <c r="G507" s="62">
        <v>11</v>
      </c>
      <c r="H507" s="62">
        <v>9</v>
      </c>
    </row>
    <row r="508" spans="1:8" x14ac:dyDescent="0.25">
      <c r="A508" s="62" t="s">
        <v>246</v>
      </c>
      <c r="B508" s="22">
        <v>39629</v>
      </c>
      <c r="C508" s="62">
        <v>50002</v>
      </c>
      <c r="D508" s="62">
        <v>17</v>
      </c>
      <c r="E508" s="62">
        <v>19</v>
      </c>
      <c r="F508" s="62">
        <v>12</v>
      </c>
      <c r="G508" s="62">
        <v>11</v>
      </c>
      <c r="H508" s="62">
        <v>12</v>
      </c>
    </row>
    <row r="509" spans="1:8" x14ac:dyDescent="0.25">
      <c r="A509" s="62" t="s">
        <v>247</v>
      </c>
      <c r="B509" s="22">
        <v>39629</v>
      </c>
      <c r="C509" s="62">
        <v>50001</v>
      </c>
      <c r="D509" s="62">
        <v>0</v>
      </c>
      <c r="E509" s="62">
        <v>10</v>
      </c>
      <c r="F509" s="62">
        <v>12</v>
      </c>
      <c r="G509" s="62">
        <v>16</v>
      </c>
      <c r="H509" s="62">
        <v>11</v>
      </c>
    </row>
    <row r="510" spans="1:8" x14ac:dyDescent="0.25">
      <c r="A510" s="62" t="s">
        <v>738</v>
      </c>
      <c r="B510" s="22">
        <v>39629</v>
      </c>
      <c r="C510" s="62">
        <v>60004</v>
      </c>
      <c r="D510" s="62">
        <v>9</v>
      </c>
      <c r="E510" s="62">
        <v>8</v>
      </c>
      <c r="F510" s="62">
        <v>12</v>
      </c>
      <c r="G510" s="62">
        <v>13</v>
      </c>
      <c r="H510" s="62">
        <v>9</v>
      </c>
    </row>
    <row r="511" spans="1:8" x14ac:dyDescent="0.25">
      <c r="A511" s="62" t="s">
        <v>739</v>
      </c>
      <c r="B511" s="22">
        <v>39629</v>
      </c>
      <c r="C511" s="62">
        <v>60005</v>
      </c>
      <c r="D511" s="62">
        <v>9</v>
      </c>
      <c r="E511" s="62">
        <v>8</v>
      </c>
      <c r="F511" s="62">
        <v>12</v>
      </c>
      <c r="G511" s="62">
        <v>11</v>
      </c>
      <c r="H511" s="62">
        <v>9</v>
      </c>
    </row>
    <row r="512" spans="1:8" x14ac:dyDescent="0.25">
      <c r="A512" s="62" t="s">
        <v>23</v>
      </c>
      <c r="B512" s="22">
        <v>39630</v>
      </c>
      <c r="C512" s="62">
        <v>50005</v>
      </c>
      <c r="D512" s="62">
        <v>9</v>
      </c>
      <c r="E512" s="62">
        <v>8</v>
      </c>
      <c r="F512" s="62">
        <v>12</v>
      </c>
      <c r="G512" s="62">
        <v>11</v>
      </c>
      <c r="H512" s="62">
        <v>11</v>
      </c>
    </row>
    <row r="513" spans="1:8" x14ac:dyDescent="0.25">
      <c r="A513" s="62" t="s">
        <v>526</v>
      </c>
      <c r="B513" s="22">
        <v>39630</v>
      </c>
      <c r="C513" s="62">
        <v>60001</v>
      </c>
      <c r="D513" s="62">
        <v>9</v>
      </c>
      <c r="E513" s="62">
        <v>8</v>
      </c>
      <c r="F513" s="62">
        <v>12</v>
      </c>
      <c r="G513" s="62">
        <v>13</v>
      </c>
      <c r="H513" s="62">
        <v>9</v>
      </c>
    </row>
    <row r="514" spans="1:8" x14ac:dyDescent="0.25">
      <c r="A514" s="62" t="s">
        <v>59</v>
      </c>
      <c r="B514" s="22">
        <v>39631</v>
      </c>
      <c r="C514" s="62">
        <v>50002</v>
      </c>
      <c r="D514" s="62">
        <v>9</v>
      </c>
      <c r="E514" s="62">
        <v>8</v>
      </c>
      <c r="F514" s="62">
        <v>12</v>
      </c>
      <c r="G514" s="62">
        <v>15</v>
      </c>
      <c r="H514" s="62">
        <v>14</v>
      </c>
    </row>
    <row r="515" spans="1:8" x14ac:dyDescent="0.25">
      <c r="A515" s="62" t="s">
        <v>551</v>
      </c>
      <c r="B515" s="22">
        <v>39631</v>
      </c>
      <c r="C515" s="62">
        <v>60002</v>
      </c>
      <c r="D515" s="62">
        <v>9</v>
      </c>
      <c r="E515" s="62">
        <v>8</v>
      </c>
      <c r="F515" s="62">
        <v>12</v>
      </c>
      <c r="G515" s="62">
        <v>11</v>
      </c>
      <c r="H515" s="62">
        <v>5</v>
      </c>
    </row>
    <row r="516" spans="1:8" x14ac:dyDescent="0.25">
      <c r="A516" s="62" t="s">
        <v>99</v>
      </c>
      <c r="B516" s="22">
        <v>39632</v>
      </c>
      <c r="C516" s="62">
        <v>50002</v>
      </c>
      <c r="D516" s="62">
        <v>9</v>
      </c>
      <c r="E516" s="62">
        <v>8</v>
      </c>
      <c r="F516" s="62">
        <v>12</v>
      </c>
      <c r="G516" s="62">
        <v>11</v>
      </c>
      <c r="H516" s="62">
        <v>15</v>
      </c>
    </row>
    <row r="517" spans="1:8" x14ac:dyDescent="0.25">
      <c r="A517" s="62" t="s">
        <v>592</v>
      </c>
      <c r="B517" s="22">
        <v>39632</v>
      </c>
      <c r="C517" s="62">
        <v>60003</v>
      </c>
      <c r="D517" s="62">
        <v>9</v>
      </c>
      <c r="E517" s="62">
        <v>8</v>
      </c>
      <c r="F517" s="62">
        <v>12</v>
      </c>
      <c r="G517" s="62">
        <v>11</v>
      </c>
      <c r="H517" s="62">
        <v>11</v>
      </c>
    </row>
    <row r="518" spans="1:8" x14ac:dyDescent="0.25">
      <c r="A518" s="62" t="s">
        <v>138</v>
      </c>
      <c r="B518" s="22">
        <v>39633</v>
      </c>
      <c r="C518" s="62">
        <v>50002</v>
      </c>
      <c r="D518" s="62">
        <v>9</v>
      </c>
      <c r="E518" s="62">
        <v>8</v>
      </c>
      <c r="F518" s="62">
        <v>12</v>
      </c>
      <c r="G518" s="62">
        <v>11</v>
      </c>
      <c r="H518" s="62">
        <v>6</v>
      </c>
    </row>
    <row r="519" spans="1:8" x14ac:dyDescent="0.25">
      <c r="A519" s="62" t="s">
        <v>632</v>
      </c>
      <c r="B519" s="22">
        <v>39633</v>
      </c>
      <c r="C519" s="62">
        <v>60003</v>
      </c>
      <c r="D519" s="62">
        <v>9</v>
      </c>
      <c r="E519" s="62">
        <v>8</v>
      </c>
      <c r="F519" s="62">
        <v>12</v>
      </c>
      <c r="G519" s="62">
        <v>14</v>
      </c>
      <c r="H519" s="62">
        <v>11</v>
      </c>
    </row>
    <row r="520" spans="1:8" x14ac:dyDescent="0.25">
      <c r="A520" s="62" t="s">
        <v>178</v>
      </c>
      <c r="B520" s="22">
        <v>39634</v>
      </c>
      <c r="C520" s="62">
        <v>50002</v>
      </c>
      <c r="D520" s="62">
        <v>9</v>
      </c>
      <c r="E520" s="62">
        <v>8</v>
      </c>
      <c r="F520" s="62">
        <v>12</v>
      </c>
      <c r="G520" s="62">
        <v>9</v>
      </c>
      <c r="H520" s="62">
        <v>11</v>
      </c>
    </row>
    <row r="521" spans="1:8" x14ac:dyDescent="0.25">
      <c r="A521" s="62" t="s">
        <v>671</v>
      </c>
      <c r="B521" s="22">
        <v>39634</v>
      </c>
      <c r="C521" s="62">
        <v>60002</v>
      </c>
      <c r="D521" s="62">
        <v>0</v>
      </c>
      <c r="E521" s="62">
        <v>8</v>
      </c>
      <c r="F521" s="62">
        <v>12</v>
      </c>
      <c r="G521" s="62">
        <v>15</v>
      </c>
      <c r="H521" s="62">
        <v>13</v>
      </c>
    </row>
    <row r="522" spans="1:8" x14ac:dyDescent="0.25">
      <c r="A522" s="62" t="s">
        <v>217</v>
      </c>
      <c r="B522" s="22">
        <v>39635</v>
      </c>
      <c r="C522" s="62">
        <v>50002</v>
      </c>
      <c r="D522" s="62">
        <v>9</v>
      </c>
      <c r="E522" s="62">
        <v>8</v>
      </c>
      <c r="F522" s="62">
        <v>12</v>
      </c>
      <c r="G522" s="62">
        <v>8</v>
      </c>
      <c r="H522" s="62">
        <v>5</v>
      </c>
    </row>
    <row r="523" spans="1:8" x14ac:dyDescent="0.25">
      <c r="A523" s="62" t="s">
        <v>709</v>
      </c>
      <c r="B523" s="22">
        <v>39635</v>
      </c>
      <c r="C523" s="62">
        <v>60005</v>
      </c>
      <c r="D523" s="62">
        <v>0</v>
      </c>
      <c r="E523" s="62">
        <v>8</v>
      </c>
      <c r="F523" s="62">
        <v>12</v>
      </c>
      <c r="G523" s="62">
        <v>6</v>
      </c>
      <c r="H523" s="62">
        <v>11</v>
      </c>
    </row>
    <row r="524" spans="1:8" x14ac:dyDescent="0.25">
      <c r="A524" s="62" t="s">
        <v>260</v>
      </c>
      <c r="B524" s="22">
        <v>39636</v>
      </c>
      <c r="C524" s="62">
        <v>50003</v>
      </c>
      <c r="D524" s="62">
        <v>9</v>
      </c>
      <c r="E524" s="62">
        <v>8</v>
      </c>
      <c r="F524" s="62">
        <v>0</v>
      </c>
      <c r="G524" s="62">
        <v>7</v>
      </c>
      <c r="H524" s="62">
        <v>11</v>
      </c>
    </row>
    <row r="525" spans="1:8" x14ac:dyDescent="0.25">
      <c r="A525" s="62" t="s">
        <v>752</v>
      </c>
      <c r="B525" s="22">
        <v>39636</v>
      </c>
      <c r="C525" s="62">
        <v>60003</v>
      </c>
      <c r="D525" s="62">
        <v>0</v>
      </c>
      <c r="E525" s="62">
        <v>8</v>
      </c>
      <c r="F525" s="62">
        <v>12</v>
      </c>
      <c r="G525" s="62">
        <v>11</v>
      </c>
      <c r="H525" s="62">
        <v>13</v>
      </c>
    </row>
    <row r="526" spans="1:8" x14ac:dyDescent="0.25">
      <c r="A526" s="62" t="s">
        <v>300</v>
      </c>
      <c r="B526" s="22">
        <v>39637</v>
      </c>
      <c r="C526" s="62">
        <v>50002</v>
      </c>
      <c r="D526" s="62">
        <v>12</v>
      </c>
      <c r="E526" s="62">
        <v>8</v>
      </c>
      <c r="F526" s="62">
        <v>19</v>
      </c>
      <c r="G526" s="62">
        <v>11</v>
      </c>
      <c r="H526" s="62">
        <v>9</v>
      </c>
    </row>
    <row r="527" spans="1:8" x14ac:dyDescent="0.25">
      <c r="A527" s="62" t="s">
        <v>595</v>
      </c>
      <c r="B527" s="22">
        <v>39637</v>
      </c>
      <c r="C527" s="62">
        <v>60005</v>
      </c>
      <c r="D527" s="62">
        <v>0</v>
      </c>
      <c r="E527" s="62">
        <v>8</v>
      </c>
      <c r="F527" s="62">
        <v>12</v>
      </c>
      <c r="G527" s="62">
        <v>5</v>
      </c>
      <c r="H527" s="62">
        <v>11</v>
      </c>
    </row>
    <row r="528" spans="1:8" x14ac:dyDescent="0.25">
      <c r="A528" s="62" t="s">
        <v>341</v>
      </c>
      <c r="B528" s="22">
        <v>39638</v>
      </c>
      <c r="C528" s="62">
        <v>50005</v>
      </c>
      <c r="D528" s="62">
        <v>9</v>
      </c>
      <c r="E528" s="62">
        <v>8</v>
      </c>
      <c r="F528" s="62">
        <v>10</v>
      </c>
      <c r="G528" s="62">
        <v>11</v>
      </c>
      <c r="H528" s="62">
        <v>9</v>
      </c>
    </row>
    <row r="529" spans="1:8" x14ac:dyDescent="0.25">
      <c r="A529" s="62" t="s">
        <v>342</v>
      </c>
      <c r="B529" s="22">
        <v>39638</v>
      </c>
      <c r="C529" s="62">
        <v>50005</v>
      </c>
      <c r="D529" s="62">
        <v>9</v>
      </c>
      <c r="E529" s="62">
        <v>8</v>
      </c>
      <c r="F529" s="62">
        <v>8</v>
      </c>
      <c r="G529" s="62">
        <v>11</v>
      </c>
      <c r="H529" s="62">
        <v>9</v>
      </c>
    </row>
    <row r="530" spans="1:8" x14ac:dyDescent="0.25">
      <c r="A530" s="62" t="s">
        <v>635</v>
      </c>
      <c r="B530" s="22">
        <v>39638</v>
      </c>
      <c r="C530" s="62">
        <v>60004</v>
      </c>
      <c r="D530" s="62">
        <v>0</v>
      </c>
      <c r="E530" s="62">
        <v>8</v>
      </c>
      <c r="F530" s="62">
        <v>0</v>
      </c>
      <c r="G530" s="62">
        <v>11</v>
      </c>
      <c r="H530" s="62">
        <v>11</v>
      </c>
    </row>
    <row r="531" spans="1:8" x14ac:dyDescent="0.25">
      <c r="A531" s="62" t="s">
        <v>636</v>
      </c>
      <c r="B531" s="22">
        <v>39638</v>
      </c>
      <c r="C531" s="62">
        <v>60005</v>
      </c>
      <c r="D531" s="62">
        <v>9</v>
      </c>
      <c r="E531" s="62">
        <v>8</v>
      </c>
      <c r="F531" s="62">
        <v>0</v>
      </c>
      <c r="G531" s="62">
        <v>9</v>
      </c>
      <c r="H531" s="62">
        <v>9</v>
      </c>
    </row>
    <row r="532" spans="1:8" x14ac:dyDescent="0.25">
      <c r="A532" s="62" t="s">
        <v>384</v>
      </c>
      <c r="B532" s="22">
        <v>39639</v>
      </c>
      <c r="C532" s="62">
        <v>50003</v>
      </c>
      <c r="D532" s="62">
        <v>2</v>
      </c>
      <c r="E532" s="62">
        <v>8</v>
      </c>
      <c r="F532" s="62">
        <v>12</v>
      </c>
      <c r="G532" s="62">
        <v>11</v>
      </c>
      <c r="H532" s="62">
        <v>9</v>
      </c>
    </row>
    <row r="533" spans="1:8" x14ac:dyDescent="0.25">
      <c r="A533" s="62" t="s">
        <v>678</v>
      </c>
      <c r="B533" s="22">
        <v>39639</v>
      </c>
      <c r="C533" s="62">
        <v>60002</v>
      </c>
      <c r="D533" s="62">
        <v>9</v>
      </c>
      <c r="E533" s="62">
        <v>8</v>
      </c>
      <c r="F533" s="62">
        <v>0</v>
      </c>
      <c r="G533" s="62">
        <v>9</v>
      </c>
      <c r="H533" s="62">
        <v>9</v>
      </c>
    </row>
    <row r="534" spans="1:8" x14ac:dyDescent="0.25">
      <c r="A534" s="62" t="s">
        <v>428</v>
      </c>
      <c r="B534" s="22">
        <v>39640</v>
      </c>
      <c r="C534" s="62">
        <v>50002</v>
      </c>
      <c r="D534" s="62">
        <v>9</v>
      </c>
      <c r="E534" s="62">
        <v>8</v>
      </c>
      <c r="F534" s="62">
        <v>12</v>
      </c>
      <c r="G534" s="62">
        <v>11</v>
      </c>
      <c r="H534" s="62">
        <v>9</v>
      </c>
    </row>
    <row r="535" spans="1:8" x14ac:dyDescent="0.25">
      <c r="A535" s="62" t="s">
        <v>822</v>
      </c>
      <c r="B535" s="22">
        <v>39640</v>
      </c>
      <c r="C535" s="62">
        <v>60003</v>
      </c>
      <c r="D535" s="62">
        <v>9</v>
      </c>
      <c r="E535" s="62">
        <v>8</v>
      </c>
      <c r="F535" s="62">
        <v>12</v>
      </c>
      <c r="G535" s="62">
        <v>12</v>
      </c>
      <c r="H535" s="62">
        <v>9</v>
      </c>
    </row>
    <row r="536" spans="1:8" x14ac:dyDescent="0.25">
      <c r="A536" s="62" t="s">
        <v>469</v>
      </c>
      <c r="B536" s="22">
        <v>39641</v>
      </c>
      <c r="C536" s="62">
        <v>50002</v>
      </c>
      <c r="D536" s="62">
        <v>2</v>
      </c>
      <c r="E536" s="62">
        <v>8</v>
      </c>
      <c r="F536" s="62">
        <v>12</v>
      </c>
      <c r="G536" s="62">
        <v>11</v>
      </c>
      <c r="H536" s="62">
        <v>9</v>
      </c>
    </row>
    <row r="537" spans="1:8" x14ac:dyDescent="0.25">
      <c r="A537" s="62" t="s">
        <v>864</v>
      </c>
      <c r="B537" s="22">
        <v>39641</v>
      </c>
      <c r="C537" s="62">
        <v>60001</v>
      </c>
      <c r="D537" s="62">
        <v>2</v>
      </c>
      <c r="E537" s="62">
        <v>8</v>
      </c>
      <c r="F537" s="62">
        <v>12</v>
      </c>
      <c r="G537" s="62">
        <v>15</v>
      </c>
      <c r="H537" s="62">
        <v>9</v>
      </c>
    </row>
    <row r="538" spans="1:8" x14ac:dyDescent="0.25">
      <c r="A538" s="62" t="s">
        <v>268</v>
      </c>
      <c r="B538" s="22">
        <v>39642</v>
      </c>
      <c r="C538" s="62">
        <v>50001</v>
      </c>
      <c r="D538" s="62">
        <v>15</v>
      </c>
      <c r="E538" s="62">
        <v>8</v>
      </c>
      <c r="F538" s="62">
        <v>14</v>
      </c>
      <c r="G538" s="62">
        <v>11</v>
      </c>
      <c r="H538" s="62">
        <v>9</v>
      </c>
    </row>
    <row r="539" spans="1:8" x14ac:dyDescent="0.25">
      <c r="A539" s="62" t="s">
        <v>760</v>
      </c>
      <c r="B539" s="22">
        <v>39642</v>
      </c>
      <c r="C539" s="62">
        <v>60004</v>
      </c>
      <c r="D539" s="62">
        <v>3</v>
      </c>
      <c r="E539" s="62">
        <v>8</v>
      </c>
      <c r="F539" s="62">
        <v>3</v>
      </c>
      <c r="G539" s="62">
        <v>12</v>
      </c>
      <c r="H539" s="62">
        <v>9</v>
      </c>
    </row>
    <row r="540" spans="1:8" x14ac:dyDescent="0.25">
      <c r="A540" s="62" t="s">
        <v>269</v>
      </c>
      <c r="B540" s="22">
        <v>39643</v>
      </c>
      <c r="C540" s="62">
        <v>50003</v>
      </c>
      <c r="D540" s="62">
        <v>7</v>
      </c>
      <c r="E540" s="62">
        <v>8</v>
      </c>
      <c r="F540" s="62">
        <v>13</v>
      </c>
      <c r="G540" s="62">
        <v>15</v>
      </c>
      <c r="H540" s="62">
        <v>9</v>
      </c>
    </row>
    <row r="541" spans="1:8" x14ac:dyDescent="0.25">
      <c r="A541" s="62" t="s">
        <v>761</v>
      </c>
      <c r="B541" s="22">
        <v>39643</v>
      </c>
      <c r="C541" s="62">
        <v>60005</v>
      </c>
      <c r="D541" s="62">
        <v>0</v>
      </c>
      <c r="E541" s="62">
        <v>8</v>
      </c>
      <c r="F541" s="62">
        <v>3</v>
      </c>
      <c r="G541" s="62">
        <v>12</v>
      </c>
      <c r="H541" s="62">
        <v>9</v>
      </c>
    </row>
    <row r="542" spans="1:8" x14ac:dyDescent="0.25">
      <c r="A542" s="62" t="s">
        <v>270</v>
      </c>
      <c r="B542" s="22">
        <v>39644</v>
      </c>
      <c r="C542" s="62">
        <v>50001</v>
      </c>
      <c r="D542" s="62">
        <v>8</v>
      </c>
      <c r="E542" s="62">
        <v>8</v>
      </c>
      <c r="F542" s="62">
        <v>12</v>
      </c>
      <c r="G542" s="62">
        <v>6</v>
      </c>
      <c r="H542" s="62">
        <v>9</v>
      </c>
    </row>
    <row r="543" spans="1:8" x14ac:dyDescent="0.25">
      <c r="A543" s="62" t="s">
        <v>762</v>
      </c>
      <c r="B543" s="22">
        <v>39644</v>
      </c>
      <c r="C543" s="62">
        <v>60003</v>
      </c>
      <c r="D543" s="62">
        <v>0</v>
      </c>
      <c r="E543" s="62">
        <v>8</v>
      </c>
      <c r="F543" s="62">
        <v>3</v>
      </c>
      <c r="G543" s="62">
        <v>12</v>
      </c>
      <c r="H543" s="62">
        <v>9</v>
      </c>
    </row>
    <row r="544" spans="1:8" x14ac:dyDescent="0.25">
      <c r="A544" s="62" t="s">
        <v>271</v>
      </c>
      <c r="B544" s="22">
        <v>39645</v>
      </c>
      <c r="C544" s="62">
        <v>50005</v>
      </c>
      <c r="D544" s="62">
        <v>9</v>
      </c>
      <c r="E544" s="62">
        <v>8</v>
      </c>
      <c r="F544" s="62">
        <v>12</v>
      </c>
      <c r="G544" s="62">
        <v>11</v>
      </c>
      <c r="H544" s="62">
        <v>9</v>
      </c>
    </row>
    <row r="545" spans="1:8" x14ac:dyDescent="0.25">
      <c r="A545" s="62" t="s">
        <v>763</v>
      </c>
      <c r="B545" s="22">
        <v>39645</v>
      </c>
      <c r="C545" s="62">
        <v>60005</v>
      </c>
      <c r="D545" s="62">
        <v>1</v>
      </c>
      <c r="E545" s="62">
        <v>8</v>
      </c>
      <c r="F545" s="62">
        <v>3</v>
      </c>
      <c r="G545" s="62">
        <v>12</v>
      </c>
      <c r="H545" s="62">
        <v>5</v>
      </c>
    </row>
    <row r="546" spans="1:8" x14ac:dyDescent="0.25">
      <c r="A546" s="62" t="s">
        <v>272</v>
      </c>
      <c r="B546" s="22">
        <v>39646</v>
      </c>
      <c r="C546" s="62">
        <v>50003</v>
      </c>
      <c r="D546" s="62">
        <v>10</v>
      </c>
      <c r="E546" s="62">
        <v>8</v>
      </c>
      <c r="F546" s="62">
        <v>13</v>
      </c>
      <c r="G546" s="62">
        <v>11</v>
      </c>
      <c r="H546" s="62">
        <v>9</v>
      </c>
    </row>
    <row r="547" spans="1:8" x14ac:dyDescent="0.25">
      <c r="A547" s="62" t="s">
        <v>764</v>
      </c>
      <c r="B547" s="22">
        <v>39646</v>
      </c>
      <c r="C547" s="62">
        <v>60003</v>
      </c>
      <c r="D547" s="62">
        <v>2</v>
      </c>
      <c r="E547" s="62">
        <v>8</v>
      </c>
      <c r="F547" s="62">
        <v>12</v>
      </c>
      <c r="G547" s="62">
        <v>12</v>
      </c>
      <c r="H547" s="62">
        <v>11</v>
      </c>
    </row>
    <row r="548" spans="1:8" x14ac:dyDescent="0.25">
      <c r="A548" s="62" t="s">
        <v>765</v>
      </c>
      <c r="B548" s="22">
        <v>39646</v>
      </c>
      <c r="C548" s="62">
        <v>60001</v>
      </c>
      <c r="D548" s="62">
        <v>3</v>
      </c>
      <c r="E548" s="62">
        <v>8</v>
      </c>
      <c r="F548" s="62">
        <v>12</v>
      </c>
      <c r="G548" s="62">
        <v>11</v>
      </c>
      <c r="H548" s="62">
        <v>11</v>
      </c>
    </row>
    <row r="549" spans="1:8" x14ac:dyDescent="0.25">
      <c r="A549" s="62" t="s">
        <v>273</v>
      </c>
      <c r="B549" s="22">
        <v>39647</v>
      </c>
      <c r="C549" s="62">
        <v>50002</v>
      </c>
      <c r="D549" s="62">
        <v>9</v>
      </c>
      <c r="E549" s="62">
        <v>8</v>
      </c>
      <c r="F549" s="62">
        <v>12</v>
      </c>
      <c r="G549" s="62">
        <v>11</v>
      </c>
      <c r="H549" s="62">
        <v>9</v>
      </c>
    </row>
    <row r="550" spans="1:8" x14ac:dyDescent="0.25">
      <c r="A550" s="62" t="s">
        <v>274</v>
      </c>
      <c r="B550" s="22">
        <v>39648</v>
      </c>
      <c r="C550" s="62">
        <v>50001</v>
      </c>
      <c r="D550" s="62">
        <v>9</v>
      </c>
      <c r="E550" s="62">
        <v>8</v>
      </c>
      <c r="F550" s="62">
        <v>12</v>
      </c>
      <c r="G550" s="62">
        <v>9</v>
      </c>
      <c r="H550" s="62">
        <v>9</v>
      </c>
    </row>
    <row r="551" spans="1:8" x14ac:dyDescent="0.25">
      <c r="A551" s="62" t="s">
        <v>275</v>
      </c>
      <c r="B551" s="22">
        <v>39648</v>
      </c>
      <c r="C551" s="62">
        <v>50004</v>
      </c>
      <c r="D551" s="62">
        <v>9</v>
      </c>
      <c r="E551" s="62">
        <v>8</v>
      </c>
      <c r="F551" s="62">
        <v>12</v>
      </c>
      <c r="G551" s="62">
        <v>9</v>
      </c>
      <c r="H551" s="62">
        <v>9</v>
      </c>
    </row>
    <row r="552" spans="1:8" x14ac:dyDescent="0.25">
      <c r="A552" s="62" t="s">
        <v>766</v>
      </c>
      <c r="B552" s="22">
        <v>39648</v>
      </c>
      <c r="C552" s="62">
        <v>60005</v>
      </c>
      <c r="D552" s="62">
        <v>9</v>
      </c>
      <c r="E552" s="62">
        <v>8</v>
      </c>
      <c r="F552" s="62">
        <v>12</v>
      </c>
      <c r="G552" s="62">
        <v>11</v>
      </c>
      <c r="H552" s="62">
        <v>13</v>
      </c>
    </row>
    <row r="553" spans="1:8" x14ac:dyDescent="0.25">
      <c r="A553" s="62" t="s">
        <v>767</v>
      </c>
      <c r="B553" s="22">
        <v>39648</v>
      </c>
      <c r="C553" s="62">
        <v>60001</v>
      </c>
      <c r="D553" s="62">
        <v>9</v>
      </c>
      <c r="E553" s="62">
        <v>8</v>
      </c>
      <c r="F553" s="62">
        <v>12</v>
      </c>
      <c r="G553" s="62">
        <v>11</v>
      </c>
      <c r="H553" s="62">
        <v>11</v>
      </c>
    </row>
    <row r="554" spans="1:8" x14ac:dyDescent="0.25">
      <c r="A554" s="62" t="s">
        <v>276</v>
      </c>
      <c r="B554" s="22">
        <v>39649</v>
      </c>
      <c r="C554" s="62">
        <v>50001</v>
      </c>
      <c r="D554" s="62">
        <v>9</v>
      </c>
      <c r="E554" s="62">
        <v>8</v>
      </c>
      <c r="F554" s="62">
        <v>12</v>
      </c>
      <c r="G554" s="62">
        <v>12</v>
      </c>
      <c r="H554" s="62">
        <v>9</v>
      </c>
    </row>
    <row r="555" spans="1:8" x14ac:dyDescent="0.25">
      <c r="A555" s="62" t="s">
        <v>277</v>
      </c>
      <c r="B555" s="22">
        <v>39649</v>
      </c>
      <c r="C555" s="62">
        <v>50002</v>
      </c>
      <c r="D555" s="62">
        <v>9</v>
      </c>
      <c r="E555" s="62">
        <v>8</v>
      </c>
      <c r="F555" s="62">
        <v>12</v>
      </c>
      <c r="G555" s="62">
        <v>15</v>
      </c>
      <c r="H555" s="62">
        <v>12</v>
      </c>
    </row>
    <row r="556" spans="1:8" x14ac:dyDescent="0.25">
      <c r="A556" s="62" t="s">
        <v>768</v>
      </c>
      <c r="B556" s="22">
        <v>39649</v>
      </c>
      <c r="C556" s="62">
        <v>60005</v>
      </c>
      <c r="D556" s="62">
        <v>9</v>
      </c>
      <c r="E556" s="62">
        <v>8</v>
      </c>
      <c r="F556" s="62">
        <v>12</v>
      </c>
      <c r="G556" s="62">
        <v>11</v>
      </c>
      <c r="H556" s="62">
        <v>13</v>
      </c>
    </row>
    <row r="557" spans="1:8" x14ac:dyDescent="0.25">
      <c r="A557" s="62" t="s">
        <v>769</v>
      </c>
      <c r="B557" s="22">
        <v>39649</v>
      </c>
      <c r="C557" s="62">
        <v>60003</v>
      </c>
      <c r="D557" s="62">
        <v>5</v>
      </c>
      <c r="E557" s="62">
        <v>8</v>
      </c>
      <c r="F557" s="62">
        <v>12</v>
      </c>
      <c r="G557" s="62">
        <v>11</v>
      </c>
      <c r="H557" s="62">
        <v>11</v>
      </c>
    </row>
    <row r="558" spans="1:8" x14ac:dyDescent="0.25">
      <c r="A558" s="62" t="s">
        <v>771</v>
      </c>
      <c r="B558" s="22">
        <v>39652</v>
      </c>
      <c r="C558" s="62">
        <v>60001</v>
      </c>
      <c r="D558" s="62">
        <v>0</v>
      </c>
      <c r="E558" s="62">
        <v>8</v>
      </c>
      <c r="F558" s="62">
        <v>15</v>
      </c>
      <c r="G558" s="62">
        <v>11</v>
      </c>
      <c r="H558" s="62">
        <v>11</v>
      </c>
    </row>
    <row r="559" spans="1:8" x14ac:dyDescent="0.25">
      <c r="A559" s="62" t="s">
        <v>278</v>
      </c>
      <c r="B559" s="22">
        <v>39653</v>
      </c>
      <c r="C559" s="62">
        <v>50001</v>
      </c>
      <c r="D559" s="62">
        <v>9</v>
      </c>
      <c r="E559" s="62">
        <v>4</v>
      </c>
      <c r="F559" s="62">
        <v>12</v>
      </c>
      <c r="G559" s="62">
        <v>12</v>
      </c>
      <c r="H559" s="62">
        <v>11</v>
      </c>
    </row>
    <row r="560" spans="1:8" x14ac:dyDescent="0.25">
      <c r="A560" s="62" t="s">
        <v>770</v>
      </c>
      <c r="B560" s="22">
        <v>39653</v>
      </c>
      <c r="C560" s="62">
        <v>60002</v>
      </c>
      <c r="D560" s="62">
        <v>9</v>
      </c>
      <c r="E560" s="62">
        <v>8</v>
      </c>
      <c r="F560" s="62">
        <v>12</v>
      </c>
      <c r="G560" s="62">
        <v>11</v>
      </c>
      <c r="H560" s="62">
        <v>9</v>
      </c>
    </row>
    <row r="561" spans="1:8" x14ac:dyDescent="0.25">
      <c r="A561" s="62" t="s">
        <v>279</v>
      </c>
      <c r="B561" s="22">
        <v>39654</v>
      </c>
      <c r="C561" s="62">
        <v>50005</v>
      </c>
      <c r="D561" s="62">
        <v>9</v>
      </c>
      <c r="E561" s="62">
        <v>8</v>
      </c>
      <c r="F561" s="62">
        <v>0</v>
      </c>
      <c r="G561" s="62">
        <v>12</v>
      </c>
      <c r="H561" s="62">
        <v>11</v>
      </c>
    </row>
    <row r="562" spans="1:8" x14ac:dyDescent="0.25">
      <c r="A562" s="62" t="s">
        <v>280</v>
      </c>
      <c r="B562" s="22">
        <v>39655</v>
      </c>
      <c r="C562" s="62">
        <v>50003</v>
      </c>
      <c r="D562" s="62">
        <v>9</v>
      </c>
      <c r="E562" s="62">
        <v>0</v>
      </c>
      <c r="F562" s="62">
        <v>19</v>
      </c>
      <c r="G562" s="62">
        <v>12</v>
      </c>
      <c r="H562" s="62">
        <v>11</v>
      </c>
    </row>
    <row r="563" spans="1:8" x14ac:dyDescent="0.25">
      <c r="A563" s="62" t="s">
        <v>772</v>
      </c>
      <c r="B563" s="22">
        <v>39655</v>
      </c>
      <c r="C563" s="62">
        <v>60004</v>
      </c>
      <c r="D563" s="62">
        <v>0</v>
      </c>
      <c r="E563" s="62">
        <v>8</v>
      </c>
      <c r="F563" s="62">
        <v>12</v>
      </c>
      <c r="G563" s="62">
        <v>13</v>
      </c>
      <c r="H563" s="62">
        <v>9</v>
      </c>
    </row>
    <row r="564" spans="1:8" x14ac:dyDescent="0.25">
      <c r="A564" s="62" t="s">
        <v>281</v>
      </c>
      <c r="B564" s="22">
        <v>39656</v>
      </c>
      <c r="C564" s="62">
        <v>50002</v>
      </c>
      <c r="D564" s="62">
        <v>9</v>
      </c>
      <c r="E564" s="62">
        <v>8</v>
      </c>
      <c r="F564" s="62">
        <v>10</v>
      </c>
      <c r="G564" s="62">
        <v>12</v>
      </c>
      <c r="H564" s="62">
        <v>9</v>
      </c>
    </row>
    <row r="565" spans="1:8" x14ac:dyDescent="0.25">
      <c r="A565" s="62" t="s">
        <v>282</v>
      </c>
      <c r="B565" s="22">
        <v>39656</v>
      </c>
      <c r="C565" s="62">
        <v>50001</v>
      </c>
      <c r="D565" s="62">
        <v>9</v>
      </c>
      <c r="E565" s="62">
        <v>8</v>
      </c>
      <c r="F565" s="62">
        <v>8</v>
      </c>
      <c r="G565" s="62">
        <v>12</v>
      </c>
      <c r="H565" s="62">
        <v>6</v>
      </c>
    </row>
    <row r="566" spans="1:8" x14ac:dyDescent="0.25">
      <c r="A566" s="62" t="s">
        <v>283</v>
      </c>
      <c r="B566" s="22">
        <v>39656</v>
      </c>
      <c r="C566" s="62">
        <v>50003</v>
      </c>
      <c r="D566" s="62">
        <v>8</v>
      </c>
      <c r="E566" s="62">
        <v>10</v>
      </c>
      <c r="F566" s="62">
        <v>15</v>
      </c>
      <c r="G566" s="62">
        <v>11</v>
      </c>
      <c r="H566" s="62">
        <v>9</v>
      </c>
    </row>
    <row r="567" spans="1:8" x14ac:dyDescent="0.25">
      <c r="A567" s="62" t="s">
        <v>773</v>
      </c>
      <c r="B567" s="22">
        <v>39656</v>
      </c>
      <c r="C567" s="62">
        <v>60005</v>
      </c>
      <c r="D567" s="62">
        <v>0</v>
      </c>
      <c r="E567" s="62">
        <v>8</v>
      </c>
      <c r="F567" s="62">
        <v>16</v>
      </c>
      <c r="G567" s="62">
        <v>11</v>
      </c>
      <c r="H567" s="62">
        <v>9</v>
      </c>
    </row>
    <row r="568" spans="1:8" x14ac:dyDescent="0.25">
      <c r="A568" s="62" t="s">
        <v>774</v>
      </c>
      <c r="B568" s="22">
        <v>39656</v>
      </c>
      <c r="C568" s="62">
        <v>60004</v>
      </c>
      <c r="D568" s="62">
        <v>9</v>
      </c>
      <c r="E568" s="62">
        <v>8</v>
      </c>
      <c r="F568" s="62">
        <v>17</v>
      </c>
      <c r="G568" s="62">
        <v>11</v>
      </c>
      <c r="H568" s="62">
        <v>9</v>
      </c>
    </row>
    <row r="569" spans="1:8" x14ac:dyDescent="0.25">
      <c r="A569" s="62" t="s">
        <v>775</v>
      </c>
      <c r="B569" s="22">
        <v>39656</v>
      </c>
      <c r="C569" s="62">
        <v>60005</v>
      </c>
      <c r="D569" s="62">
        <v>9</v>
      </c>
      <c r="E569" s="62">
        <v>8</v>
      </c>
      <c r="F569" s="62">
        <v>12</v>
      </c>
      <c r="G569" s="62">
        <v>14</v>
      </c>
      <c r="H569" s="62">
        <v>9</v>
      </c>
    </row>
    <row r="570" spans="1:8" x14ac:dyDescent="0.25">
      <c r="A570" s="62" t="s">
        <v>284</v>
      </c>
      <c r="B570" s="22">
        <v>39657</v>
      </c>
      <c r="C570" s="62">
        <v>50001</v>
      </c>
      <c r="D570" s="62">
        <v>8</v>
      </c>
      <c r="E570" s="62">
        <v>10</v>
      </c>
      <c r="F570" s="62">
        <v>15</v>
      </c>
      <c r="G570" s="62">
        <v>11</v>
      </c>
      <c r="H570" s="62">
        <v>9</v>
      </c>
    </row>
    <row r="571" spans="1:8" x14ac:dyDescent="0.25">
      <c r="A571" s="62" t="s">
        <v>285</v>
      </c>
      <c r="B571" s="22">
        <v>39657</v>
      </c>
      <c r="C571" s="62">
        <v>50003</v>
      </c>
      <c r="D571" s="62">
        <v>8</v>
      </c>
      <c r="E571" s="62">
        <v>10</v>
      </c>
      <c r="F571" s="62">
        <v>15</v>
      </c>
      <c r="G571" s="62">
        <v>11</v>
      </c>
      <c r="H571" s="62">
        <v>9</v>
      </c>
    </row>
    <row r="572" spans="1:8" x14ac:dyDescent="0.25">
      <c r="A572" s="62" t="s">
        <v>776</v>
      </c>
      <c r="B572" s="22">
        <v>39657</v>
      </c>
      <c r="C572" s="62">
        <v>60001</v>
      </c>
      <c r="D572" s="62">
        <v>9</v>
      </c>
      <c r="E572" s="62">
        <v>8</v>
      </c>
      <c r="F572" s="62">
        <v>12</v>
      </c>
      <c r="G572" s="62">
        <v>15</v>
      </c>
      <c r="H572" s="62">
        <v>9</v>
      </c>
    </row>
    <row r="573" spans="1:8" x14ac:dyDescent="0.25">
      <c r="A573" s="62" t="s">
        <v>777</v>
      </c>
      <c r="B573" s="22">
        <v>39657</v>
      </c>
      <c r="C573" s="62">
        <v>60002</v>
      </c>
      <c r="D573" s="62">
        <v>0</v>
      </c>
      <c r="E573" s="62">
        <v>8</v>
      </c>
      <c r="F573" s="62">
        <v>6</v>
      </c>
      <c r="G573" s="62">
        <v>6</v>
      </c>
      <c r="H573" s="62">
        <v>9</v>
      </c>
    </row>
    <row r="574" spans="1:8" x14ac:dyDescent="0.25">
      <c r="A574" s="62" t="s">
        <v>286</v>
      </c>
      <c r="B574" s="22">
        <v>39658</v>
      </c>
      <c r="C574" s="62">
        <v>50003</v>
      </c>
      <c r="D574" s="62">
        <v>8</v>
      </c>
      <c r="E574" s="62">
        <v>10</v>
      </c>
      <c r="F574" s="62">
        <v>15</v>
      </c>
      <c r="G574" s="62">
        <v>11</v>
      </c>
      <c r="H574" s="62">
        <v>9</v>
      </c>
    </row>
    <row r="575" spans="1:8" x14ac:dyDescent="0.25">
      <c r="A575" s="62" t="s">
        <v>778</v>
      </c>
      <c r="B575" s="22">
        <v>39658</v>
      </c>
      <c r="C575" s="62">
        <v>60001</v>
      </c>
      <c r="D575" s="62">
        <v>0</v>
      </c>
      <c r="E575" s="62">
        <v>8</v>
      </c>
      <c r="F575" s="62">
        <v>6</v>
      </c>
      <c r="G575" s="62">
        <v>11</v>
      </c>
      <c r="H575" s="62">
        <v>9</v>
      </c>
    </row>
    <row r="576" spans="1:8" x14ac:dyDescent="0.25">
      <c r="A576" s="62" t="s">
        <v>287</v>
      </c>
      <c r="B576" s="22">
        <v>39660</v>
      </c>
      <c r="C576" s="62">
        <v>50004</v>
      </c>
      <c r="D576" s="62">
        <v>8</v>
      </c>
      <c r="E576" s="62">
        <v>10</v>
      </c>
      <c r="F576" s="62">
        <v>15</v>
      </c>
      <c r="G576" s="62">
        <v>11</v>
      </c>
      <c r="H576" s="62">
        <v>9</v>
      </c>
    </row>
    <row r="577" spans="1:8" x14ac:dyDescent="0.25">
      <c r="A577" s="62" t="s">
        <v>779</v>
      </c>
      <c r="B577" s="22">
        <v>39660</v>
      </c>
      <c r="C577" s="62">
        <v>60003</v>
      </c>
      <c r="D577" s="62">
        <v>0</v>
      </c>
      <c r="E577" s="62">
        <v>8</v>
      </c>
      <c r="F577" s="62">
        <v>12</v>
      </c>
      <c r="G577" s="62">
        <v>5</v>
      </c>
      <c r="H577" s="62">
        <v>9</v>
      </c>
    </row>
    <row r="578" spans="1:8" x14ac:dyDescent="0.25">
      <c r="A578" s="62" t="s">
        <v>24</v>
      </c>
      <c r="B578" s="22">
        <v>39661</v>
      </c>
      <c r="C578" s="62">
        <v>50002</v>
      </c>
      <c r="D578" s="62">
        <v>8</v>
      </c>
      <c r="E578" s="62">
        <v>10</v>
      </c>
      <c r="F578" s="62">
        <v>15</v>
      </c>
      <c r="G578" s="62">
        <v>11</v>
      </c>
      <c r="H578" s="62">
        <v>9</v>
      </c>
    </row>
    <row r="579" spans="1:8" x14ac:dyDescent="0.25">
      <c r="A579" s="62" t="s">
        <v>25</v>
      </c>
      <c r="B579" s="22">
        <v>39661</v>
      </c>
      <c r="C579" s="62">
        <v>50003</v>
      </c>
      <c r="D579" s="62">
        <v>8</v>
      </c>
      <c r="E579" s="62">
        <v>10</v>
      </c>
      <c r="F579" s="62">
        <v>15</v>
      </c>
      <c r="G579" s="62">
        <v>11</v>
      </c>
      <c r="H579" s="62">
        <v>9</v>
      </c>
    </row>
    <row r="580" spans="1:8" x14ac:dyDescent="0.25">
      <c r="A580" s="62" t="s">
        <v>527</v>
      </c>
      <c r="B580" s="22">
        <v>39661</v>
      </c>
      <c r="C580" s="62">
        <v>60003</v>
      </c>
      <c r="D580" s="62">
        <v>9</v>
      </c>
      <c r="E580" s="62">
        <v>8</v>
      </c>
      <c r="F580" s="62">
        <v>6</v>
      </c>
      <c r="G580" s="62">
        <v>11</v>
      </c>
      <c r="H580" s="62">
        <v>9</v>
      </c>
    </row>
    <row r="581" spans="1:8" x14ac:dyDescent="0.25">
      <c r="A581" s="62" t="s">
        <v>528</v>
      </c>
      <c r="B581" s="22">
        <v>39661</v>
      </c>
      <c r="C581" s="62">
        <v>60004</v>
      </c>
      <c r="D581" s="62">
        <v>9</v>
      </c>
      <c r="E581" s="62">
        <v>8</v>
      </c>
      <c r="F581" s="62">
        <v>12</v>
      </c>
      <c r="G581" s="62">
        <v>12</v>
      </c>
      <c r="H581" s="62">
        <v>9</v>
      </c>
    </row>
    <row r="582" spans="1:8" x14ac:dyDescent="0.25">
      <c r="A582" s="62" t="s">
        <v>60</v>
      </c>
      <c r="B582" s="22">
        <v>39662</v>
      </c>
      <c r="C582" s="62">
        <v>50001</v>
      </c>
      <c r="D582" s="62">
        <v>8</v>
      </c>
      <c r="E582" s="62">
        <v>10</v>
      </c>
      <c r="F582" s="62">
        <v>15</v>
      </c>
      <c r="G582" s="62">
        <v>11</v>
      </c>
      <c r="H582" s="62">
        <v>9</v>
      </c>
    </row>
    <row r="583" spans="1:8" x14ac:dyDescent="0.25">
      <c r="A583" s="62" t="s">
        <v>552</v>
      </c>
      <c r="B583" s="22">
        <v>39662</v>
      </c>
      <c r="C583" s="62">
        <v>60001</v>
      </c>
      <c r="D583" s="62">
        <v>9</v>
      </c>
      <c r="E583" s="62">
        <v>8</v>
      </c>
      <c r="F583" s="62">
        <v>12</v>
      </c>
      <c r="G583" s="62">
        <v>9</v>
      </c>
      <c r="H583" s="62">
        <v>9</v>
      </c>
    </row>
    <row r="584" spans="1:8" x14ac:dyDescent="0.25">
      <c r="A584" s="62" t="s">
        <v>100</v>
      </c>
      <c r="B584" s="22">
        <v>39663</v>
      </c>
      <c r="C584" s="62">
        <v>50001</v>
      </c>
      <c r="D584" s="62">
        <v>9</v>
      </c>
      <c r="E584" s="62">
        <v>10</v>
      </c>
      <c r="F584" s="62">
        <v>15</v>
      </c>
      <c r="G584" s="62">
        <v>11</v>
      </c>
      <c r="H584" s="62">
        <v>9</v>
      </c>
    </row>
    <row r="585" spans="1:8" x14ac:dyDescent="0.25">
      <c r="A585" s="62" t="s">
        <v>593</v>
      </c>
      <c r="B585" s="22">
        <v>39663</v>
      </c>
      <c r="C585" s="62">
        <v>60002</v>
      </c>
      <c r="D585" s="62">
        <v>9</v>
      </c>
      <c r="E585" s="62">
        <v>5</v>
      </c>
      <c r="F585" s="62">
        <v>12</v>
      </c>
      <c r="G585" s="62">
        <v>12</v>
      </c>
      <c r="H585" s="62">
        <v>9</v>
      </c>
    </row>
    <row r="586" spans="1:8" x14ac:dyDescent="0.25">
      <c r="A586" s="62" t="s">
        <v>139</v>
      </c>
      <c r="B586" s="22">
        <v>39664</v>
      </c>
      <c r="C586" s="62">
        <v>50001</v>
      </c>
      <c r="D586" s="62">
        <v>8</v>
      </c>
      <c r="E586" s="62">
        <v>10</v>
      </c>
      <c r="F586" s="62">
        <v>15</v>
      </c>
      <c r="G586" s="62">
        <v>11</v>
      </c>
      <c r="H586" s="62">
        <v>9</v>
      </c>
    </row>
    <row r="587" spans="1:8" x14ac:dyDescent="0.25">
      <c r="A587" s="62" t="s">
        <v>633</v>
      </c>
      <c r="B587" s="22">
        <v>39664</v>
      </c>
      <c r="C587" s="62">
        <v>60004</v>
      </c>
      <c r="D587" s="62">
        <v>12</v>
      </c>
      <c r="E587" s="62">
        <v>8</v>
      </c>
      <c r="F587" s="62">
        <v>12</v>
      </c>
      <c r="G587" s="62">
        <v>15</v>
      </c>
      <c r="H587" s="62">
        <v>9</v>
      </c>
    </row>
    <row r="588" spans="1:8" x14ac:dyDescent="0.25">
      <c r="A588" s="62" t="s">
        <v>179</v>
      </c>
      <c r="B588" s="22">
        <v>39665</v>
      </c>
      <c r="C588" s="62">
        <v>50005</v>
      </c>
      <c r="D588" s="62">
        <v>8</v>
      </c>
      <c r="E588" s="62">
        <v>10</v>
      </c>
      <c r="F588" s="62">
        <v>15</v>
      </c>
      <c r="G588" s="62">
        <v>11</v>
      </c>
      <c r="H588" s="62">
        <v>9</v>
      </c>
    </row>
    <row r="589" spans="1:8" x14ac:dyDescent="0.25">
      <c r="A589" s="62" t="s">
        <v>672</v>
      </c>
      <c r="B589" s="22">
        <v>39665</v>
      </c>
      <c r="C589" s="62">
        <v>60001</v>
      </c>
      <c r="D589" s="62">
        <v>12</v>
      </c>
      <c r="E589" s="62">
        <v>0</v>
      </c>
      <c r="F589" s="62">
        <v>12</v>
      </c>
      <c r="G589" s="62">
        <v>12</v>
      </c>
      <c r="H589" s="62">
        <v>9</v>
      </c>
    </row>
    <row r="590" spans="1:8" x14ac:dyDescent="0.25">
      <c r="A590" s="62" t="s">
        <v>218</v>
      </c>
      <c r="B590" s="22">
        <v>39666</v>
      </c>
      <c r="C590" s="62">
        <v>50003</v>
      </c>
      <c r="D590" s="62">
        <v>8</v>
      </c>
      <c r="E590" s="62">
        <v>10</v>
      </c>
      <c r="F590" s="62">
        <v>15</v>
      </c>
      <c r="G590" s="62">
        <v>11</v>
      </c>
      <c r="H590" s="62">
        <v>9</v>
      </c>
    </row>
    <row r="591" spans="1:8" x14ac:dyDescent="0.25">
      <c r="A591" s="62" t="s">
        <v>710</v>
      </c>
      <c r="B591" s="22">
        <v>39666</v>
      </c>
      <c r="C591" s="62">
        <v>60001</v>
      </c>
      <c r="D591" s="62">
        <v>9</v>
      </c>
      <c r="E591" s="62">
        <v>8</v>
      </c>
      <c r="F591" s="62">
        <v>6</v>
      </c>
      <c r="G591" s="62">
        <v>12</v>
      </c>
      <c r="H591" s="62">
        <v>5</v>
      </c>
    </row>
    <row r="592" spans="1:8" x14ac:dyDescent="0.25">
      <c r="A592" s="62" t="s">
        <v>261</v>
      </c>
      <c r="B592" s="22">
        <v>39667</v>
      </c>
      <c r="C592" s="62">
        <v>50002</v>
      </c>
      <c r="D592" s="62">
        <v>8</v>
      </c>
      <c r="E592" s="62">
        <v>10</v>
      </c>
      <c r="F592" s="62">
        <v>15</v>
      </c>
      <c r="G592" s="62">
        <v>11</v>
      </c>
      <c r="H592" s="62">
        <v>9</v>
      </c>
    </row>
    <row r="593" spans="1:8" x14ac:dyDescent="0.25">
      <c r="A593" s="62" t="s">
        <v>753</v>
      </c>
      <c r="B593" s="22">
        <v>39667</v>
      </c>
      <c r="C593" s="62">
        <v>60002</v>
      </c>
      <c r="D593" s="62">
        <v>9</v>
      </c>
      <c r="E593" s="62">
        <v>12</v>
      </c>
      <c r="F593" s="62">
        <v>12</v>
      </c>
      <c r="G593" s="62">
        <v>11</v>
      </c>
      <c r="H593" s="62">
        <v>11</v>
      </c>
    </row>
    <row r="594" spans="1:8" x14ac:dyDescent="0.25">
      <c r="A594" s="62" t="s">
        <v>301</v>
      </c>
      <c r="B594" s="22">
        <v>39668</v>
      </c>
      <c r="C594" s="62">
        <v>50003</v>
      </c>
      <c r="D594" s="62">
        <v>8</v>
      </c>
      <c r="E594" s="62">
        <v>10</v>
      </c>
      <c r="F594" s="62">
        <v>15</v>
      </c>
      <c r="G594" s="62">
        <v>11</v>
      </c>
      <c r="H594" s="62">
        <v>9</v>
      </c>
    </row>
    <row r="595" spans="1:8" x14ac:dyDescent="0.25">
      <c r="A595" s="62" t="s">
        <v>596</v>
      </c>
      <c r="B595" s="22">
        <v>39668</v>
      </c>
      <c r="C595" s="62">
        <v>60001</v>
      </c>
      <c r="D595" s="62">
        <v>9</v>
      </c>
      <c r="E595" s="62">
        <v>8</v>
      </c>
      <c r="F595" s="62">
        <v>7</v>
      </c>
      <c r="G595" s="62">
        <v>13</v>
      </c>
      <c r="H595" s="62">
        <v>15</v>
      </c>
    </row>
    <row r="596" spans="1:8" x14ac:dyDescent="0.25">
      <c r="A596" s="62" t="s">
        <v>343</v>
      </c>
      <c r="B596" s="22">
        <v>39669</v>
      </c>
      <c r="C596" s="62">
        <v>50002</v>
      </c>
      <c r="D596" s="62">
        <v>8</v>
      </c>
      <c r="E596" s="62">
        <v>10</v>
      </c>
      <c r="F596" s="62">
        <v>15</v>
      </c>
      <c r="G596" s="62">
        <v>11</v>
      </c>
      <c r="H596" s="62">
        <v>9</v>
      </c>
    </row>
    <row r="597" spans="1:8" x14ac:dyDescent="0.25">
      <c r="A597" s="62" t="s">
        <v>344</v>
      </c>
      <c r="B597" s="22">
        <v>39669</v>
      </c>
      <c r="C597" s="62">
        <v>50003</v>
      </c>
      <c r="D597" s="62">
        <v>8</v>
      </c>
      <c r="E597" s="62">
        <v>10</v>
      </c>
      <c r="F597" s="62">
        <v>15</v>
      </c>
      <c r="G597" s="62">
        <v>11</v>
      </c>
      <c r="H597" s="62">
        <v>9</v>
      </c>
    </row>
    <row r="598" spans="1:8" x14ac:dyDescent="0.25">
      <c r="A598" s="62" t="s">
        <v>637</v>
      </c>
      <c r="B598" s="22">
        <v>39669</v>
      </c>
      <c r="C598" s="62">
        <v>60002</v>
      </c>
      <c r="D598" s="62">
        <v>9</v>
      </c>
      <c r="E598" s="62">
        <v>8</v>
      </c>
      <c r="F598" s="62">
        <v>12</v>
      </c>
      <c r="G598" s="62">
        <v>20</v>
      </c>
      <c r="H598" s="62">
        <v>13</v>
      </c>
    </row>
    <row r="599" spans="1:8" x14ac:dyDescent="0.25">
      <c r="A599" s="62" t="s">
        <v>638</v>
      </c>
      <c r="B599" s="22">
        <v>39669</v>
      </c>
      <c r="C599" s="62">
        <v>60001</v>
      </c>
      <c r="D599" s="62">
        <v>0</v>
      </c>
      <c r="E599" s="62">
        <v>8</v>
      </c>
      <c r="F599" s="62">
        <v>12</v>
      </c>
      <c r="G599" s="62">
        <v>11</v>
      </c>
      <c r="H599" s="62">
        <v>11</v>
      </c>
    </row>
    <row r="600" spans="1:8" x14ac:dyDescent="0.25">
      <c r="A600" s="62" t="s">
        <v>385</v>
      </c>
      <c r="B600" s="22">
        <v>39670</v>
      </c>
      <c r="C600" s="62">
        <v>50004</v>
      </c>
      <c r="D600" s="62">
        <v>8</v>
      </c>
      <c r="E600" s="62">
        <v>10</v>
      </c>
      <c r="F600" s="62">
        <v>15</v>
      </c>
      <c r="G600" s="62">
        <v>11</v>
      </c>
      <c r="H600" s="62">
        <v>9</v>
      </c>
    </row>
    <row r="601" spans="1:8" x14ac:dyDescent="0.25">
      <c r="A601" s="62" t="s">
        <v>386</v>
      </c>
      <c r="B601" s="22">
        <v>39670</v>
      </c>
      <c r="C601" s="62">
        <v>50005</v>
      </c>
      <c r="D601" s="62">
        <v>8</v>
      </c>
      <c r="E601" s="62">
        <v>10</v>
      </c>
      <c r="F601" s="62">
        <v>15</v>
      </c>
      <c r="G601" s="62">
        <v>11</v>
      </c>
      <c r="H601" s="62">
        <v>9</v>
      </c>
    </row>
    <row r="602" spans="1:8" x14ac:dyDescent="0.25">
      <c r="A602" s="62" t="s">
        <v>387</v>
      </c>
      <c r="B602" s="22">
        <v>39670</v>
      </c>
      <c r="C602" s="62">
        <v>50002</v>
      </c>
      <c r="D602" s="62">
        <v>8</v>
      </c>
      <c r="E602" s="62">
        <v>10</v>
      </c>
      <c r="F602" s="62">
        <v>15</v>
      </c>
      <c r="G602" s="62">
        <v>11</v>
      </c>
      <c r="H602" s="62">
        <v>9</v>
      </c>
    </row>
    <row r="603" spans="1:8" x14ac:dyDescent="0.25">
      <c r="A603" s="62" t="s">
        <v>679</v>
      </c>
      <c r="B603" s="22">
        <v>39670</v>
      </c>
      <c r="C603" s="62">
        <v>60002</v>
      </c>
      <c r="D603" s="72">
        <v>20</v>
      </c>
      <c r="E603" s="72">
        <v>8</v>
      </c>
      <c r="F603" s="72">
        <v>0</v>
      </c>
      <c r="G603" s="72">
        <v>14</v>
      </c>
      <c r="H603" s="72">
        <v>4</v>
      </c>
    </row>
    <row r="604" spans="1:8" x14ac:dyDescent="0.25">
      <c r="A604" s="62" t="s">
        <v>680</v>
      </c>
      <c r="B604" s="22">
        <v>39670</v>
      </c>
      <c r="C604" s="62">
        <v>60001</v>
      </c>
      <c r="D604" s="62">
        <v>9</v>
      </c>
      <c r="E604" s="62">
        <v>15</v>
      </c>
      <c r="F604" s="62">
        <v>12</v>
      </c>
      <c r="G604" s="62">
        <v>15</v>
      </c>
      <c r="H604" s="62">
        <v>11</v>
      </c>
    </row>
    <row r="605" spans="1:8" x14ac:dyDescent="0.25">
      <c r="A605" s="62" t="s">
        <v>780</v>
      </c>
      <c r="B605" s="22">
        <v>39670</v>
      </c>
      <c r="C605" s="62">
        <v>60004</v>
      </c>
      <c r="D605" s="62">
        <v>9</v>
      </c>
      <c r="E605" s="62">
        <v>8</v>
      </c>
      <c r="F605" s="62">
        <v>12</v>
      </c>
      <c r="G605" s="62">
        <v>21</v>
      </c>
      <c r="H605" s="62">
        <v>11</v>
      </c>
    </row>
    <row r="606" spans="1:8" x14ac:dyDescent="0.25">
      <c r="A606" s="62" t="s">
        <v>429</v>
      </c>
      <c r="B606" s="22">
        <v>39671</v>
      </c>
      <c r="C606" s="62">
        <v>50005</v>
      </c>
      <c r="D606" s="62">
        <v>8</v>
      </c>
      <c r="E606" s="62">
        <v>10</v>
      </c>
      <c r="F606" s="62">
        <v>15</v>
      </c>
      <c r="G606" s="62">
        <v>11</v>
      </c>
      <c r="H606" s="62">
        <v>9</v>
      </c>
    </row>
    <row r="607" spans="1:8" x14ac:dyDescent="0.25">
      <c r="A607" s="62" t="s">
        <v>430</v>
      </c>
      <c r="B607" s="22">
        <v>39671</v>
      </c>
      <c r="C607" s="62">
        <v>50002</v>
      </c>
      <c r="D607" s="62">
        <v>8</v>
      </c>
      <c r="E607" s="62">
        <v>10</v>
      </c>
      <c r="F607" s="62">
        <v>15</v>
      </c>
      <c r="G607" s="62">
        <v>11</v>
      </c>
      <c r="H607" s="62">
        <v>9</v>
      </c>
    </row>
    <row r="608" spans="1:8" x14ac:dyDescent="0.25">
      <c r="A608" s="62" t="s">
        <v>823</v>
      </c>
      <c r="B608" s="22">
        <v>39671</v>
      </c>
      <c r="C608" s="62">
        <v>60002</v>
      </c>
      <c r="D608" s="62">
        <v>9</v>
      </c>
      <c r="E608" s="62">
        <v>4</v>
      </c>
      <c r="F608" s="62">
        <v>12</v>
      </c>
      <c r="G608" s="62">
        <v>11</v>
      </c>
      <c r="H608" s="62">
        <v>6</v>
      </c>
    </row>
    <row r="609" spans="1:8" x14ac:dyDescent="0.25">
      <c r="A609" s="62" t="s">
        <v>824</v>
      </c>
      <c r="B609" s="22">
        <v>39671</v>
      </c>
      <c r="C609" s="62">
        <v>60001</v>
      </c>
      <c r="D609" s="62">
        <v>9</v>
      </c>
      <c r="E609" s="62">
        <v>8</v>
      </c>
      <c r="F609" s="62">
        <v>12</v>
      </c>
      <c r="G609" s="62">
        <v>14</v>
      </c>
      <c r="H609" s="62">
        <v>17</v>
      </c>
    </row>
    <row r="610" spans="1:8" x14ac:dyDescent="0.25">
      <c r="A610" s="62" t="s">
        <v>470</v>
      </c>
      <c r="B610" s="22">
        <v>39672</v>
      </c>
      <c r="C610" s="62">
        <v>50005</v>
      </c>
      <c r="D610" s="62">
        <v>8</v>
      </c>
      <c r="E610" s="62">
        <v>10</v>
      </c>
      <c r="F610" s="62">
        <v>15</v>
      </c>
      <c r="G610" s="62">
        <v>11</v>
      </c>
      <c r="H610" s="62">
        <v>9</v>
      </c>
    </row>
    <row r="611" spans="1:8" x14ac:dyDescent="0.25">
      <c r="A611" s="62" t="s">
        <v>471</v>
      </c>
      <c r="B611" s="22">
        <v>39672</v>
      </c>
      <c r="C611" s="62">
        <v>50002</v>
      </c>
      <c r="D611" s="62">
        <v>8</v>
      </c>
      <c r="E611" s="62">
        <v>10</v>
      </c>
      <c r="F611" s="62">
        <v>15</v>
      </c>
      <c r="G611" s="62">
        <v>11</v>
      </c>
      <c r="H611" s="62">
        <v>9</v>
      </c>
    </row>
    <row r="612" spans="1:8" x14ac:dyDescent="0.25">
      <c r="A612" s="62" t="s">
        <v>865</v>
      </c>
      <c r="B612" s="22">
        <v>39672</v>
      </c>
      <c r="C612" s="62">
        <v>60003</v>
      </c>
      <c r="D612" s="62">
        <v>9</v>
      </c>
      <c r="E612" s="62">
        <v>8</v>
      </c>
      <c r="F612" s="62">
        <v>12</v>
      </c>
      <c r="G612" s="62">
        <v>11</v>
      </c>
      <c r="H612" s="62">
        <v>9</v>
      </c>
    </row>
    <row r="613" spans="1:8" x14ac:dyDescent="0.25">
      <c r="A613" s="62" t="s">
        <v>866</v>
      </c>
      <c r="B613" s="22">
        <v>39672</v>
      </c>
      <c r="C613" s="62">
        <v>60002</v>
      </c>
      <c r="D613" s="62">
        <v>9</v>
      </c>
      <c r="E613" s="62">
        <v>8</v>
      </c>
      <c r="F613" s="62">
        <v>12</v>
      </c>
      <c r="G613" s="62">
        <v>14</v>
      </c>
      <c r="H613" s="62">
        <v>4</v>
      </c>
    </row>
    <row r="614" spans="1:8" x14ac:dyDescent="0.25">
      <c r="A614" s="62" t="s">
        <v>308</v>
      </c>
      <c r="B614" s="22">
        <v>39673</v>
      </c>
      <c r="C614" s="62">
        <v>50004</v>
      </c>
      <c r="D614" s="62">
        <v>8</v>
      </c>
      <c r="E614" s="62">
        <v>10</v>
      </c>
      <c r="F614" s="62">
        <v>15</v>
      </c>
      <c r="G614" s="62">
        <v>11</v>
      </c>
      <c r="H614" s="62">
        <v>9</v>
      </c>
    </row>
    <row r="615" spans="1:8" x14ac:dyDescent="0.25">
      <c r="A615" s="62" t="s">
        <v>603</v>
      </c>
      <c r="B615" s="22">
        <v>39673</v>
      </c>
      <c r="C615" s="62">
        <v>60002</v>
      </c>
      <c r="D615" s="62">
        <v>9</v>
      </c>
      <c r="E615" s="62">
        <v>3</v>
      </c>
      <c r="F615" s="62">
        <v>12</v>
      </c>
      <c r="G615" s="62">
        <v>14</v>
      </c>
      <c r="H615" s="62">
        <v>9</v>
      </c>
    </row>
    <row r="616" spans="1:8" x14ac:dyDescent="0.25">
      <c r="A616" s="62" t="s">
        <v>309</v>
      </c>
      <c r="B616" s="22">
        <v>39674</v>
      </c>
      <c r="C616" s="62">
        <v>50005</v>
      </c>
      <c r="D616" s="62">
        <v>8</v>
      </c>
      <c r="E616" s="62">
        <v>10</v>
      </c>
      <c r="F616" s="62">
        <v>15</v>
      </c>
      <c r="G616" s="62">
        <v>11</v>
      </c>
      <c r="H616" s="62">
        <v>9</v>
      </c>
    </row>
    <row r="617" spans="1:8" x14ac:dyDescent="0.25">
      <c r="A617" s="62" t="s">
        <v>604</v>
      </c>
      <c r="B617" s="22">
        <v>39674</v>
      </c>
      <c r="C617" s="62">
        <v>60001</v>
      </c>
      <c r="D617" s="62">
        <v>9</v>
      </c>
      <c r="E617" s="62">
        <v>4</v>
      </c>
      <c r="F617" s="62">
        <v>12</v>
      </c>
      <c r="G617" s="62">
        <v>12</v>
      </c>
      <c r="H617" s="62">
        <v>9</v>
      </c>
    </row>
    <row r="618" spans="1:8" x14ac:dyDescent="0.25">
      <c r="A618" s="62" t="s">
        <v>310</v>
      </c>
      <c r="B618" s="22">
        <v>39675</v>
      </c>
      <c r="C618" s="62">
        <v>50002</v>
      </c>
      <c r="D618" s="62">
        <v>8</v>
      </c>
      <c r="E618" s="62">
        <v>10</v>
      </c>
      <c r="F618" s="62">
        <v>15</v>
      </c>
      <c r="G618" s="62">
        <v>11</v>
      </c>
      <c r="H618" s="62">
        <v>9</v>
      </c>
    </row>
    <row r="619" spans="1:8" x14ac:dyDescent="0.25">
      <c r="A619" s="62" t="s">
        <v>605</v>
      </c>
      <c r="B619" s="22">
        <v>39675</v>
      </c>
      <c r="C619" s="62">
        <v>60005</v>
      </c>
      <c r="D619" s="62">
        <v>9</v>
      </c>
      <c r="E619" s="62">
        <v>8</v>
      </c>
      <c r="F619" s="62">
        <v>12</v>
      </c>
      <c r="G619" s="62">
        <v>15</v>
      </c>
      <c r="H619" s="62">
        <v>9</v>
      </c>
    </row>
    <row r="620" spans="1:8" x14ac:dyDescent="0.25">
      <c r="A620" s="62" t="s">
        <v>311</v>
      </c>
      <c r="B620" s="22">
        <v>39676</v>
      </c>
      <c r="C620" s="62">
        <v>50002</v>
      </c>
      <c r="D620" s="62">
        <v>8</v>
      </c>
      <c r="E620" s="62">
        <v>10</v>
      </c>
      <c r="F620" s="62">
        <v>15</v>
      </c>
      <c r="G620" s="62">
        <v>11</v>
      </c>
      <c r="H620" s="62">
        <v>9</v>
      </c>
    </row>
    <row r="621" spans="1:8" x14ac:dyDescent="0.25">
      <c r="A621" s="62" t="s">
        <v>606</v>
      </c>
      <c r="B621" s="22">
        <v>39676</v>
      </c>
      <c r="C621" s="62">
        <v>60005</v>
      </c>
      <c r="D621" s="62">
        <v>0</v>
      </c>
      <c r="E621" s="62">
        <v>8</v>
      </c>
      <c r="F621" s="62">
        <v>12</v>
      </c>
      <c r="G621" s="62">
        <v>12</v>
      </c>
      <c r="H621" s="62">
        <v>9</v>
      </c>
    </row>
    <row r="622" spans="1:8" x14ac:dyDescent="0.25">
      <c r="A622" s="62" t="s">
        <v>312</v>
      </c>
      <c r="B622" s="22">
        <v>39677</v>
      </c>
      <c r="C622" s="62">
        <v>50002</v>
      </c>
      <c r="D622" s="62">
        <v>8</v>
      </c>
      <c r="E622" s="62">
        <v>10</v>
      </c>
      <c r="F622" s="62">
        <v>15</v>
      </c>
      <c r="G622" s="62">
        <v>11</v>
      </c>
      <c r="H622" s="62">
        <v>9</v>
      </c>
    </row>
    <row r="623" spans="1:8" x14ac:dyDescent="0.25">
      <c r="A623" s="62" t="s">
        <v>605</v>
      </c>
      <c r="B623" s="22">
        <v>39677</v>
      </c>
      <c r="C623" s="62">
        <v>60003</v>
      </c>
      <c r="D623" s="62">
        <v>9</v>
      </c>
      <c r="E623" s="62">
        <v>8</v>
      </c>
      <c r="F623" s="62">
        <v>12</v>
      </c>
      <c r="G623" s="62">
        <v>12</v>
      </c>
      <c r="H623" s="62">
        <v>12</v>
      </c>
    </row>
    <row r="624" spans="1:8" x14ac:dyDescent="0.25">
      <c r="A624" s="62" t="s">
        <v>313</v>
      </c>
      <c r="B624" s="22">
        <v>39678</v>
      </c>
      <c r="C624" s="62">
        <v>50003</v>
      </c>
      <c r="D624" s="62">
        <v>8</v>
      </c>
      <c r="E624" s="62">
        <v>10</v>
      </c>
      <c r="F624" s="62">
        <v>15</v>
      </c>
      <c r="G624" s="62">
        <v>11</v>
      </c>
      <c r="H624" s="62">
        <v>9</v>
      </c>
    </row>
    <row r="625" spans="1:8" x14ac:dyDescent="0.25">
      <c r="A625" s="62" t="s">
        <v>607</v>
      </c>
      <c r="B625" s="22">
        <v>39678</v>
      </c>
      <c r="C625" s="62">
        <v>60002</v>
      </c>
      <c r="D625" s="62">
        <v>9</v>
      </c>
      <c r="E625" s="62">
        <v>8</v>
      </c>
      <c r="F625" s="62">
        <v>12</v>
      </c>
      <c r="G625" s="62">
        <v>12</v>
      </c>
      <c r="H625" s="62">
        <v>9</v>
      </c>
    </row>
    <row r="626" spans="1:8" x14ac:dyDescent="0.25">
      <c r="A626" s="62" t="s">
        <v>314</v>
      </c>
      <c r="B626" s="22">
        <v>39679</v>
      </c>
      <c r="C626" s="62">
        <v>50003</v>
      </c>
      <c r="D626" s="62">
        <v>8</v>
      </c>
      <c r="E626" s="62">
        <v>10</v>
      </c>
      <c r="F626" s="62">
        <v>15</v>
      </c>
      <c r="G626" s="62">
        <v>11</v>
      </c>
      <c r="H626" s="62">
        <v>9</v>
      </c>
    </row>
    <row r="627" spans="1:8" x14ac:dyDescent="0.25">
      <c r="A627" s="62" t="s">
        <v>315</v>
      </c>
      <c r="B627" s="22">
        <v>39679</v>
      </c>
      <c r="C627" s="62">
        <v>50004</v>
      </c>
      <c r="D627" s="62">
        <v>8</v>
      </c>
      <c r="E627" s="62">
        <v>10</v>
      </c>
      <c r="F627" s="62">
        <v>15</v>
      </c>
      <c r="G627" s="62">
        <v>11</v>
      </c>
      <c r="H627" s="62">
        <v>9</v>
      </c>
    </row>
    <row r="628" spans="1:8" x14ac:dyDescent="0.25">
      <c r="A628" s="62" t="s">
        <v>608</v>
      </c>
      <c r="B628" s="22">
        <v>39679</v>
      </c>
      <c r="C628" s="62">
        <v>60001</v>
      </c>
      <c r="D628" s="62">
        <v>0</v>
      </c>
      <c r="E628" s="62">
        <v>8</v>
      </c>
      <c r="F628" s="62">
        <v>12</v>
      </c>
      <c r="G628" s="62">
        <v>18</v>
      </c>
      <c r="H628" s="62">
        <v>9</v>
      </c>
    </row>
    <row r="629" spans="1:8" x14ac:dyDescent="0.25">
      <c r="A629" s="62" t="s">
        <v>609</v>
      </c>
      <c r="B629" s="22">
        <v>39679</v>
      </c>
      <c r="C629" s="62">
        <v>60004</v>
      </c>
      <c r="D629" s="62">
        <v>9</v>
      </c>
      <c r="E629" s="62">
        <v>8</v>
      </c>
      <c r="F629" s="62">
        <v>12</v>
      </c>
      <c r="G629" s="62">
        <v>11</v>
      </c>
      <c r="H629" s="62">
        <v>9</v>
      </c>
    </row>
    <row r="630" spans="1:8" x14ac:dyDescent="0.25">
      <c r="A630" s="62" t="s">
        <v>316</v>
      </c>
      <c r="B630" s="22">
        <v>39681</v>
      </c>
      <c r="C630" s="62">
        <v>50005</v>
      </c>
      <c r="D630" s="62">
        <v>8</v>
      </c>
      <c r="E630" s="62">
        <v>10</v>
      </c>
      <c r="F630" s="62">
        <v>15</v>
      </c>
      <c r="G630" s="62">
        <v>11</v>
      </c>
      <c r="H630" s="62">
        <v>9</v>
      </c>
    </row>
    <row r="631" spans="1:8" x14ac:dyDescent="0.25">
      <c r="A631" s="62" t="s">
        <v>610</v>
      </c>
      <c r="B631" s="22">
        <v>39681</v>
      </c>
      <c r="C631" s="62">
        <v>60005</v>
      </c>
      <c r="D631" s="62">
        <v>9</v>
      </c>
      <c r="E631" s="62">
        <v>8</v>
      </c>
      <c r="F631" s="62">
        <v>12</v>
      </c>
      <c r="G631" s="62">
        <v>14</v>
      </c>
      <c r="H631" s="62">
        <v>9</v>
      </c>
    </row>
    <row r="632" spans="1:8" x14ac:dyDescent="0.25">
      <c r="A632" s="62" t="s">
        <v>317</v>
      </c>
      <c r="B632" s="22">
        <v>39682</v>
      </c>
      <c r="C632" s="62">
        <v>50002</v>
      </c>
      <c r="D632" s="62">
        <v>8</v>
      </c>
      <c r="E632" s="62">
        <v>10</v>
      </c>
      <c r="F632" s="62">
        <v>15</v>
      </c>
      <c r="G632" s="62">
        <v>11</v>
      </c>
      <c r="H632" s="62">
        <v>9</v>
      </c>
    </row>
    <row r="633" spans="1:8" x14ac:dyDescent="0.25">
      <c r="A633" s="62" t="s">
        <v>611</v>
      </c>
      <c r="B633" s="22">
        <v>39682</v>
      </c>
      <c r="C633" s="62">
        <v>60001</v>
      </c>
      <c r="D633" s="62">
        <v>9</v>
      </c>
      <c r="E633" s="62">
        <v>12</v>
      </c>
      <c r="F633" s="62">
        <v>12</v>
      </c>
      <c r="G633" s="62">
        <v>11</v>
      </c>
      <c r="H633" s="62">
        <v>15</v>
      </c>
    </row>
    <row r="634" spans="1:8" x14ac:dyDescent="0.25">
      <c r="A634" s="62" t="s">
        <v>318</v>
      </c>
      <c r="B634" s="22">
        <v>39683</v>
      </c>
      <c r="C634" s="62">
        <v>50005</v>
      </c>
      <c r="D634" s="72">
        <v>12</v>
      </c>
      <c r="E634" s="72">
        <v>13</v>
      </c>
      <c r="F634" s="72">
        <v>14</v>
      </c>
      <c r="G634" s="72">
        <v>15</v>
      </c>
      <c r="H634" s="72">
        <v>16</v>
      </c>
    </row>
    <row r="635" spans="1:8" x14ac:dyDescent="0.25">
      <c r="A635" s="62" t="s">
        <v>612</v>
      </c>
      <c r="B635" s="22">
        <v>39683</v>
      </c>
      <c r="C635" s="62">
        <v>60002</v>
      </c>
      <c r="D635" s="62">
        <v>9</v>
      </c>
      <c r="E635" s="62">
        <v>8</v>
      </c>
      <c r="F635" s="62">
        <v>12</v>
      </c>
      <c r="G635" s="62">
        <v>11</v>
      </c>
      <c r="H635" s="62">
        <v>9</v>
      </c>
    </row>
    <row r="636" spans="1:8" x14ac:dyDescent="0.25">
      <c r="A636" s="62" t="s">
        <v>615</v>
      </c>
      <c r="B636" s="22">
        <v>39683</v>
      </c>
      <c r="C636" s="62">
        <v>60005</v>
      </c>
      <c r="D636" s="62">
        <v>9</v>
      </c>
      <c r="E636" s="62">
        <v>8</v>
      </c>
      <c r="F636" s="62">
        <v>12</v>
      </c>
      <c r="G636" s="62">
        <v>18</v>
      </c>
      <c r="H636" s="62">
        <v>9</v>
      </c>
    </row>
    <row r="637" spans="1:8" x14ac:dyDescent="0.25">
      <c r="A637" s="62" t="s">
        <v>319</v>
      </c>
      <c r="B637" s="22">
        <v>39684</v>
      </c>
      <c r="C637" s="62">
        <v>50005</v>
      </c>
      <c r="D637" s="62">
        <v>8</v>
      </c>
      <c r="E637" s="62">
        <v>10</v>
      </c>
      <c r="F637" s="62">
        <v>15</v>
      </c>
      <c r="G637" s="62">
        <v>11</v>
      </c>
      <c r="H637" s="62">
        <v>9</v>
      </c>
    </row>
    <row r="638" spans="1:8" x14ac:dyDescent="0.25">
      <c r="A638" s="62" t="s">
        <v>613</v>
      </c>
      <c r="B638" s="22">
        <v>39684</v>
      </c>
      <c r="C638" s="62">
        <v>60001</v>
      </c>
      <c r="D638" s="62">
        <v>9</v>
      </c>
      <c r="E638" s="62">
        <v>1</v>
      </c>
      <c r="F638" s="62">
        <v>12</v>
      </c>
      <c r="G638" s="62">
        <v>11</v>
      </c>
      <c r="H638" s="62">
        <v>9</v>
      </c>
    </row>
    <row r="639" spans="1:8" x14ac:dyDescent="0.25">
      <c r="A639" s="62" t="s">
        <v>614</v>
      </c>
      <c r="B639" s="22">
        <v>39684</v>
      </c>
      <c r="C639" s="62">
        <v>60003</v>
      </c>
      <c r="D639" s="62">
        <v>9</v>
      </c>
      <c r="E639" s="62">
        <v>1</v>
      </c>
      <c r="F639" s="62">
        <v>12</v>
      </c>
      <c r="G639" s="62">
        <v>18</v>
      </c>
      <c r="H639" s="62">
        <v>9</v>
      </c>
    </row>
    <row r="640" spans="1:8" x14ac:dyDescent="0.25">
      <c r="A640" s="62" t="s">
        <v>320</v>
      </c>
      <c r="B640" s="22">
        <v>39685</v>
      </c>
      <c r="C640" s="62">
        <v>50003</v>
      </c>
      <c r="D640" s="62">
        <v>8</v>
      </c>
      <c r="E640" s="62">
        <v>10</v>
      </c>
      <c r="F640" s="62">
        <v>15</v>
      </c>
      <c r="G640" s="62">
        <v>11</v>
      </c>
      <c r="H640" s="62">
        <v>9</v>
      </c>
    </row>
    <row r="641" spans="1:8" x14ac:dyDescent="0.25">
      <c r="A641" s="62" t="s">
        <v>321</v>
      </c>
      <c r="B641" s="22">
        <v>39685</v>
      </c>
      <c r="C641" s="62">
        <v>50002</v>
      </c>
      <c r="D641" s="62">
        <v>8</v>
      </c>
      <c r="E641" s="62">
        <v>10</v>
      </c>
      <c r="F641" s="62">
        <v>15</v>
      </c>
      <c r="G641" s="62">
        <v>11</v>
      </c>
      <c r="H641" s="62">
        <v>9</v>
      </c>
    </row>
    <row r="642" spans="1:8" x14ac:dyDescent="0.25">
      <c r="A642" s="62" t="s">
        <v>322</v>
      </c>
      <c r="B642" s="22">
        <v>39686</v>
      </c>
      <c r="C642" s="62">
        <v>50001</v>
      </c>
      <c r="D642" s="62">
        <v>8</v>
      </c>
      <c r="E642" s="62">
        <v>10</v>
      </c>
      <c r="F642" s="62">
        <v>15</v>
      </c>
      <c r="G642" s="62">
        <v>11</v>
      </c>
      <c r="H642" s="62">
        <v>9</v>
      </c>
    </row>
    <row r="643" spans="1:8" x14ac:dyDescent="0.25">
      <c r="A643" s="62" t="s">
        <v>323</v>
      </c>
      <c r="B643" s="22">
        <v>39686</v>
      </c>
      <c r="C643" s="62">
        <v>50003</v>
      </c>
      <c r="D643" s="62">
        <v>8</v>
      </c>
      <c r="E643" s="62">
        <v>10</v>
      </c>
      <c r="F643" s="62">
        <v>15</v>
      </c>
      <c r="G643" s="62">
        <v>11</v>
      </c>
      <c r="H643" s="62">
        <v>9</v>
      </c>
    </row>
    <row r="644" spans="1:8" x14ac:dyDescent="0.25">
      <c r="A644" s="62" t="s">
        <v>616</v>
      </c>
      <c r="B644" s="22">
        <v>39686</v>
      </c>
      <c r="C644" s="62">
        <v>60001</v>
      </c>
      <c r="D644" s="62">
        <v>9</v>
      </c>
      <c r="E644" s="62">
        <v>0</v>
      </c>
      <c r="F644" s="62">
        <v>12</v>
      </c>
      <c r="G644" s="62">
        <v>11</v>
      </c>
      <c r="H644" s="62">
        <v>9</v>
      </c>
    </row>
    <row r="645" spans="1:8" x14ac:dyDescent="0.25">
      <c r="A645" s="62" t="s">
        <v>617</v>
      </c>
      <c r="B645" s="22">
        <v>39686</v>
      </c>
      <c r="C645" s="62">
        <v>60004</v>
      </c>
      <c r="D645" s="62">
        <v>0</v>
      </c>
      <c r="E645" s="62">
        <v>8</v>
      </c>
      <c r="F645" s="62">
        <v>12</v>
      </c>
      <c r="G645" s="62">
        <v>14</v>
      </c>
      <c r="H645" s="62">
        <v>9</v>
      </c>
    </row>
    <row r="646" spans="1:8" x14ac:dyDescent="0.25">
      <c r="A646" s="62" t="s">
        <v>324</v>
      </c>
      <c r="B646" s="22">
        <v>39687</v>
      </c>
      <c r="C646" s="62">
        <v>50004</v>
      </c>
      <c r="D646" s="62">
        <v>8</v>
      </c>
      <c r="E646" s="62">
        <v>10</v>
      </c>
      <c r="F646" s="62">
        <v>15</v>
      </c>
      <c r="G646" s="62">
        <v>11</v>
      </c>
      <c r="H646" s="62">
        <v>9</v>
      </c>
    </row>
    <row r="647" spans="1:8" x14ac:dyDescent="0.25">
      <c r="A647" s="62" t="s">
        <v>325</v>
      </c>
      <c r="B647" s="22">
        <v>39687</v>
      </c>
      <c r="C647" s="62">
        <v>50005</v>
      </c>
      <c r="D647" s="62">
        <v>8</v>
      </c>
      <c r="E647" s="62">
        <v>10</v>
      </c>
      <c r="F647" s="62">
        <v>15</v>
      </c>
      <c r="G647" s="62">
        <v>11</v>
      </c>
      <c r="H647" s="62">
        <v>9</v>
      </c>
    </row>
    <row r="648" spans="1:8" x14ac:dyDescent="0.25">
      <c r="A648" s="62" t="s">
        <v>618</v>
      </c>
      <c r="B648" s="22">
        <v>39687</v>
      </c>
      <c r="C648" s="62">
        <v>60005</v>
      </c>
      <c r="D648" s="62">
        <v>0</v>
      </c>
      <c r="E648" s="62">
        <v>11</v>
      </c>
      <c r="F648" s="62">
        <v>12</v>
      </c>
      <c r="G648" s="62">
        <v>11</v>
      </c>
      <c r="H648" s="62">
        <v>9</v>
      </c>
    </row>
    <row r="649" spans="1:8" x14ac:dyDescent="0.25">
      <c r="A649" s="62" t="s">
        <v>619</v>
      </c>
      <c r="B649" s="22">
        <v>39687</v>
      </c>
      <c r="C649" s="62">
        <v>60003</v>
      </c>
      <c r="D649" s="62">
        <v>0</v>
      </c>
      <c r="E649" s="62">
        <v>9</v>
      </c>
      <c r="F649" s="62">
        <v>12</v>
      </c>
      <c r="G649" s="62">
        <v>11</v>
      </c>
      <c r="H649" s="62">
        <v>9</v>
      </c>
    </row>
    <row r="650" spans="1:8" x14ac:dyDescent="0.25">
      <c r="A650" s="62" t="s">
        <v>326</v>
      </c>
      <c r="B650" s="22">
        <v>39688</v>
      </c>
      <c r="C650" s="62">
        <v>50001</v>
      </c>
      <c r="D650" s="62">
        <v>9</v>
      </c>
      <c r="E650" s="62">
        <v>4</v>
      </c>
      <c r="F650" s="62">
        <v>0</v>
      </c>
      <c r="G650" s="62">
        <v>11</v>
      </c>
      <c r="H650" s="62">
        <v>13</v>
      </c>
    </row>
    <row r="651" spans="1:8" x14ac:dyDescent="0.25">
      <c r="A651" s="62" t="s">
        <v>327</v>
      </c>
      <c r="B651" s="22">
        <v>39688</v>
      </c>
      <c r="C651" s="62">
        <v>50002</v>
      </c>
      <c r="D651" s="62">
        <v>15</v>
      </c>
      <c r="E651" s="62">
        <v>8</v>
      </c>
      <c r="F651" s="62">
        <v>19</v>
      </c>
      <c r="G651" s="62">
        <v>11</v>
      </c>
      <c r="H651" s="62">
        <v>9</v>
      </c>
    </row>
    <row r="652" spans="1:8" x14ac:dyDescent="0.25">
      <c r="A652" s="62" t="s">
        <v>620</v>
      </c>
      <c r="B652" s="22">
        <v>39688</v>
      </c>
      <c r="C652" s="62">
        <v>60003</v>
      </c>
      <c r="D652" s="62">
        <v>9</v>
      </c>
      <c r="E652" s="62">
        <v>9</v>
      </c>
      <c r="F652" s="62">
        <v>12</v>
      </c>
      <c r="G652" s="62">
        <v>11</v>
      </c>
      <c r="H652" s="62">
        <v>9</v>
      </c>
    </row>
    <row r="653" spans="1:8" x14ac:dyDescent="0.25">
      <c r="A653" s="62" t="s">
        <v>621</v>
      </c>
      <c r="B653" s="22">
        <v>39688</v>
      </c>
      <c r="C653" s="62">
        <v>60004</v>
      </c>
      <c r="D653" s="62">
        <v>9</v>
      </c>
      <c r="E653" s="62">
        <v>9</v>
      </c>
      <c r="F653" s="62">
        <v>12</v>
      </c>
      <c r="G653" s="62">
        <v>11</v>
      </c>
      <c r="H653" s="62">
        <v>9</v>
      </c>
    </row>
    <row r="654" spans="1:8" x14ac:dyDescent="0.25">
      <c r="A654" s="62" t="s">
        <v>328</v>
      </c>
      <c r="B654" s="22">
        <v>39690</v>
      </c>
      <c r="C654" s="62">
        <v>50003</v>
      </c>
      <c r="D654" s="62">
        <v>9</v>
      </c>
      <c r="E654" s="62">
        <v>8</v>
      </c>
      <c r="F654" s="62">
        <v>10</v>
      </c>
      <c r="G654" s="62">
        <v>11</v>
      </c>
      <c r="H654" s="62">
        <v>9</v>
      </c>
    </row>
    <row r="655" spans="1:8" x14ac:dyDescent="0.25">
      <c r="A655" s="62" t="s">
        <v>329</v>
      </c>
      <c r="B655" s="22">
        <v>39690</v>
      </c>
      <c r="C655" s="62">
        <v>50002</v>
      </c>
      <c r="D655" s="62">
        <v>9</v>
      </c>
      <c r="E655" s="62">
        <v>8</v>
      </c>
      <c r="F655" s="62">
        <v>8</v>
      </c>
      <c r="G655" s="62">
        <v>11</v>
      </c>
      <c r="H655" s="62">
        <v>9</v>
      </c>
    </row>
    <row r="656" spans="1:8" x14ac:dyDescent="0.25">
      <c r="A656" s="62" t="s">
        <v>330</v>
      </c>
      <c r="B656" s="22">
        <v>39690</v>
      </c>
      <c r="C656" s="62">
        <v>50001</v>
      </c>
      <c r="D656" s="62">
        <v>19</v>
      </c>
      <c r="E656" s="62">
        <v>8</v>
      </c>
      <c r="F656" s="62">
        <v>12</v>
      </c>
      <c r="G656" s="62">
        <v>11</v>
      </c>
      <c r="H656" s="62">
        <v>9</v>
      </c>
    </row>
    <row r="657" spans="1:8" x14ac:dyDescent="0.25">
      <c r="A657" s="62" t="s">
        <v>622</v>
      </c>
      <c r="B657" s="22">
        <v>39690</v>
      </c>
      <c r="C657" s="62">
        <v>60001</v>
      </c>
      <c r="D657" s="62">
        <v>9</v>
      </c>
      <c r="E657" s="62">
        <v>9</v>
      </c>
      <c r="F657" s="62">
        <v>12</v>
      </c>
      <c r="G657" s="62">
        <v>11</v>
      </c>
      <c r="H657" s="62">
        <v>1</v>
      </c>
    </row>
    <row r="658" spans="1:8" x14ac:dyDescent="0.25">
      <c r="A658" s="62" t="s">
        <v>623</v>
      </c>
      <c r="B658" s="22">
        <v>39690</v>
      </c>
      <c r="C658" s="62">
        <v>60005</v>
      </c>
      <c r="D658" s="62">
        <v>9</v>
      </c>
      <c r="E658" s="62">
        <v>8</v>
      </c>
      <c r="F658" s="62">
        <v>12</v>
      </c>
      <c r="G658" s="62">
        <v>11</v>
      </c>
      <c r="H658" s="62">
        <v>2</v>
      </c>
    </row>
    <row r="659" spans="1:8" x14ac:dyDescent="0.25">
      <c r="A659" s="62" t="s">
        <v>624</v>
      </c>
      <c r="B659" s="22">
        <v>39690</v>
      </c>
      <c r="C659" s="62">
        <v>60003</v>
      </c>
      <c r="D659" s="62">
        <v>9</v>
      </c>
      <c r="E659" s="62">
        <v>0</v>
      </c>
      <c r="F659" s="62">
        <v>12</v>
      </c>
      <c r="G659" s="62">
        <v>11</v>
      </c>
      <c r="H659" s="62">
        <v>3</v>
      </c>
    </row>
    <row r="660" spans="1:8" x14ac:dyDescent="0.25">
      <c r="A660" s="62" t="s">
        <v>26</v>
      </c>
      <c r="B660" s="22">
        <v>39692</v>
      </c>
      <c r="C660" s="62">
        <v>50002</v>
      </c>
      <c r="D660" s="62">
        <v>12</v>
      </c>
      <c r="E660" s="62">
        <v>8</v>
      </c>
      <c r="F660" s="62">
        <v>12</v>
      </c>
      <c r="G660" s="62">
        <v>11</v>
      </c>
      <c r="H660" s="62">
        <v>9</v>
      </c>
    </row>
    <row r="661" spans="1:8" x14ac:dyDescent="0.25">
      <c r="A661" s="62" t="s">
        <v>529</v>
      </c>
      <c r="B661" s="22">
        <v>39692</v>
      </c>
      <c r="C661" s="62">
        <v>60005</v>
      </c>
      <c r="D661" s="62">
        <v>9</v>
      </c>
      <c r="E661" s="62">
        <v>9</v>
      </c>
      <c r="F661" s="62">
        <v>12</v>
      </c>
      <c r="G661" s="62">
        <v>11</v>
      </c>
      <c r="H661" s="62">
        <v>9</v>
      </c>
    </row>
    <row r="662" spans="1:8" x14ac:dyDescent="0.25">
      <c r="A662" s="62" t="s">
        <v>61</v>
      </c>
      <c r="B662" s="22">
        <v>39693</v>
      </c>
      <c r="C662" s="62">
        <v>50003</v>
      </c>
      <c r="D662" s="62">
        <v>19</v>
      </c>
      <c r="E662" s="62">
        <v>8</v>
      </c>
      <c r="F662" s="62">
        <v>12</v>
      </c>
      <c r="G662" s="62">
        <v>11</v>
      </c>
      <c r="H662" s="62">
        <v>5</v>
      </c>
    </row>
    <row r="663" spans="1:8" x14ac:dyDescent="0.25">
      <c r="A663" s="62" t="s">
        <v>62</v>
      </c>
      <c r="B663" s="22">
        <v>39693</v>
      </c>
      <c r="C663" s="62">
        <v>50004</v>
      </c>
      <c r="D663" s="62">
        <v>9</v>
      </c>
      <c r="E663" s="62">
        <v>8</v>
      </c>
      <c r="F663" s="62">
        <v>12</v>
      </c>
      <c r="G663" s="62">
        <v>11</v>
      </c>
      <c r="H663" s="62">
        <v>11</v>
      </c>
    </row>
    <row r="664" spans="1:8" x14ac:dyDescent="0.25">
      <c r="A664" s="62" t="s">
        <v>553</v>
      </c>
      <c r="B664" s="22">
        <v>39693</v>
      </c>
      <c r="C664" s="62">
        <v>60005</v>
      </c>
      <c r="D664" s="62">
        <v>9</v>
      </c>
      <c r="E664" s="62">
        <v>9</v>
      </c>
      <c r="F664" s="62">
        <v>12</v>
      </c>
      <c r="G664" s="62">
        <v>13</v>
      </c>
      <c r="H664" s="62">
        <v>9</v>
      </c>
    </row>
    <row r="665" spans="1:8" x14ac:dyDescent="0.25">
      <c r="A665" s="62" t="s">
        <v>554</v>
      </c>
      <c r="B665" s="22">
        <v>39693</v>
      </c>
      <c r="C665" s="62">
        <v>60003</v>
      </c>
      <c r="D665" s="62">
        <v>9</v>
      </c>
      <c r="E665" s="62">
        <v>8</v>
      </c>
      <c r="F665" s="62">
        <v>12</v>
      </c>
      <c r="G665" s="62">
        <v>11</v>
      </c>
      <c r="H665" s="62">
        <v>9</v>
      </c>
    </row>
    <row r="666" spans="1:8" x14ac:dyDescent="0.25">
      <c r="A666" s="62" t="s">
        <v>101</v>
      </c>
      <c r="B666" s="22">
        <v>39694</v>
      </c>
      <c r="C666" s="62">
        <v>50003</v>
      </c>
      <c r="D666" s="62">
        <v>9</v>
      </c>
      <c r="E666" s="62">
        <v>8</v>
      </c>
      <c r="F666" s="62">
        <v>15</v>
      </c>
      <c r="G666" s="62">
        <v>11</v>
      </c>
      <c r="H666" s="62">
        <v>5</v>
      </c>
    </row>
    <row r="667" spans="1:8" x14ac:dyDescent="0.25">
      <c r="A667" s="62" t="s">
        <v>102</v>
      </c>
      <c r="B667" s="22">
        <v>39694</v>
      </c>
      <c r="C667" s="62">
        <v>50004</v>
      </c>
      <c r="D667" s="62">
        <v>9</v>
      </c>
      <c r="E667" s="62">
        <v>8</v>
      </c>
      <c r="F667" s="62">
        <v>12</v>
      </c>
      <c r="G667" s="62">
        <v>11</v>
      </c>
      <c r="H667" s="62">
        <v>11</v>
      </c>
    </row>
    <row r="668" spans="1:8" x14ac:dyDescent="0.25">
      <c r="A668" s="62" t="s">
        <v>594</v>
      </c>
      <c r="B668" s="22">
        <v>39694</v>
      </c>
      <c r="C668" s="62">
        <v>60003</v>
      </c>
      <c r="D668" s="62">
        <v>9</v>
      </c>
      <c r="E668" s="62">
        <v>8</v>
      </c>
      <c r="F668" s="62">
        <v>12</v>
      </c>
      <c r="G668" s="62">
        <v>11</v>
      </c>
      <c r="H668" s="62">
        <v>5</v>
      </c>
    </row>
    <row r="669" spans="1:8" x14ac:dyDescent="0.25">
      <c r="A669" s="62" t="s">
        <v>595</v>
      </c>
      <c r="B669" s="22">
        <v>39694</v>
      </c>
      <c r="C669" s="62">
        <v>60004</v>
      </c>
      <c r="D669" s="62">
        <v>9</v>
      </c>
      <c r="E669" s="62">
        <v>8</v>
      </c>
      <c r="F669" s="62">
        <v>12</v>
      </c>
      <c r="G669" s="62">
        <v>14</v>
      </c>
      <c r="H669" s="62">
        <v>0</v>
      </c>
    </row>
    <row r="670" spans="1:8" x14ac:dyDescent="0.25">
      <c r="A670" s="62" t="s">
        <v>140</v>
      </c>
      <c r="B670" s="22">
        <v>39695</v>
      </c>
      <c r="C670" s="62">
        <v>50003</v>
      </c>
      <c r="D670" s="62">
        <v>9</v>
      </c>
      <c r="E670" s="62">
        <v>8</v>
      </c>
      <c r="F670" s="62">
        <v>15</v>
      </c>
      <c r="G670" s="62">
        <v>11</v>
      </c>
      <c r="H670" s="62">
        <v>11</v>
      </c>
    </row>
    <row r="671" spans="1:8" x14ac:dyDescent="0.25">
      <c r="A671" s="62" t="s">
        <v>141</v>
      </c>
      <c r="B671" s="22">
        <v>39695</v>
      </c>
      <c r="C671" s="62">
        <v>50004</v>
      </c>
      <c r="D671" s="62">
        <v>15</v>
      </c>
      <c r="E671" s="62">
        <v>8</v>
      </c>
      <c r="F671" s="62">
        <v>12</v>
      </c>
      <c r="G671" s="62">
        <v>11</v>
      </c>
      <c r="H671" s="62">
        <v>13</v>
      </c>
    </row>
    <row r="672" spans="1:8" x14ac:dyDescent="0.25">
      <c r="A672" s="62" t="s">
        <v>634</v>
      </c>
      <c r="B672" s="22">
        <v>39695</v>
      </c>
      <c r="C672" s="62">
        <v>60001</v>
      </c>
      <c r="D672" s="62">
        <v>9</v>
      </c>
      <c r="E672" s="62">
        <v>8</v>
      </c>
      <c r="F672" s="62">
        <v>12</v>
      </c>
      <c r="G672" s="62">
        <v>15</v>
      </c>
      <c r="H672" s="62">
        <v>9</v>
      </c>
    </row>
    <row r="673" spans="1:8" x14ac:dyDescent="0.25">
      <c r="A673" s="62" t="s">
        <v>635</v>
      </c>
      <c r="B673" s="22">
        <v>39695</v>
      </c>
      <c r="C673" s="62">
        <v>60005</v>
      </c>
      <c r="D673" s="62">
        <v>9</v>
      </c>
      <c r="E673" s="62">
        <v>12</v>
      </c>
      <c r="F673" s="62">
        <v>12</v>
      </c>
      <c r="G673" s="62">
        <v>6</v>
      </c>
      <c r="H673" s="62">
        <v>0</v>
      </c>
    </row>
    <row r="674" spans="1:8" x14ac:dyDescent="0.25">
      <c r="A674" s="62" t="s">
        <v>180</v>
      </c>
      <c r="B674" s="22">
        <v>39696</v>
      </c>
      <c r="C674" s="62">
        <v>50002</v>
      </c>
      <c r="D674" s="62">
        <v>9</v>
      </c>
      <c r="E674" s="62">
        <v>8</v>
      </c>
      <c r="F674" s="62">
        <v>15</v>
      </c>
      <c r="G674" s="62">
        <v>11</v>
      </c>
      <c r="H674" s="62">
        <v>11</v>
      </c>
    </row>
    <row r="675" spans="1:8" x14ac:dyDescent="0.25">
      <c r="A675" s="62" t="s">
        <v>181</v>
      </c>
      <c r="B675" s="22">
        <v>39696</v>
      </c>
      <c r="C675" s="62">
        <v>50005</v>
      </c>
      <c r="D675" s="62">
        <v>9</v>
      </c>
      <c r="E675" s="62">
        <v>8</v>
      </c>
      <c r="F675" s="62">
        <v>12</v>
      </c>
      <c r="G675" s="62">
        <v>11</v>
      </c>
      <c r="H675" s="62">
        <v>13</v>
      </c>
    </row>
    <row r="676" spans="1:8" x14ac:dyDescent="0.25">
      <c r="A676" s="62" t="s">
        <v>673</v>
      </c>
      <c r="B676" s="22">
        <v>39696</v>
      </c>
      <c r="C676" s="62">
        <v>60005</v>
      </c>
      <c r="D676" s="62">
        <v>9</v>
      </c>
      <c r="E676" s="62">
        <v>8</v>
      </c>
      <c r="F676" s="62">
        <v>12</v>
      </c>
      <c r="G676" s="62">
        <v>11</v>
      </c>
      <c r="H676" s="62">
        <v>0</v>
      </c>
    </row>
    <row r="677" spans="1:8" x14ac:dyDescent="0.25">
      <c r="A677" s="62" t="s">
        <v>674</v>
      </c>
      <c r="B677" s="22">
        <v>39696</v>
      </c>
      <c r="C677" s="62">
        <v>60003</v>
      </c>
      <c r="D677" s="62">
        <v>9</v>
      </c>
      <c r="E677" s="62">
        <v>8</v>
      </c>
      <c r="F677" s="62">
        <v>12</v>
      </c>
      <c r="G677" s="62">
        <v>5</v>
      </c>
      <c r="H677" s="62">
        <v>9</v>
      </c>
    </row>
    <row r="678" spans="1:8" x14ac:dyDescent="0.25">
      <c r="A678" s="62" t="s">
        <v>219</v>
      </c>
      <c r="B678" s="22">
        <v>39697</v>
      </c>
      <c r="C678" s="62">
        <v>50002</v>
      </c>
      <c r="D678" s="72">
        <v>20</v>
      </c>
      <c r="E678" s="72">
        <v>20</v>
      </c>
      <c r="F678" s="72">
        <v>20</v>
      </c>
      <c r="G678" s="72">
        <v>20</v>
      </c>
      <c r="H678" s="72">
        <v>20</v>
      </c>
    </row>
    <row r="679" spans="1:8" x14ac:dyDescent="0.25">
      <c r="A679" s="62" t="s">
        <v>220</v>
      </c>
      <c r="B679" s="22">
        <v>39697</v>
      </c>
      <c r="C679" s="62">
        <v>50005</v>
      </c>
      <c r="D679" s="62">
        <v>12</v>
      </c>
      <c r="E679" s="62">
        <v>8</v>
      </c>
      <c r="F679" s="62">
        <v>12</v>
      </c>
      <c r="G679" s="62">
        <v>11</v>
      </c>
      <c r="H679" s="62">
        <v>11</v>
      </c>
    </row>
    <row r="680" spans="1:8" x14ac:dyDescent="0.25">
      <c r="A680" s="62" t="s">
        <v>711</v>
      </c>
      <c r="B680" s="22">
        <v>39697</v>
      </c>
      <c r="C680" s="62">
        <v>60004</v>
      </c>
      <c r="D680" s="62">
        <v>9</v>
      </c>
      <c r="E680" s="62">
        <v>8</v>
      </c>
      <c r="F680" s="62">
        <v>12</v>
      </c>
      <c r="G680" s="62">
        <v>11</v>
      </c>
      <c r="H680" s="62">
        <v>9</v>
      </c>
    </row>
    <row r="681" spans="1:8" x14ac:dyDescent="0.25">
      <c r="A681" s="62" t="s">
        <v>712</v>
      </c>
      <c r="B681" s="22">
        <v>39697</v>
      </c>
      <c r="C681" s="62">
        <v>60005</v>
      </c>
      <c r="D681" s="62">
        <v>0</v>
      </c>
      <c r="E681" s="62">
        <v>8</v>
      </c>
      <c r="F681" s="62">
        <v>12</v>
      </c>
      <c r="G681" s="62">
        <v>9</v>
      </c>
      <c r="H681" s="62">
        <v>9</v>
      </c>
    </row>
    <row r="682" spans="1:8" x14ac:dyDescent="0.25">
      <c r="A682" s="62" t="s">
        <v>262</v>
      </c>
      <c r="B682" s="22">
        <v>39698</v>
      </c>
      <c r="C682" s="62">
        <v>50005</v>
      </c>
      <c r="D682" s="62">
        <v>12</v>
      </c>
      <c r="E682" s="62">
        <v>8</v>
      </c>
      <c r="F682" s="62">
        <v>12</v>
      </c>
      <c r="G682" s="62">
        <v>11</v>
      </c>
      <c r="H682" s="62">
        <v>14</v>
      </c>
    </row>
    <row r="683" spans="1:8" x14ac:dyDescent="0.25">
      <c r="A683" s="62" t="s">
        <v>263</v>
      </c>
      <c r="B683" s="22">
        <v>39698</v>
      </c>
      <c r="C683" s="62">
        <v>50003</v>
      </c>
      <c r="D683" s="62">
        <v>9</v>
      </c>
      <c r="E683" s="62">
        <v>8</v>
      </c>
      <c r="F683" s="62">
        <v>0</v>
      </c>
      <c r="G683" s="62">
        <v>11</v>
      </c>
      <c r="H683" s="62">
        <v>15</v>
      </c>
    </row>
    <row r="684" spans="1:8" x14ac:dyDescent="0.25">
      <c r="A684" s="62" t="s">
        <v>754</v>
      </c>
      <c r="B684" s="22">
        <v>39698</v>
      </c>
      <c r="C684" s="62">
        <v>60001</v>
      </c>
      <c r="D684" s="62">
        <v>9</v>
      </c>
      <c r="E684" s="62">
        <v>8</v>
      </c>
      <c r="F684" s="62">
        <v>12</v>
      </c>
      <c r="G684" s="62">
        <v>9</v>
      </c>
      <c r="H684" s="62">
        <v>0</v>
      </c>
    </row>
    <row r="685" spans="1:8" x14ac:dyDescent="0.25">
      <c r="A685" s="62" t="s">
        <v>755</v>
      </c>
      <c r="B685" s="22">
        <v>39698</v>
      </c>
      <c r="C685" s="62">
        <v>60002</v>
      </c>
      <c r="D685" s="62">
        <v>9</v>
      </c>
      <c r="E685" s="62">
        <v>8</v>
      </c>
      <c r="F685" s="62">
        <v>12</v>
      </c>
      <c r="G685" s="62">
        <v>12</v>
      </c>
      <c r="H685" s="62">
        <v>0</v>
      </c>
    </row>
    <row r="686" spans="1:8" x14ac:dyDescent="0.25">
      <c r="A686" s="62" t="s">
        <v>302</v>
      </c>
      <c r="B686" s="22">
        <v>39699</v>
      </c>
      <c r="C686" s="62">
        <v>50002</v>
      </c>
      <c r="D686" s="62">
        <v>9</v>
      </c>
      <c r="E686" s="62">
        <v>8</v>
      </c>
      <c r="F686" s="62">
        <v>19</v>
      </c>
      <c r="G686" s="62">
        <v>11</v>
      </c>
      <c r="H686" s="62">
        <v>6</v>
      </c>
    </row>
    <row r="687" spans="1:8" x14ac:dyDescent="0.25">
      <c r="A687" s="62" t="s">
        <v>303</v>
      </c>
      <c r="B687" s="22">
        <v>39699</v>
      </c>
      <c r="C687" s="62">
        <v>50005</v>
      </c>
      <c r="D687" s="62">
        <v>9</v>
      </c>
      <c r="E687" s="62">
        <v>8</v>
      </c>
      <c r="F687" s="62">
        <v>10</v>
      </c>
      <c r="G687" s="62">
        <v>11</v>
      </c>
      <c r="H687" s="62">
        <v>11</v>
      </c>
    </row>
    <row r="688" spans="1:8" x14ac:dyDescent="0.25">
      <c r="A688" s="62" t="s">
        <v>597</v>
      </c>
      <c r="B688" s="22">
        <v>39699</v>
      </c>
      <c r="C688" s="62">
        <v>60004</v>
      </c>
      <c r="D688" s="62">
        <v>0</v>
      </c>
      <c r="E688" s="62">
        <v>8</v>
      </c>
      <c r="F688" s="62">
        <v>12</v>
      </c>
      <c r="G688" s="62">
        <v>15</v>
      </c>
      <c r="H688" s="62">
        <v>0</v>
      </c>
    </row>
    <row r="689" spans="1:8" x14ac:dyDescent="0.25">
      <c r="A689" s="62" t="s">
        <v>598</v>
      </c>
      <c r="B689" s="22">
        <v>39699</v>
      </c>
      <c r="C689" s="62">
        <v>60005</v>
      </c>
      <c r="D689" s="62">
        <v>0</v>
      </c>
      <c r="E689" s="62">
        <v>8</v>
      </c>
      <c r="F689" s="62">
        <v>12</v>
      </c>
      <c r="G689" s="62">
        <v>12</v>
      </c>
      <c r="H689" s="62">
        <v>9</v>
      </c>
    </row>
    <row r="690" spans="1:8" x14ac:dyDescent="0.25">
      <c r="A690" s="62" t="s">
        <v>350</v>
      </c>
      <c r="B690" s="22">
        <v>39704</v>
      </c>
      <c r="C690" s="62">
        <v>50003</v>
      </c>
      <c r="D690" s="62">
        <v>15</v>
      </c>
      <c r="E690" s="62">
        <v>8</v>
      </c>
      <c r="F690" s="62">
        <v>8</v>
      </c>
      <c r="G690" s="62">
        <v>11</v>
      </c>
      <c r="H690" s="62">
        <v>5</v>
      </c>
    </row>
    <row r="691" spans="1:8" x14ac:dyDescent="0.25">
      <c r="A691" s="62" t="s">
        <v>351</v>
      </c>
      <c r="B691" s="22">
        <v>39704</v>
      </c>
      <c r="C691" s="62">
        <v>50004</v>
      </c>
      <c r="D691" s="62">
        <v>9</v>
      </c>
      <c r="E691" s="62">
        <v>8</v>
      </c>
      <c r="F691" s="62">
        <v>12</v>
      </c>
      <c r="G691" s="62">
        <v>11</v>
      </c>
      <c r="H691" s="62">
        <v>11</v>
      </c>
    </row>
    <row r="692" spans="1:8" x14ac:dyDescent="0.25">
      <c r="A692" s="62" t="s">
        <v>643</v>
      </c>
      <c r="B692" s="22">
        <v>39704</v>
      </c>
      <c r="C692" s="62">
        <v>60003</v>
      </c>
      <c r="D692" s="62">
        <v>0</v>
      </c>
      <c r="E692" s="62">
        <v>8</v>
      </c>
      <c r="F692" s="62">
        <v>12</v>
      </c>
      <c r="G692" s="62">
        <v>12</v>
      </c>
      <c r="H692" s="62">
        <v>9</v>
      </c>
    </row>
    <row r="693" spans="1:8" x14ac:dyDescent="0.25">
      <c r="A693" s="62" t="s">
        <v>644</v>
      </c>
      <c r="B693" s="22">
        <v>39704</v>
      </c>
      <c r="C693" s="62">
        <v>60001</v>
      </c>
      <c r="D693" s="62">
        <v>9</v>
      </c>
      <c r="E693" s="62">
        <v>8</v>
      </c>
      <c r="F693" s="62">
        <v>12</v>
      </c>
      <c r="G693" s="62">
        <v>12</v>
      </c>
      <c r="H693" s="62">
        <v>9</v>
      </c>
    </row>
    <row r="694" spans="1:8" x14ac:dyDescent="0.25">
      <c r="A694" s="62" t="s">
        <v>645</v>
      </c>
      <c r="B694" s="22">
        <v>39704</v>
      </c>
      <c r="C694" s="62">
        <v>60003</v>
      </c>
      <c r="D694" s="62">
        <v>0</v>
      </c>
      <c r="E694" s="62">
        <v>8</v>
      </c>
      <c r="F694" s="62">
        <v>12</v>
      </c>
      <c r="G694" s="62">
        <v>12</v>
      </c>
      <c r="H694" s="62">
        <v>9</v>
      </c>
    </row>
    <row r="695" spans="1:8" x14ac:dyDescent="0.25">
      <c r="A695" s="62" t="s">
        <v>352</v>
      </c>
      <c r="B695" s="22">
        <v>39706</v>
      </c>
      <c r="C695" s="62">
        <v>50005</v>
      </c>
      <c r="D695" s="62">
        <v>9</v>
      </c>
      <c r="E695" s="62">
        <v>8</v>
      </c>
      <c r="F695" s="62">
        <v>12</v>
      </c>
      <c r="G695" s="62">
        <v>11</v>
      </c>
      <c r="H695" s="62">
        <v>9</v>
      </c>
    </row>
    <row r="696" spans="1:8" x14ac:dyDescent="0.25">
      <c r="A696" s="62" t="s">
        <v>353</v>
      </c>
      <c r="B696" s="22">
        <v>39706</v>
      </c>
      <c r="C696" s="62">
        <v>50002</v>
      </c>
      <c r="D696" s="62">
        <v>11</v>
      </c>
      <c r="E696" s="62">
        <v>8</v>
      </c>
      <c r="F696" s="62">
        <v>12</v>
      </c>
      <c r="G696" s="62">
        <v>11</v>
      </c>
      <c r="H696" s="62">
        <v>9</v>
      </c>
    </row>
    <row r="697" spans="1:8" x14ac:dyDescent="0.25">
      <c r="A697" s="62" t="s">
        <v>646</v>
      </c>
      <c r="B697" s="22">
        <v>39706</v>
      </c>
      <c r="C697" s="62">
        <v>60005</v>
      </c>
      <c r="D697" s="62">
        <v>0</v>
      </c>
      <c r="E697" s="62">
        <v>8</v>
      </c>
      <c r="F697" s="62">
        <v>12</v>
      </c>
      <c r="G697" s="62">
        <v>11</v>
      </c>
      <c r="H697" s="62">
        <v>9</v>
      </c>
    </row>
    <row r="698" spans="1:8" x14ac:dyDescent="0.25">
      <c r="A698" s="62" t="s">
        <v>647</v>
      </c>
      <c r="B698" s="22">
        <v>39706</v>
      </c>
      <c r="C698" s="62">
        <v>60001</v>
      </c>
      <c r="D698" s="62">
        <v>0</v>
      </c>
      <c r="E698" s="62">
        <v>8</v>
      </c>
      <c r="F698" s="62">
        <v>12</v>
      </c>
      <c r="G698" s="62">
        <v>11</v>
      </c>
      <c r="H698" s="62">
        <v>9</v>
      </c>
    </row>
    <row r="699" spans="1:8" x14ac:dyDescent="0.25">
      <c r="A699" s="62" t="s">
        <v>354</v>
      </c>
      <c r="B699" s="22">
        <v>39707</v>
      </c>
      <c r="C699" s="62">
        <v>50002</v>
      </c>
      <c r="D699" s="62">
        <v>12</v>
      </c>
      <c r="E699" s="62">
        <v>8</v>
      </c>
      <c r="F699" s="62">
        <v>12</v>
      </c>
      <c r="G699" s="62">
        <v>15</v>
      </c>
      <c r="H699" s="62">
        <v>9</v>
      </c>
    </row>
    <row r="700" spans="1:8" x14ac:dyDescent="0.25">
      <c r="A700" s="62" t="s">
        <v>648</v>
      </c>
      <c r="B700" s="22">
        <v>39707</v>
      </c>
      <c r="C700" s="62">
        <v>60004</v>
      </c>
      <c r="D700" s="62">
        <v>9</v>
      </c>
      <c r="E700" s="62">
        <v>8</v>
      </c>
      <c r="F700" s="62">
        <v>12</v>
      </c>
      <c r="G700" s="62">
        <v>11</v>
      </c>
      <c r="H700" s="62">
        <v>9</v>
      </c>
    </row>
    <row r="701" spans="1:8" x14ac:dyDescent="0.25">
      <c r="A701" s="62" t="s">
        <v>355</v>
      </c>
      <c r="B701" s="22">
        <v>39708</v>
      </c>
      <c r="C701" s="62">
        <v>50002</v>
      </c>
      <c r="D701" s="62">
        <v>12</v>
      </c>
      <c r="E701" s="62">
        <v>8</v>
      </c>
      <c r="F701" s="62">
        <v>12</v>
      </c>
      <c r="G701" s="62">
        <v>6</v>
      </c>
      <c r="H701" s="62">
        <v>9</v>
      </c>
    </row>
    <row r="702" spans="1:8" x14ac:dyDescent="0.25">
      <c r="A702" s="62" t="s">
        <v>649</v>
      </c>
      <c r="B702" s="22">
        <v>39708</v>
      </c>
      <c r="C702" s="62">
        <v>60005</v>
      </c>
      <c r="D702" s="62">
        <v>9</v>
      </c>
      <c r="E702" s="62">
        <v>8</v>
      </c>
      <c r="F702" s="62">
        <v>12</v>
      </c>
      <c r="G702" s="62">
        <v>11</v>
      </c>
      <c r="H702" s="62">
        <v>18</v>
      </c>
    </row>
    <row r="703" spans="1:8" x14ac:dyDescent="0.25">
      <c r="A703" s="62" t="s">
        <v>356</v>
      </c>
      <c r="B703" s="22">
        <v>39709</v>
      </c>
      <c r="C703" s="62">
        <v>50003</v>
      </c>
      <c r="D703" s="62">
        <v>9</v>
      </c>
      <c r="E703" s="62">
        <v>8</v>
      </c>
      <c r="F703" s="62">
        <v>12</v>
      </c>
      <c r="G703" s="62">
        <v>11</v>
      </c>
      <c r="H703" s="62">
        <v>9</v>
      </c>
    </row>
    <row r="704" spans="1:8" x14ac:dyDescent="0.25">
      <c r="A704" s="62" t="s">
        <v>650</v>
      </c>
      <c r="B704" s="22">
        <v>39709</v>
      </c>
      <c r="C704" s="62">
        <v>60002</v>
      </c>
      <c r="D704" s="62">
        <v>9</v>
      </c>
      <c r="E704" s="62">
        <v>8</v>
      </c>
      <c r="F704" s="62">
        <v>12</v>
      </c>
      <c r="G704" s="62">
        <v>11</v>
      </c>
      <c r="H704" s="62">
        <v>11</v>
      </c>
    </row>
    <row r="705" spans="1:8" x14ac:dyDescent="0.25">
      <c r="A705" s="62" t="s">
        <v>651</v>
      </c>
      <c r="B705" s="22">
        <v>39709</v>
      </c>
      <c r="C705" s="62">
        <v>60001</v>
      </c>
      <c r="D705" s="62">
        <v>12</v>
      </c>
      <c r="E705" s="62">
        <v>8</v>
      </c>
      <c r="F705" s="62">
        <v>12</v>
      </c>
      <c r="G705" s="62">
        <v>11</v>
      </c>
      <c r="H705" s="62">
        <v>18</v>
      </c>
    </row>
    <row r="706" spans="1:8" x14ac:dyDescent="0.25">
      <c r="A706" s="62" t="s">
        <v>357</v>
      </c>
      <c r="B706" s="22">
        <v>39710</v>
      </c>
      <c r="C706" s="62">
        <v>50003</v>
      </c>
      <c r="D706" s="62">
        <v>21</v>
      </c>
      <c r="E706" s="62">
        <v>8</v>
      </c>
      <c r="F706" s="62">
        <v>12</v>
      </c>
      <c r="G706" s="62">
        <v>11</v>
      </c>
      <c r="H706" s="62">
        <v>5</v>
      </c>
    </row>
    <row r="707" spans="1:8" x14ac:dyDescent="0.25">
      <c r="A707" s="62" t="s">
        <v>358</v>
      </c>
      <c r="B707" s="22">
        <v>39711</v>
      </c>
      <c r="C707" s="62">
        <v>50004</v>
      </c>
      <c r="D707" s="62">
        <v>9</v>
      </c>
      <c r="E707" s="62">
        <v>8</v>
      </c>
      <c r="F707" s="62">
        <v>12</v>
      </c>
      <c r="G707" s="62">
        <v>11</v>
      </c>
      <c r="H707" s="62">
        <v>11</v>
      </c>
    </row>
    <row r="708" spans="1:8" x14ac:dyDescent="0.25">
      <c r="A708" s="62" t="s">
        <v>652</v>
      </c>
      <c r="B708" s="22">
        <v>39711</v>
      </c>
      <c r="C708" s="62">
        <v>60005</v>
      </c>
      <c r="D708" s="62">
        <v>9</v>
      </c>
      <c r="E708" s="62">
        <v>11</v>
      </c>
      <c r="F708" s="62">
        <v>12</v>
      </c>
      <c r="G708" s="62">
        <v>11</v>
      </c>
      <c r="H708" s="62">
        <v>11</v>
      </c>
    </row>
    <row r="709" spans="1:8" x14ac:dyDescent="0.25">
      <c r="A709" s="62" t="s">
        <v>359</v>
      </c>
      <c r="B709" s="22">
        <v>39712</v>
      </c>
      <c r="C709" s="62">
        <v>50005</v>
      </c>
      <c r="D709" s="62">
        <v>13</v>
      </c>
      <c r="E709" s="62">
        <v>8</v>
      </c>
      <c r="F709" s="62">
        <v>12</v>
      </c>
      <c r="G709" s="62">
        <v>9</v>
      </c>
      <c r="H709" s="62">
        <v>11</v>
      </c>
    </row>
    <row r="710" spans="1:8" x14ac:dyDescent="0.25">
      <c r="A710" s="62" t="s">
        <v>653</v>
      </c>
      <c r="B710" s="22">
        <v>39712</v>
      </c>
      <c r="C710" s="72">
        <v>60003</v>
      </c>
      <c r="D710" s="62">
        <v>9</v>
      </c>
      <c r="E710" s="62">
        <v>8</v>
      </c>
      <c r="F710" s="62">
        <v>12</v>
      </c>
      <c r="G710" s="62">
        <v>11</v>
      </c>
      <c r="H710" s="62">
        <v>14</v>
      </c>
    </row>
    <row r="711" spans="1:8" x14ac:dyDescent="0.25">
      <c r="A711" s="62" t="s">
        <v>360</v>
      </c>
      <c r="B711" s="22">
        <v>39713</v>
      </c>
      <c r="C711" s="62">
        <v>50002</v>
      </c>
      <c r="D711" s="62">
        <v>9</v>
      </c>
      <c r="E711" s="62">
        <v>8</v>
      </c>
      <c r="F711" s="62">
        <v>12</v>
      </c>
      <c r="G711" s="62">
        <v>9</v>
      </c>
      <c r="H711" s="62">
        <v>13</v>
      </c>
    </row>
    <row r="712" spans="1:8" x14ac:dyDescent="0.25">
      <c r="A712" s="62" t="s">
        <v>654</v>
      </c>
      <c r="B712" s="22">
        <v>39713</v>
      </c>
      <c r="C712" s="62">
        <v>60005</v>
      </c>
      <c r="D712" s="62">
        <v>9</v>
      </c>
      <c r="E712" s="62">
        <v>11</v>
      </c>
      <c r="F712" s="62">
        <v>12</v>
      </c>
      <c r="G712" s="62">
        <v>11</v>
      </c>
      <c r="H712" s="62">
        <v>11</v>
      </c>
    </row>
    <row r="713" spans="1:8" x14ac:dyDescent="0.25">
      <c r="A713" s="62" t="s">
        <v>361</v>
      </c>
      <c r="B713" s="22">
        <v>39714</v>
      </c>
      <c r="C713" s="62">
        <v>50001</v>
      </c>
      <c r="D713" s="62">
        <v>9</v>
      </c>
      <c r="E713" s="62">
        <v>8</v>
      </c>
      <c r="F713" s="62">
        <v>12</v>
      </c>
      <c r="G713" s="62">
        <v>12</v>
      </c>
      <c r="H713" s="62">
        <v>11</v>
      </c>
    </row>
    <row r="714" spans="1:8" x14ac:dyDescent="0.25">
      <c r="A714" s="62" t="s">
        <v>655</v>
      </c>
      <c r="B714" s="22">
        <v>39714</v>
      </c>
      <c r="C714" s="62">
        <v>60003</v>
      </c>
      <c r="D714" s="62">
        <v>12</v>
      </c>
      <c r="E714" s="62">
        <v>0</v>
      </c>
      <c r="F714" s="62">
        <v>12</v>
      </c>
      <c r="G714" s="62">
        <v>11</v>
      </c>
      <c r="H714" s="62">
        <v>9</v>
      </c>
    </row>
    <row r="715" spans="1:8" x14ac:dyDescent="0.25">
      <c r="A715" s="62" t="s">
        <v>658</v>
      </c>
      <c r="B715" s="22">
        <v>39714</v>
      </c>
      <c r="C715" s="62">
        <v>60005</v>
      </c>
      <c r="D715" s="62">
        <v>9</v>
      </c>
      <c r="E715" s="62">
        <v>12</v>
      </c>
      <c r="F715" s="62">
        <v>12</v>
      </c>
      <c r="G715" s="62">
        <v>11</v>
      </c>
      <c r="H715" s="62">
        <v>9</v>
      </c>
    </row>
    <row r="716" spans="1:8" x14ac:dyDescent="0.25">
      <c r="A716" s="62" t="s">
        <v>362</v>
      </c>
      <c r="B716" s="22">
        <v>39715</v>
      </c>
      <c r="C716" s="62">
        <v>50005</v>
      </c>
      <c r="D716" s="62">
        <v>22</v>
      </c>
      <c r="E716" s="62">
        <v>8</v>
      </c>
      <c r="F716" s="62">
        <v>12</v>
      </c>
      <c r="G716" s="62">
        <v>15</v>
      </c>
      <c r="H716" s="62">
        <v>13</v>
      </c>
    </row>
    <row r="717" spans="1:8" x14ac:dyDescent="0.25">
      <c r="A717" s="62" t="s">
        <v>656</v>
      </c>
      <c r="B717" s="22">
        <v>39715</v>
      </c>
      <c r="C717" s="62">
        <v>60002</v>
      </c>
      <c r="D717" s="62">
        <v>9</v>
      </c>
      <c r="E717" s="62">
        <v>8</v>
      </c>
      <c r="F717" s="62">
        <v>12</v>
      </c>
      <c r="G717" s="62">
        <v>11</v>
      </c>
      <c r="H717" s="62">
        <v>9</v>
      </c>
    </row>
    <row r="718" spans="1:8" x14ac:dyDescent="0.25">
      <c r="A718" s="62" t="s">
        <v>657</v>
      </c>
      <c r="B718" s="22">
        <v>39715</v>
      </c>
      <c r="C718" s="62">
        <v>60001</v>
      </c>
      <c r="D718" s="62">
        <v>9</v>
      </c>
      <c r="E718" s="62">
        <v>8</v>
      </c>
      <c r="F718" s="62">
        <v>12</v>
      </c>
      <c r="G718" s="62">
        <v>11</v>
      </c>
      <c r="H718" s="62">
        <v>9</v>
      </c>
    </row>
    <row r="719" spans="1:8" x14ac:dyDescent="0.25">
      <c r="A719" s="62" t="s">
        <v>363</v>
      </c>
      <c r="B719" s="22">
        <v>39716</v>
      </c>
      <c r="C719" s="62">
        <v>50002</v>
      </c>
      <c r="D719" s="62">
        <v>15</v>
      </c>
      <c r="E719" s="62">
        <v>8</v>
      </c>
      <c r="F719" s="62">
        <v>12</v>
      </c>
      <c r="G719" s="62">
        <v>12</v>
      </c>
      <c r="H719" s="62">
        <v>11</v>
      </c>
    </row>
    <row r="720" spans="1:8" x14ac:dyDescent="0.25">
      <c r="A720" s="62" t="s">
        <v>364</v>
      </c>
      <c r="B720" s="22">
        <v>39716</v>
      </c>
      <c r="C720" s="62">
        <v>50003</v>
      </c>
      <c r="D720" s="62">
        <v>15</v>
      </c>
      <c r="E720" s="62">
        <v>8</v>
      </c>
      <c r="F720" s="62">
        <v>12</v>
      </c>
      <c r="G720" s="62">
        <v>12</v>
      </c>
      <c r="H720" s="62">
        <v>11</v>
      </c>
    </row>
    <row r="721" spans="1:8" x14ac:dyDescent="0.25">
      <c r="A721" s="62" t="s">
        <v>365</v>
      </c>
      <c r="B721" s="22">
        <v>39717</v>
      </c>
      <c r="C721" s="62">
        <v>50003</v>
      </c>
      <c r="D721" s="62">
        <v>20</v>
      </c>
      <c r="E721" s="62">
        <v>8</v>
      </c>
      <c r="F721" s="62">
        <v>12</v>
      </c>
      <c r="G721" s="62">
        <v>12</v>
      </c>
      <c r="H721" s="62">
        <v>9</v>
      </c>
    </row>
    <row r="722" spans="1:8" x14ac:dyDescent="0.25">
      <c r="A722" s="62" t="s">
        <v>366</v>
      </c>
      <c r="B722" s="22">
        <v>39717</v>
      </c>
      <c r="C722" s="62">
        <v>50004</v>
      </c>
      <c r="D722" s="62">
        <v>9</v>
      </c>
      <c r="E722" s="62">
        <v>8</v>
      </c>
      <c r="F722" s="62">
        <v>12</v>
      </c>
      <c r="G722" s="62">
        <v>12</v>
      </c>
      <c r="H722" s="62">
        <v>9</v>
      </c>
    </row>
    <row r="723" spans="1:8" x14ac:dyDescent="0.25">
      <c r="A723" s="62" t="s">
        <v>659</v>
      </c>
      <c r="B723" s="22">
        <v>39717</v>
      </c>
      <c r="C723" s="62">
        <v>60003</v>
      </c>
      <c r="D723" s="62">
        <v>9</v>
      </c>
      <c r="E723" s="62">
        <v>0</v>
      </c>
      <c r="F723" s="62">
        <v>12</v>
      </c>
      <c r="G723" s="62">
        <v>11</v>
      </c>
      <c r="H723" s="62">
        <v>18</v>
      </c>
    </row>
    <row r="724" spans="1:8" x14ac:dyDescent="0.25">
      <c r="A724" s="62" t="s">
        <v>660</v>
      </c>
      <c r="B724" s="22">
        <v>39717</v>
      </c>
      <c r="C724" s="62">
        <v>60004</v>
      </c>
      <c r="D724" s="62">
        <v>9</v>
      </c>
      <c r="E724" s="62">
        <v>8</v>
      </c>
      <c r="F724" s="62">
        <v>12</v>
      </c>
      <c r="G724" s="62">
        <v>11</v>
      </c>
      <c r="H724" s="62">
        <v>11</v>
      </c>
    </row>
    <row r="725" spans="1:8" x14ac:dyDescent="0.25">
      <c r="A725" s="62" t="s">
        <v>367</v>
      </c>
      <c r="B725" s="22">
        <v>39718</v>
      </c>
      <c r="C725" s="62">
        <v>50001</v>
      </c>
      <c r="D725" s="62">
        <v>9</v>
      </c>
      <c r="E725" s="62">
        <v>8</v>
      </c>
      <c r="F725" s="62">
        <v>12</v>
      </c>
      <c r="G725" s="62">
        <v>12</v>
      </c>
      <c r="H725" s="62">
        <v>9</v>
      </c>
    </row>
    <row r="726" spans="1:8" x14ac:dyDescent="0.25">
      <c r="A726" s="62" t="s">
        <v>368</v>
      </c>
      <c r="B726" s="22">
        <v>39718</v>
      </c>
      <c r="C726" s="62">
        <v>50002</v>
      </c>
      <c r="D726" s="62">
        <v>17</v>
      </c>
      <c r="E726" s="62">
        <v>8</v>
      </c>
      <c r="F726" s="62">
        <v>12</v>
      </c>
      <c r="G726" s="62">
        <v>11</v>
      </c>
      <c r="H726" s="62">
        <v>9</v>
      </c>
    </row>
    <row r="727" spans="1:8" x14ac:dyDescent="0.25">
      <c r="A727" s="62" t="s">
        <v>661</v>
      </c>
      <c r="B727" s="22">
        <v>39718</v>
      </c>
      <c r="C727" s="62">
        <v>60001</v>
      </c>
      <c r="D727" s="62">
        <v>9</v>
      </c>
      <c r="E727" s="62">
        <v>15</v>
      </c>
      <c r="F727" s="62">
        <v>12</v>
      </c>
      <c r="G727" s="62">
        <v>11</v>
      </c>
      <c r="H727" s="62">
        <v>18</v>
      </c>
    </row>
    <row r="728" spans="1:8" x14ac:dyDescent="0.25">
      <c r="A728" s="62" t="s">
        <v>662</v>
      </c>
      <c r="B728" s="22">
        <v>39718</v>
      </c>
      <c r="C728" s="62">
        <v>60001</v>
      </c>
      <c r="D728" s="62">
        <v>9</v>
      </c>
      <c r="E728" s="62">
        <v>8</v>
      </c>
      <c r="F728" s="62">
        <v>12</v>
      </c>
      <c r="G728" s="62">
        <v>11</v>
      </c>
      <c r="H728" s="62">
        <v>11</v>
      </c>
    </row>
    <row r="729" spans="1:8" x14ac:dyDescent="0.25">
      <c r="A729" s="62" t="s">
        <v>369</v>
      </c>
      <c r="B729" s="22">
        <v>39719</v>
      </c>
      <c r="C729" s="62">
        <v>50004</v>
      </c>
      <c r="D729" s="62">
        <v>9</v>
      </c>
      <c r="E729" s="62">
        <v>8</v>
      </c>
      <c r="F729" s="62">
        <v>12</v>
      </c>
      <c r="G729" s="62">
        <v>11</v>
      </c>
      <c r="H729" s="62">
        <v>9</v>
      </c>
    </row>
    <row r="730" spans="1:8" x14ac:dyDescent="0.25">
      <c r="A730" s="62" t="s">
        <v>370</v>
      </c>
      <c r="B730" s="22">
        <v>39719</v>
      </c>
      <c r="C730" s="62">
        <v>50002</v>
      </c>
      <c r="D730" s="62">
        <v>21</v>
      </c>
      <c r="E730" s="62">
        <v>8</v>
      </c>
      <c r="F730" s="62">
        <v>12</v>
      </c>
      <c r="G730" s="62">
        <v>11</v>
      </c>
      <c r="H730" s="62">
        <v>9</v>
      </c>
    </row>
    <row r="731" spans="1:8" x14ac:dyDescent="0.25">
      <c r="A731" s="62" t="s">
        <v>663</v>
      </c>
      <c r="B731" s="22">
        <v>39719</v>
      </c>
      <c r="C731" s="62">
        <v>60002</v>
      </c>
      <c r="D731" s="62">
        <v>9</v>
      </c>
      <c r="E731" s="62">
        <v>8</v>
      </c>
      <c r="F731" s="62">
        <v>12</v>
      </c>
      <c r="G731" s="62">
        <v>11</v>
      </c>
      <c r="H731" s="62">
        <v>14</v>
      </c>
    </row>
    <row r="732" spans="1:8" x14ac:dyDescent="0.25">
      <c r="A732" s="62" t="s">
        <v>664</v>
      </c>
      <c r="B732" s="22">
        <v>39719</v>
      </c>
      <c r="C732" s="62">
        <v>60001</v>
      </c>
      <c r="D732" s="62">
        <v>9</v>
      </c>
      <c r="E732" s="62">
        <v>6</v>
      </c>
      <c r="F732" s="62">
        <v>12</v>
      </c>
      <c r="G732" s="62">
        <v>11</v>
      </c>
      <c r="H732" s="62">
        <v>11</v>
      </c>
    </row>
    <row r="733" spans="1:8" x14ac:dyDescent="0.25">
      <c r="A733" s="62" t="s">
        <v>371</v>
      </c>
      <c r="B733" s="22">
        <v>39720</v>
      </c>
      <c r="C733" s="62">
        <v>50003</v>
      </c>
      <c r="D733" s="62">
        <v>9</v>
      </c>
      <c r="E733" s="62">
        <v>8</v>
      </c>
      <c r="F733" s="62">
        <v>12</v>
      </c>
      <c r="G733" s="62">
        <v>11</v>
      </c>
      <c r="H733" s="62">
        <v>9</v>
      </c>
    </row>
    <row r="734" spans="1:8" x14ac:dyDescent="0.25">
      <c r="A734" s="62" t="s">
        <v>665</v>
      </c>
      <c r="B734" s="22">
        <v>39720</v>
      </c>
      <c r="C734" s="62">
        <v>60003</v>
      </c>
      <c r="D734" s="62">
        <v>9</v>
      </c>
      <c r="E734" s="62">
        <v>6</v>
      </c>
      <c r="F734" s="62">
        <v>12</v>
      </c>
      <c r="G734" s="62">
        <v>11</v>
      </c>
      <c r="H734" s="62">
        <v>9</v>
      </c>
    </row>
    <row r="735" spans="1:8" x14ac:dyDescent="0.25">
      <c r="A735" s="62" t="s">
        <v>372</v>
      </c>
      <c r="B735" s="22">
        <v>39721</v>
      </c>
      <c r="C735" s="62">
        <v>50004</v>
      </c>
      <c r="D735" s="62">
        <v>9</v>
      </c>
      <c r="E735" s="62">
        <v>8</v>
      </c>
      <c r="F735" s="62">
        <v>12</v>
      </c>
      <c r="G735" s="62">
        <v>11</v>
      </c>
      <c r="H735" s="62">
        <v>9</v>
      </c>
    </row>
    <row r="736" spans="1:8" x14ac:dyDescent="0.25">
      <c r="A736" s="62" t="s">
        <v>373</v>
      </c>
      <c r="B736" s="22">
        <v>39721</v>
      </c>
      <c r="C736" s="62">
        <v>50005</v>
      </c>
      <c r="D736" s="62">
        <v>9</v>
      </c>
      <c r="E736" s="62">
        <v>8</v>
      </c>
      <c r="F736" s="62">
        <v>12</v>
      </c>
      <c r="G736" s="62">
        <v>11</v>
      </c>
      <c r="H736" s="62">
        <v>9</v>
      </c>
    </row>
    <row r="737" spans="1:8" x14ac:dyDescent="0.25">
      <c r="A737" s="62" t="s">
        <v>666</v>
      </c>
      <c r="B737" s="22">
        <v>39721</v>
      </c>
      <c r="C737" s="62">
        <v>60005</v>
      </c>
      <c r="D737" s="62">
        <v>9</v>
      </c>
      <c r="E737" s="62">
        <v>6</v>
      </c>
      <c r="F737" s="62">
        <v>12</v>
      </c>
      <c r="G737" s="62">
        <v>11</v>
      </c>
      <c r="H737" s="62">
        <v>9</v>
      </c>
    </row>
    <row r="738" spans="1:8" x14ac:dyDescent="0.25">
      <c r="A738" s="62" t="s">
        <v>667</v>
      </c>
      <c r="B738" s="22">
        <v>39721</v>
      </c>
      <c r="C738" s="62">
        <v>60001</v>
      </c>
      <c r="D738" s="62">
        <v>9</v>
      </c>
      <c r="E738" s="62">
        <v>8</v>
      </c>
      <c r="F738" s="62">
        <v>12</v>
      </c>
      <c r="G738" s="62">
        <v>11</v>
      </c>
      <c r="H738" s="62">
        <v>15</v>
      </c>
    </row>
    <row r="739" spans="1:8" x14ac:dyDescent="0.25">
      <c r="A739" s="62" t="s">
        <v>530</v>
      </c>
      <c r="B739" s="22">
        <v>39722</v>
      </c>
      <c r="C739" s="62">
        <v>60002</v>
      </c>
      <c r="D739" s="62">
        <v>9</v>
      </c>
      <c r="E739" s="62">
        <v>11</v>
      </c>
      <c r="F739" s="62">
        <v>12</v>
      </c>
      <c r="G739" s="62">
        <v>11</v>
      </c>
      <c r="H739" s="62">
        <v>9</v>
      </c>
    </row>
    <row r="740" spans="1:8" x14ac:dyDescent="0.25">
      <c r="A740" s="62" t="s">
        <v>182</v>
      </c>
      <c r="B740" s="22">
        <v>39726</v>
      </c>
      <c r="C740" s="62">
        <v>50003</v>
      </c>
      <c r="D740" s="62">
        <v>9</v>
      </c>
      <c r="E740" s="62">
        <v>8</v>
      </c>
      <c r="F740" s="62">
        <v>12</v>
      </c>
      <c r="G740" s="62">
        <v>11</v>
      </c>
      <c r="H740" s="62">
        <v>9</v>
      </c>
    </row>
    <row r="741" spans="1:8" x14ac:dyDescent="0.25">
      <c r="A741" s="62" t="s">
        <v>675</v>
      </c>
      <c r="B741" s="22">
        <v>39726</v>
      </c>
      <c r="C741" s="62">
        <v>60004</v>
      </c>
      <c r="D741" s="62">
        <v>9</v>
      </c>
      <c r="E741" s="62">
        <v>9</v>
      </c>
      <c r="F741" s="62">
        <v>12</v>
      </c>
      <c r="G741" s="62">
        <v>11</v>
      </c>
      <c r="H741" s="62">
        <v>7</v>
      </c>
    </row>
    <row r="742" spans="1:8" x14ac:dyDescent="0.25">
      <c r="A742" s="62" t="s">
        <v>221</v>
      </c>
      <c r="B742" s="22">
        <v>39727</v>
      </c>
      <c r="C742" s="62">
        <v>50003</v>
      </c>
      <c r="D742" s="62">
        <v>9</v>
      </c>
      <c r="E742" s="62">
        <v>8</v>
      </c>
      <c r="F742" s="62">
        <v>12</v>
      </c>
      <c r="G742" s="62">
        <v>11</v>
      </c>
      <c r="H742" s="62">
        <v>9</v>
      </c>
    </row>
    <row r="743" spans="1:8" x14ac:dyDescent="0.25">
      <c r="A743" s="62" t="s">
        <v>713</v>
      </c>
      <c r="B743" s="22">
        <v>39727</v>
      </c>
      <c r="C743" s="62">
        <v>60003</v>
      </c>
      <c r="D743" s="62">
        <v>9</v>
      </c>
      <c r="E743" s="62">
        <v>9</v>
      </c>
      <c r="F743" s="62">
        <v>12</v>
      </c>
      <c r="G743" s="62">
        <v>11</v>
      </c>
      <c r="H743" s="62">
        <v>6</v>
      </c>
    </row>
    <row r="744" spans="1:8" x14ac:dyDescent="0.25">
      <c r="A744" s="62" t="s">
        <v>264</v>
      </c>
      <c r="B744" s="22">
        <v>39728</v>
      </c>
      <c r="C744" s="62">
        <v>50005</v>
      </c>
      <c r="D744" s="62">
        <v>9</v>
      </c>
      <c r="E744" s="62">
        <v>8</v>
      </c>
      <c r="F744" s="62">
        <v>12</v>
      </c>
      <c r="G744" s="62">
        <v>11</v>
      </c>
      <c r="H744" s="62">
        <v>9</v>
      </c>
    </row>
    <row r="745" spans="1:8" x14ac:dyDescent="0.25">
      <c r="A745" s="62" t="s">
        <v>756</v>
      </c>
      <c r="B745" s="22">
        <v>39728</v>
      </c>
      <c r="C745" s="62">
        <v>60001</v>
      </c>
      <c r="D745" s="62">
        <v>9</v>
      </c>
      <c r="E745" s="62">
        <v>9</v>
      </c>
      <c r="F745" s="62">
        <v>12</v>
      </c>
      <c r="G745" s="62">
        <v>15</v>
      </c>
      <c r="H745" s="62">
        <v>9</v>
      </c>
    </row>
    <row r="746" spans="1:8" x14ac:dyDescent="0.25">
      <c r="A746" s="62" t="s">
        <v>304</v>
      </c>
      <c r="B746" s="22">
        <v>39729</v>
      </c>
      <c r="C746" s="62">
        <v>50003</v>
      </c>
      <c r="D746" s="62">
        <v>9</v>
      </c>
      <c r="E746" s="62">
        <v>8</v>
      </c>
      <c r="F746" s="62">
        <v>12</v>
      </c>
      <c r="G746" s="62">
        <v>11</v>
      </c>
      <c r="H746" s="62">
        <v>9</v>
      </c>
    </row>
    <row r="747" spans="1:8" x14ac:dyDescent="0.25">
      <c r="A747" s="62" t="s">
        <v>599</v>
      </c>
      <c r="B747" s="22">
        <v>39729</v>
      </c>
      <c r="C747" s="62">
        <v>60003</v>
      </c>
      <c r="D747" s="62">
        <v>9</v>
      </c>
      <c r="E747" s="62">
        <v>9</v>
      </c>
      <c r="F747" s="62">
        <v>12</v>
      </c>
      <c r="G747" s="62">
        <v>6</v>
      </c>
      <c r="H747" s="62">
        <v>9</v>
      </c>
    </row>
    <row r="748" spans="1:8" x14ac:dyDescent="0.25">
      <c r="A748" s="62" t="s">
        <v>345</v>
      </c>
      <c r="B748" s="22">
        <v>39730</v>
      </c>
      <c r="C748" s="62">
        <v>50003</v>
      </c>
      <c r="D748" s="62">
        <v>9</v>
      </c>
      <c r="E748" s="62">
        <v>8</v>
      </c>
      <c r="F748" s="62">
        <v>12</v>
      </c>
      <c r="G748" s="62">
        <v>11</v>
      </c>
      <c r="H748" s="62">
        <v>9</v>
      </c>
    </row>
    <row r="749" spans="1:8" x14ac:dyDescent="0.25">
      <c r="A749" s="62" t="s">
        <v>639</v>
      </c>
      <c r="B749" s="22">
        <v>39730</v>
      </c>
      <c r="C749" s="62">
        <v>60005</v>
      </c>
      <c r="D749" s="62">
        <v>9</v>
      </c>
      <c r="E749" s="62">
        <v>8</v>
      </c>
      <c r="F749" s="62">
        <v>12</v>
      </c>
      <c r="G749" s="62">
        <v>11</v>
      </c>
      <c r="H749" s="62">
        <v>4</v>
      </c>
    </row>
    <row r="750" spans="1:8" x14ac:dyDescent="0.25">
      <c r="A750" s="62" t="s">
        <v>388</v>
      </c>
      <c r="B750" s="22">
        <v>39731</v>
      </c>
      <c r="C750" s="62">
        <v>50001</v>
      </c>
      <c r="D750" s="62">
        <v>9</v>
      </c>
      <c r="E750" s="62">
        <v>8</v>
      </c>
      <c r="F750" s="62">
        <v>12</v>
      </c>
      <c r="G750" s="62">
        <v>11</v>
      </c>
      <c r="H750" s="62">
        <v>10</v>
      </c>
    </row>
    <row r="751" spans="1:8" x14ac:dyDescent="0.25">
      <c r="A751" s="62" t="s">
        <v>781</v>
      </c>
      <c r="B751" s="22">
        <v>39731</v>
      </c>
      <c r="C751" s="62">
        <v>60005</v>
      </c>
      <c r="D751" s="62">
        <v>9</v>
      </c>
      <c r="E751" s="62">
        <v>0</v>
      </c>
      <c r="F751" s="62">
        <v>12</v>
      </c>
      <c r="G751" s="62">
        <v>11</v>
      </c>
      <c r="H751" s="62">
        <v>9</v>
      </c>
    </row>
    <row r="752" spans="1:8" x14ac:dyDescent="0.25">
      <c r="A752" s="62" t="s">
        <v>431</v>
      </c>
      <c r="B752" s="22">
        <v>39732</v>
      </c>
      <c r="C752" s="62">
        <v>50004</v>
      </c>
      <c r="D752" s="62">
        <v>9</v>
      </c>
      <c r="E752" s="62">
        <v>8</v>
      </c>
      <c r="F752" s="62">
        <v>12</v>
      </c>
      <c r="G752" s="62">
        <v>11</v>
      </c>
      <c r="H752" s="62">
        <v>8</v>
      </c>
    </row>
    <row r="753" spans="1:8" x14ac:dyDescent="0.25">
      <c r="A753" s="62" t="s">
        <v>432</v>
      </c>
      <c r="B753" s="22">
        <v>39732</v>
      </c>
      <c r="C753" s="62">
        <v>50005</v>
      </c>
      <c r="D753" s="62">
        <v>9</v>
      </c>
      <c r="E753" s="62">
        <v>8</v>
      </c>
      <c r="F753" s="62">
        <v>12</v>
      </c>
      <c r="G753" s="62">
        <v>11</v>
      </c>
      <c r="H753" s="62">
        <v>8</v>
      </c>
    </row>
    <row r="754" spans="1:8" x14ac:dyDescent="0.25">
      <c r="A754" s="62" t="s">
        <v>825</v>
      </c>
      <c r="B754" s="22">
        <v>39732</v>
      </c>
      <c r="C754" s="62">
        <v>60003</v>
      </c>
      <c r="D754" s="62">
        <v>9</v>
      </c>
      <c r="E754" s="62">
        <v>9</v>
      </c>
      <c r="F754" s="62">
        <v>12</v>
      </c>
      <c r="G754" s="62">
        <v>11</v>
      </c>
      <c r="H754" s="62">
        <v>9</v>
      </c>
    </row>
    <row r="755" spans="1:8" x14ac:dyDescent="0.25">
      <c r="A755" s="62" t="s">
        <v>826</v>
      </c>
      <c r="B755" s="22">
        <v>39732</v>
      </c>
      <c r="C755" s="62">
        <v>60005</v>
      </c>
      <c r="D755" s="62">
        <v>9</v>
      </c>
      <c r="E755" s="62">
        <v>9</v>
      </c>
      <c r="F755" s="62">
        <v>12</v>
      </c>
      <c r="G755" s="62">
        <v>9</v>
      </c>
      <c r="H755" s="62">
        <v>9</v>
      </c>
    </row>
    <row r="756" spans="1:8" x14ac:dyDescent="0.25">
      <c r="A756" s="62" t="s">
        <v>472</v>
      </c>
      <c r="B756" s="22">
        <v>39733</v>
      </c>
      <c r="C756" s="62">
        <v>50004</v>
      </c>
      <c r="D756" s="62">
        <v>9</v>
      </c>
      <c r="E756" s="62">
        <v>8</v>
      </c>
      <c r="F756" s="62">
        <v>12</v>
      </c>
      <c r="G756" s="62">
        <v>11</v>
      </c>
      <c r="H756" s="62">
        <v>8</v>
      </c>
    </row>
    <row r="757" spans="1:8" x14ac:dyDescent="0.25">
      <c r="A757" s="62" t="s">
        <v>473</v>
      </c>
      <c r="B757" s="22">
        <v>39733</v>
      </c>
      <c r="C757" s="62">
        <v>50005</v>
      </c>
      <c r="D757" s="62">
        <v>9</v>
      </c>
      <c r="E757" s="62">
        <v>8</v>
      </c>
      <c r="F757" s="62">
        <v>12</v>
      </c>
      <c r="G757" s="62">
        <v>11</v>
      </c>
      <c r="H757" s="62">
        <v>9</v>
      </c>
    </row>
    <row r="758" spans="1:8" x14ac:dyDescent="0.25">
      <c r="A758" s="62" t="s">
        <v>867</v>
      </c>
      <c r="B758" s="22">
        <v>39733</v>
      </c>
      <c r="C758" s="62">
        <v>60001</v>
      </c>
      <c r="D758" s="62">
        <v>9</v>
      </c>
      <c r="E758" s="62">
        <v>8</v>
      </c>
      <c r="F758" s="62">
        <v>12</v>
      </c>
      <c r="G758" s="62">
        <v>9</v>
      </c>
      <c r="H758" s="62">
        <v>9</v>
      </c>
    </row>
    <row r="759" spans="1:8" x14ac:dyDescent="0.25">
      <c r="A759" s="62" t="s">
        <v>868</v>
      </c>
      <c r="B759" s="22">
        <v>39733</v>
      </c>
      <c r="C759" s="62">
        <v>60005</v>
      </c>
      <c r="D759" s="62">
        <v>9</v>
      </c>
      <c r="E759" s="62">
        <v>8</v>
      </c>
      <c r="F759" s="62">
        <v>12</v>
      </c>
      <c r="G759" s="62">
        <v>12</v>
      </c>
      <c r="H759" s="62">
        <v>12</v>
      </c>
    </row>
    <row r="760" spans="1:8" x14ac:dyDescent="0.25">
      <c r="A760" s="62" t="s">
        <v>393</v>
      </c>
      <c r="B760" s="22">
        <v>39734</v>
      </c>
      <c r="C760" s="62">
        <v>50003</v>
      </c>
      <c r="D760" s="62">
        <v>9</v>
      </c>
      <c r="E760" s="62">
        <v>8</v>
      </c>
      <c r="F760" s="62">
        <v>12</v>
      </c>
      <c r="G760" s="62">
        <v>13</v>
      </c>
      <c r="H760" s="62">
        <v>9</v>
      </c>
    </row>
    <row r="761" spans="1:8" x14ac:dyDescent="0.25">
      <c r="A761" s="62" t="s">
        <v>394</v>
      </c>
      <c r="B761" s="22">
        <v>39734</v>
      </c>
      <c r="C761" s="62">
        <v>50004</v>
      </c>
      <c r="D761" s="62">
        <v>9</v>
      </c>
      <c r="E761" s="62">
        <v>8</v>
      </c>
      <c r="F761" s="62">
        <v>12</v>
      </c>
      <c r="G761" s="62">
        <v>11</v>
      </c>
      <c r="H761" s="62">
        <v>9</v>
      </c>
    </row>
    <row r="762" spans="1:8" x14ac:dyDescent="0.25">
      <c r="A762" s="62" t="s">
        <v>786</v>
      </c>
      <c r="B762" s="22">
        <v>39734</v>
      </c>
      <c r="C762" s="62">
        <v>60003</v>
      </c>
      <c r="D762" s="62">
        <v>9</v>
      </c>
      <c r="E762" s="62">
        <v>8</v>
      </c>
      <c r="F762" s="62">
        <v>12</v>
      </c>
      <c r="G762" s="62">
        <v>15</v>
      </c>
      <c r="H762" s="62">
        <v>9</v>
      </c>
    </row>
    <row r="763" spans="1:8" x14ac:dyDescent="0.25">
      <c r="A763" s="62" t="s">
        <v>787</v>
      </c>
      <c r="B763" s="22">
        <v>39734</v>
      </c>
      <c r="C763" s="62">
        <v>60005</v>
      </c>
      <c r="D763" s="62">
        <v>9</v>
      </c>
      <c r="E763" s="62">
        <v>11</v>
      </c>
      <c r="F763" s="62">
        <v>12</v>
      </c>
      <c r="G763" s="62">
        <v>12</v>
      </c>
      <c r="H763" s="62">
        <v>9</v>
      </c>
    </row>
    <row r="764" spans="1:8" x14ac:dyDescent="0.25">
      <c r="A764" s="62" t="s">
        <v>395</v>
      </c>
      <c r="B764" s="22">
        <v>39736</v>
      </c>
      <c r="C764" s="62">
        <v>50005</v>
      </c>
      <c r="D764" s="62">
        <v>9</v>
      </c>
      <c r="E764" s="62">
        <v>8</v>
      </c>
      <c r="F764" s="62">
        <v>12</v>
      </c>
      <c r="G764" s="62">
        <v>13</v>
      </c>
      <c r="H764" s="62">
        <v>9</v>
      </c>
    </row>
    <row r="765" spans="1:8" x14ac:dyDescent="0.25">
      <c r="A765" s="62" t="s">
        <v>396</v>
      </c>
      <c r="B765" s="22">
        <v>39736</v>
      </c>
      <c r="C765" s="62">
        <v>50001</v>
      </c>
      <c r="D765" s="62">
        <v>9</v>
      </c>
      <c r="E765" s="62">
        <v>8</v>
      </c>
      <c r="F765" s="62">
        <v>12</v>
      </c>
      <c r="G765" s="62">
        <v>11</v>
      </c>
      <c r="H765" s="62">
        <v>5</v>
      </c>
    </row>
    <row r="766" spans="1:8" x14ac:dyDescent="0.25">
      <c r="A766" s="62" t="s">
        <v>788</v>
      </c>
      <c r="B766" s="22">
        <v>39736</v>
      </c>
      <c r="C766" s="62">
        <v>60001</v>
      </c>
      <c r="D766" s="62">
        <v>9</v>
      </c>
      <c r="E766" s="62">
        <v>8</v>
      </c>
      <c r="F766" s="62">
        <v>12</v>
      </c>
      <c r="G766" s="62">
        <v>12</v>
      </c>
      <c r="H766" s="62">
        <v>9</v>
      </c>
    </row>
    <row r="767" spans="1:8" x14ac:dyDescent="0.25">
      <c r="A767" s="62" t="s">
        <v>789</v>
      </c>
      <c r="B767" s="22">
        <v>39736</v>
      </c>
      <c r="C767" s="62">
        <v>60004</v>
      </c>
      <c r="D767" s="62">
        <v>9</v>
      </c>
      <c r="E767" s="62">
        <v>8</v>
      </c>
      <c r="F767" s="62">
        <v>12</v>
      </c>
      <c r="G767" s="62">
        <v>12</v>
      </c>
      <c r="H767" s="62">
        <v>9</v>
      </c>
    </row>
    <row r="768" spans="1:8" x14ac:dyDescent="0.25">
      <c r="A768" s="62" t="s">
        <v>397</v>
      </c>
      <c r="B768" s="22">
        <v>39737</v>
      </c>
      <c r="C768" s="62">
        <v>50002</v>
      </c>
      <c r="D768" s="62">
        <v>9</v>
      </c>
      <c r="E768" s="62">
        <v>8</v>
      </c>
      <c r="F768" s="62">
        <v>12</v>
      </c>
      <c r="G768" s="62">
        <v>11</v>
      </c>
      <c r="H768" s="62">
        <v>11</v>
      </c>
    </row>
    <row r="769" spans="1:8" x14ac:dyDescent="0.25">
      <c r="A769" s="62" t="s">
        <v>790</v>
      </c>
      <c r="B769" s="22">
        <v>39737</v>
      </c>
      <c r="C769" s="62">
        <v>60005</v>
      </c>
      <c r="D769" s="62">
        <v>9</v>
      </c>
      <c r="E769" s="62">
        <v>12</v>
      </c>
      <c r="F769" s="62">
        <v>12</v>
      </c>
      <c r="G769" s="62">
        <v>12</v>
      </c>
      <c r="H769" s="62">
        <v>15</v>
      </c>
    </row>
    <row r="770" spans="1:8" x14ac:dyDescent="0.25">
      <c r="A770" s="62" t="s">
        <v>398</v>
      </c>
      <c r="B770" s="22">
        <v>39738</v>
      </c>
      <c r="C770" s="62">
        <v>50003</v>
      </c>
      <c r="D770" s="62">
        <v>9</v>
      </c>
      <c r="E770" s="62">
        <v>8</v>
      </c>
      <c r="F770" s="62">
        <v>12</v>
      </c>
      <c r="G770" s="62">
        <v>14</v>
      </c>
      <c r="H770" s="62">
        <v>11</v>
      </c>
    </row>
    <row r="771" spans="1:8" x14ac:dyDescent="0.25">
      <c r="A771" s="62" t="s">
        <v>791</v>
      </c>
      <c r="B771" s="22">
        <v>39738</v>
      </c>
      <c r="C771" s="62">
        <v>60002</v>
      </c>
      <c r="D771" s="62">
        <v>9</v>
      </c>
      <c r="E771" s="62">
        <v>9</v>
      </c>
      <c r="F771" s="62">
        <v>12</v>
      </c>
      <c r="G771" s="62">
        <v>12</v>
      </c>
      <c r="H771" s="62">
        <v>9</v>
      </c>
    </row>
    <row r="772" spans="1:8" x14ac:dyDescent="0.25">
      <c r="A772" s="62" t="s">
        <v>399</v>
      </c>
      <c r="B772" s="22">
        <v>39739</v>
      </c>
      <c r="C772" s="62">
        <v>50002</v>
      </c>
      <c r="D772" s="62">
        <v>0</v>
      </c>
      <c r="E772" s="62">
        <v>8</v>
      </c>
      <c r="F772" s="62">
        <v>12</v>
      </c>
      <c r="G772" s="62">
        <v>15</v>
      </c>
      <c r="H772" s="62">
        <v>13</v>
      </c>
    </row>
    <row r="773" spans="1:8" x14ac:dyDescent="0.25">
      <c r="A773" s="62" t="s">
        <v>792</v>
      </c>
      <c r="B773" s="22">
        <v>39739</v>
      </c>
      <c r="C773" s="62">
        <v>60001</v>
      </c>
      <c r="D773" s="62">
        <v>9</v>
      </c>
      <c r="E773" s="62">
        <v>7</v>
      </c>
      <c r="F773" s="62">
        <v>12</v>
      </c>
      <c r="G773" s="62">
        <v>11</v>
      </c>
      <c r="H773" s="62">
        <v>9</v>
      </c>
    </row>
    <row r="774" spans="1:8" x14ac:dyDescent="0.25">
      <c r="A774" s="62" t="s">
        <v>400</v>
      </c>
      <c r="B774" s="22">
        <v>39741</v>
      </c>
      <c r="C774" s="62">
        <v>50001</v>
      </c>
      <c r="D774" s="62">
        <v>0</v>
      </c>
      <c r="E774" s="62">
        <v>8</v>
      </c>
      <c r="F774" s="62">
        <v>12</v>
      </c>
      <c r="G774" s="62">
        <v>6</v>
      </c>
      <c r="H774" s="62">
        <v>11</v>
      </c>
    </row>
    <row r="775" spans="1:8" x14ac:dyDescent="0.25">
      <c r="A775" s="62" t="s">
        <v>401</v>
      </c>
      <c r="B775" s="22">
        <v>39741</v>
      </c>
      <c r="C775" s="62">
        <v>50001</v>
      </c>
      <c r="D775" s="62">
        <v>0</v>
      </c>
      <c r="E775" s="62">
        <v>8</v>
      </c>
      <c r="F775" s="62">
        <v>12</v>
      </c>
      <c r="G775" s="62">
        <v>11</v>
      </c>
      <c r="H775" s="62">
        <v>13</v>
      </c>
    </row>
    <row r="776" spans="1:8" x14ac:dyDescent="0.25">
      <c r="A776" s="62" t="s">
        <v>793</v>
      </c>
      <c r="B776" s="22">
        <v>39741</v>
      </c>
      <c r="C776" s="62">
        <v>60005</v>
      </c>
      <c r="D776" s="62">
        <v>9</v>
      </c>
      <c r="E776" s="62">
        <v>7</v>
      </c>
      <c r="F776" s="62">
        <v>12</v>
      </c>
      <c r="G776" s="62">
        <v>11</v>
      </c>
      <c r="H776" s="62">
        <v>9</v>
      </c>
    </row>
    <row r="777" spans="1:8" x14ac:dyDescent="0.25">
      <c r="A777" s="62" t="s">
        <v>794</v>
      </c>
      <c r="B777" s="22">
        <v>39741</v>
      </c>
      <c r="C777" s="62">
        <v>60001</v>
      </c>
      <c r="D777" s="62">
        <v>9</v>
      </c>
      <c r="E777" s="62">
        <v>9</v>
      </c>
      <c r="F777" s="62">
        <v>12</v>
      </c>
      <c r="G777" s="62">
        <v>11</v>
      </c>
      <c r="H777" s="62">
        <v>9</v>
      </c>
    </row>
    <row r="778" spans="1:8" x14ac:dyDescent="0.25">
      <c r="A778" s="62" t="s">
        <v>402</v>
      </c>
      <c r="B778" s="22">
        <v>39742</v>
      </c>
      <c r="C778" s="62">
        <v>50003</v>
      </c>
      <c r="D778" s="62">
        <v>0</v>
      </c>
      <c r="E778" s="62">
        <v>8</v>
      </c>
      <c r="F778" s="62">
        <v>12</v>
      </c>
      <c r="G778" s="62">
        <v>5</v>
      </c>
      <c r="H778" s="62">
        <v>11</v>
      </c>
    </row>
    <row r="779" spans="1:8" x14ac:dyDescent="0.25">
      <c r="A779" s="62" t="s">
        <v>795</v>
      </c>
      <c r="B779" s="22">
        <v>39742</v>
      </c>
      <c r="C779" s="62">
        <v>60005</v>
      </c>
      <c r="D779" s="62">
        <v>9</v>
      </c>
      <c r="E779" s="62">
        <v>10</v>
      </c>
      <c r="F779" s="62">
        <v>12</v>
      </c>
      <c r="G779" s="62">
        <v>11</v>
      </c>
      <c r="H779" s="62">
        <v>10</v>
      </c>
    </row>
    <row r="780" spans="1:8" x14ac:dyDescent="0.25">
      <c r="A780" s="62" t="s">
        <v>403</v>
      </c>
      <c r="B780" s="22">
        <v>39743</v>
      </c>
      <c r="C780" s="62">
        <v>50004</v>
      </c>
      <c r="D780" s="62">
        <v>0</v>
      </c>
      <c r="E780" s="62">
        <v>8</v>
      </c>
      <c r="F780" s="62">
        <v>0</v>
      </c>
      <c r="G780" s="62">
        <v>11</v>
      </c>
      <c r="H780" s="62">
        <v>11</v>
      </c>
    </row>
    <row r="781" spans="1:8" x14ac:dyDescent="0.25">
      <c r="A781" s="62" t="s">
        <v>796</v>
      </c>
      <c r="B781" s="22">
        <v>39743</v>
      </c>
      <c r="C781" s="62">
        <v>60003</v>
      </c>
      <c r="D781" s="62">
        <v>9</v>
      </c>
      <c r="E781" s="62">
        <v>9</v>
      </c>
      <c r="F781" s="62">
        <v>12</v>
      </c>
      <c r="G781" s="62">
        <v>13</v>
      </c>
      <c r="H781" s="62">
        <v>8</v>
      </c>
    </row>
    <row r="782" spans="1:8" x14ac:dyDescent="0.25">
      <c r="A782" s="62" t="s">
        <v>404</v>
      </c>
      <c r="B782" s="22">
        <v>39744</v>
      </c>
      <c r="C782" s="62">
        <v>50002</v>
      </c>
      <c r="D782" s="62">
        <v>9</v>
      </c>
      <c r="E782" s="62">
        <v>8</v>
      </c>
      <c r="F782" s="62">
        <v>0</v>
      </c>
      <c r="G782" s="62">
        <v>9</v>
      </c>
      <c r="H782" s="62">
        <v>9</v>
      </c>
    </row>
    <row r="783" spans="1:8" x14ac:dyDescent="0.25">
      <c r="A783" s="62" t="s">
        <v>797</v>
      </c>
      <c r="B783" s="22">
        <v>39744</v>
      </c>
      <c r="C783" s="62">
        <v>60002</v>
      </c>
      <c r="D783" s="62">
        <v>9</v>
      </c>
      <c r="E783" s="62">
        <v>8</v>
      </c>
      <c r="F783" s="62">
        <v>12</v>
      </c>
      <c r="G783" s="62">
        <v>11</v>
      </c>
      <c r="H783" s="62">
        <v>8</v>
      </c>
    </row>
    <row r="784" spans="1:8" x14ac:dyDescent="0.25">
      <c r="A784" s="62" t="s">
        <v>799</v>
      </c>
      <c r="B784" s="22">
        <v>39744</v>
      </c>
      <c r="C784" s="62">
        <v>60005</v>
      </c>
      <c r="D784" s="62">
        <v>9</v>
      </c>
      <c r="E784" s="62">
        <v>8</v>
      </c>
      <c r="F784" s="62">
        <v>12</v>
      </c>
      <c r="G784" s="62">
        <v>9</v>
      </c>
      <c r="H784" s="62">
        <v>8</v>
      </c>
    </row>
    <row r="785" spans="1:8" x14ac:dyDescent="0.25">
      <c r="A785" s="62" t="s">
        <v>800</v>
      </c>
      <c r="B785" s="22">
        <v>39744</v>
      </c>
      <c r="C785" s="62">
        <v>60003</v>
      </c>
      <c r="D785" s="62">
        <v>9</v>
      </c>
      <c r="E785" s="62">
        <v>8</v>
      </c>
      <c r="F785" s="62">
        <v>12</v>
      </c>
      <c r="G785" s="62">
        <v>9</v>
      </c>
      <c r="H785" s="62">
        <v>9</v>
      </c>
    </row>
    <row r="786" spans="1:8" x14ac:dyDescent="0.25">
      <c r="A786" s="62" t="s">
        <v>405</v>
      </c>
      <c r="B786" s="22">
        <v>39745</v>
      </c>
      <c r="C786" s="62">
        <v>50005</v>
      </c>
      <c r="D786" s="62">
        <v>9</v>
      </c>
      <c r="E786" s="62">
        <v>8</v>
      </c>
      <c r="F786" s="62">
        <v>0</v>
      </c>
      <c r="G786" s="62">
        <v>9</v>
      </c>
      <c r="H786" s="62">
        <v>9</v>
      </c>
    </row>
    <row r="787" spans="1:8" x14ac:dyDescent="0.25">
      <c r="A787" s="62" t="s">
        <v>798</v>
      </c>
      <c r="B787" s="22">
        <v>39745</v>
      </c>
      <c r="C787" s="62">
        <v>60001</v>
      </c>
      <c r="D787" s="62">
        <v>9</v>
      </c>
      <c r="E787" s="62">
        <v>8</v>
      </c>
      <c r="F787" s="62">
        <v>12</v>
      </c>
      <c r="G787" s="62">
        <v>12</v>
      </c>
      <c r="H787" s="62">
        <v>9</v>
      </c>
    </row>
    <row r="788" spans="1:8" x14ac:dyDescent="0.25">
      <c r="A788" s="62" t="s">
        <v>406</v>
      </c>
      <c r="B788" s="22">
        <v>39746</v>
      </c>
      <c r="C788" s="62">
        <v>50002</v>
      </c>
      <c r="D788" s="62">
        <v>9</v>
      </c>
      <c r="E788" s="62">
        <v>8</v>
      </c>
      <c r="F788" s="62">
        <v>12</v>
      </c>
      <c r="G788" s="62">
        <v>12</v>
      </c>
      <c r="H788" s="62">
        <v>9</v>
      </c>
    </row>
    <row r="789" spans="1:8" x14ac:dyDescent="0.25">
      <c r="A789" s="62" t="s">
        <v>407</v>
      </c>
      <c r="B789" s="22">
        <v>39746</v>
      </c>
      <c r="C789" s="62">
        <v>50001</v>
      </c>
      <c r="D789" s="62">
        <v>2</v>
      </c>
      <c r="E789" s="62">
        <v>8</v>
      </c>
      <c r="F789" s="62">
        <v>12</v>
      </c>
      <c r="G789" s="62">
        <v>15</v>
      </c>
      <c r="H789" s="62">
        <v>9</v>
      </c>
    </row>
    <row r="790" spans="1:8" x14ac:dyDescent="0.25">
      <c r="A790" s="62" t="s">
        <v>408</v>
      </c>
      <c r="B790" s="22">
        <v>39747</v>
      </c>
      <c r="C790" s="62">
        <v>50005</v>
      </c>
      <c r="D790" s="62">
        <v>3</v>
      </c>
      <c r="E790" s="62">
        <v>8</v>
      </c>
      <c r="F790" s="62">
        <v>3</v>
      </c>
      <c r="G790" s="62">
        <v>12</v>
      </c>
      <c r="H790" s="62">
        <v>9</v>
      </c>
    </row>
    <row r="791" spans="1:8" x14ac:dyDescent="0.25">
      <c r="A791" s="62" t="s">
        <v>409</v>
      </c>
      <c r="B791" s="22">
        <v>39747</v>
      </c>
      <c r="C791" s="62">
        <v>50002</v>
      </c>
      <c r="D791" s="62">
        <v>0</v>
      </c>
      <c r="E791" s="62">
        <v>8</v>
      </c>
      <c r="F791" s="62">
        <v>3</v>
      </c>
      <c r="G791" s="62">
        <v>12</v>
      </c>
      <c r="H791" s="62">
        <v>9</v>
      </c>
    </row>
    <row r="792" spans="1:8" x14ac:dyDescent="0.25">
      <c r="A792" s="62" t="s">
        <v>801</v>
      </c>
      <c r="B792" s="22">
        <v>39747</v>
      </c>
      <c r="C792" s="62">
        <v>60004</v>
      </c>
      <c r="D792" s="62">
        <v>12</v>
      </c>
      <c r="E792" s="62">
        <v>8</v>
      </c>
      <c r="F792" s="62">
        <v>12</v>
      </c>
      <c r="G792" s="62">
        <v>12</v>
      </c>
      <c r="H792" s="62">
        <v>9</v>
      </c>
    </row>
    <row r="793" spans="1:8" x14ac:dyDescent="0.25">
      <c r="A793" s="62" t="s">
        <v>802</v>
      </c>
      <c r="B793" s="22">
        <v>39747</v>
      </c>
      <c r="C793" s="62">
        <v>60001</v>
      </c>
      <c r="D793" s="62">
        <v>9</v>
      </c>
      <c r="E793" s="62">
        <v>8</v>
      </c>
      <c r="F793" s="62">
        <v>12</v>
      </c>
      <c r="G793" s="62">
        <v>12</v>
      </c>
      <c r="H793" s="62">
        <v>9</v>
      </c>
    </row>
    <row r="794" spans="1:8" x14ac:dyDescent="0.25">
      <c r="A794" s="62" t="s">
        <v>410</v>
      </c>
      <c r="B794" s="22">
        <v>39748</v>
      </c>
      <c r="C794" s="62">
        <v>50001</v>
      </c>
      <c r="D794" s="62">
        <v>0</v>
      </c>
      <c r="E794" s="62">
        <v>8</v>
      </c>
      <c r="F794" s="62">
        <v>3</v>
      </c>
      <c r="G794" s="62">
        <v>12</v>
      </c>
      <c r="H794" s="62">
        <v>9</v>
      </c>
    </row>
    <row r="795" spans="1:8" x14ac:dyDescent="0.25">
      <c r="A795" s="62" t="s">
        <v>411</v>
      </c>
      <c r="B795" s="22">
        <v>39748</v>
      </c>
      <c r="C795" s="62">
        <v>50003</v>
      </c>
      <c r="D795" s="62">
        <v>1</v>
      </c>
      <c r="E795" s="62">
        <v>8</v>
      </c>
      <c r="F795" s="62">
        <v>3</v>
      </c>
      <c r="G795" s="62">
        <v>12</v>
      </c>
      <c r="H795" s="62">
        <v>5</v>
      </c>
    </row>
    <row r="796" spans="1:8" x14ac:dyDescent="0.25">
      <c r="A796" s="62" t="s">
        <v>803</v>
      </c>
      <c r="B796" s="22">
        <v>39748</v>
      </c>
      <c r="C796" s="62">
        <v>60002</v>
      </c>
      <c r="D796" s="62">
        <v>7</v>
      </c>
      <c r="E796" s="62">
        <v>0</v>
      </c>
      <c r="F796" s="62">
        <v>12</v>
      </c>
      <c r="G796" s="62">
        <v>12</v>
      </c>
      <c r="H796" s="62">
        <v>9</v>
      </c>
    </row>
    <row r="797" spans="1:8" x14ac:dyDescent="0.25">
      <c r="A797" s="62" t="s">
        <v>803</v>
      </c>
      <c r="B797" s="22">
        <v>39748</v>
      </c>
      <c r="C797" s="62">
        <v>60003</v>
      </c>
      <c r="D797" s="62">
        <v>9</v>
      </c>
      <c r="E797" s="62">
        <v>8</v>
      </c>
      <c r="F797" s="62">
        <v>12</v>
      </c>
      <c r="G797" s="62">
        <v>12</v>
      </c>
      <c r="H797" s="62">
        <v>9</v>
      </c>
    </row>
    <row r="798" spans="1:8" x14ac:dyDescent="0.25">
      <c r="A798" s="62" t="s">
        <v>804</v>
      </c>
      <c r="B798" s="22">
        <v>39748</v>
      </c>
      <c r="C798" s="62">
        <v>60001</v>
      </c>
      <c r="D798" s="62">
        <v>7</v>
      </c>
      <c r="E798" s="62">
        <v>8</v>
      </c>
      <c r="F798" s="62">
        <v>12</v>
      </c>
      <c r="G798" s="62">
        <v>12</v>
      </c>
      <c r="H798" s="62">
        <v>10</v>
      </c>
    </row>
    <row r="799" spans="1:8" x14ac:dyDescent="0.25">
      <c r="A799" s="62" t="s">
        <v>412</v>
      </c>
      <c r="B799" s="22">
        <v>39749</v>
      </c>
      <c r="C799" s="62">
        <v>50004</v>
      </c>
      <c r="D799" s="62">
        <v>2</v>
      </c>
      <c r="E799" s="62">
        <v>8</v>
      </c>
      <c r="F799" s="62">
        <v>12</v>
      </c>
      <c r="G799" s="62">
        <v>12</v>
      </c>
      <c r="H799" s="62">
        <v>11</v>
      </c>
    </row>
    <row r="800" spans="1:8" x14ac:dyDescent="0.25">
      <c r="A800" s="62" t="s">
        <v>805</v>
      </c>
      <c r="B800" s="22">
        <v>39749</v>
      </c>
      <c r="C800" s="62">
        <v>60005</v>
      </c>
      <c r="D800" s="62">
        <v>10</v>
      </c>
      <c r="E800" s="62">
        <v>15</v>
      </c>
      <c r="F800" s="62">
        <v>12</v>
      </c>
      <c r="G800" s="62">
        <v>11</v>
      </c>
      <c r="H800" s="62">
        <v>9</v>
      </c>
    </row>
    <row r="801" spans="1:8" x14ac:dyDescent="0.25">
      <c r="A801" s="62" t="s">
        <v>806</v>
      </c>
      <c r="B801" s="22">
        <v>39749</v>
      </c>
      <c r="C801" s="62">
        <v>60001</v>
      </c>
      <c r="D801" s="62">
        <v>9</v>
      </c>
      <c r="E801" s="62">
        <v>18</v>
      </c>
      <c r="F801" s="62">
        <v>12</v>
      </c>
      <c r="G801" s="62">
        <v>11</v>
      </c>
      <c r="H801" s="62">
        <v>18</v>
      </c>
    </row>
    <row r="802" spans="1:8" x14ac:dyDescent="0.25">
      <c r="A802" s="62" t="s">
        <v>413</v>
      </c>
      <c r="B802" s="22">
        <v>39750</v>
      </c>
      <c r="C802" s="62">
        <v>50002</v>
      </c>
      <c r="D802" s="62">
        <v>3</v>
      </c>
      <c r="E802" s="62">
        <v>8</v>
      </c>
      <c r="F802" s="62">
        <v>12</v>
      </c>
      <c r="G802" s="62">
        <v>11</v>
      </c>
      <c r="H802" s="62">
        <v>11</v>
      </c>
    </row>
    <row r="803" spans="1:8" x14ac:dyDescent="0.25">
      <c r="A803" s="62" t="s">
        <v>414</v>
      </c>
      <c r="B803" s="22">
        <v>39750</v>
      </c>
      <c r="C803" s="62">
        <v>50003</v>
      </c>
      <c r="D803" s="62">
        <v>9</v>
      </c>
      <c r="E803" s="62">
        <v>8</v>
      </c>
      <c r="F803" s="62">
        <v>12</v>
      </c>
      <c r="G803" s="62">
        <v>11</v>
      </c>
      <c r="H803" s="62">
        <v>13</v>
      </c>
    </row>
    <row r="804" spans="1:8" x14ac:dyDescent="0.25">
      <c r="A804" s="62" t="s">
        <v>807</v>
      </c>
      <c r="B804" s="22">
        <v>39750</v>
      </c>
      <c r="C804" s="62">
        <v>60004</v>
      </c>
      <c r="D804" s="62">
        <v>9</v>
      </c>
      <c r="E804" s="62">
        <v>15</v>
      </c>
      <c r="F804" s="62">
        <v>12</v>
      </c>
      <c r="G804" s="62">
        <v>11</v>
      </c>
      <c r="H804" s="62">
        <v>11</v>
      </c>
    </row>
    <row r="805" spans="1:8" x14ac:dyDescent="0.25">
      <c r="A805" s="62" t="s">
        <v>808</v>
      </c>
      <c r="B805" s="22">
        <v>39750</v>
      </c>
      <c r="C805" s="62">
        <v>60005</v>
      </c>
      <c r="D805" s="62">
        <v>10</v>
      </c>
      <c r="E805" s="62">
        <v>8</v>
      </c>
      <c r="F805" s="62">
        <v>12</v>
      </c>
      <c r="G805" s="62">
        <v>11</v>
      </c>
      <c r="H805" s="62">
        <v>18</v>
      </c>
    </row>
    <row r="806" spans="1:8" x14ac:dyDescent="0.25">
      <c r="A806" s="62" t="s">
        <v>415</v>
      </c>
      <c r="B806" s="22">
        <v>39751</v>
      </c>
      <c r="C806" s="62">
        <v>50004</v>
      </c>
      <c r="D806" s="62">
        <v>9</v>
      </c>
      <c r="E806" s="62">
        <v>8</v>
      </c>
      <c r="F806" s="62">
        <v>12</v>
      </c>
      <c r="G806" s="62">
        <v>11</v>
      </c>
      <c r="H806" s="62">
        <v>11</v>
      </c>
    </row>
    <row r="807" spans="1:8" x14ac:dyDescent="0.25">
      <c r="A807" s="62" t="s">
        <v>809</v>
      </c>
      <c r="B807" s="22">
        <v>39751</v>
      </c>
      <c r="C807" s="62">
        <v>60003</v>
      </c>
      <c r="D807" s="62">
        <v>8</v>
      </c>
      <c r="E807" s="62">
        <v>8</v>
      </c>
      <c r="F807" s="62">
        <v>12</v>
      </c>
      <c r="G807" s="62">
        <v>11</v>
      </c>
      <c r="H807" s="62">
        <v>11</v>
      </c>
    </row>
    <row r="808" spans="1:8" x14ac:dyDescent="0.25">
      <c r="A808" s="62" t="s">
        <v>416</v>
      </c>
      <c r="B808" s="22">
        <v>39752</v>
      </c>
      <c r="C808" s="62">
        <v>50003</v>
      </c>
      <c r="D808" s="62">
        <v>9</v>
      </c>
      <c r="E808" s="62">
        <v>8</v>
      </c>
      <c r="F808" s="62">
        <v>12</v>
      </c>
      <c r="G808" s="62">
        <v>11</v>
      </c>
      <c r="H808" s="62">
        <v>13</v>
      </c>
    </row>
    <row r="809" spans="1:8" x14ac:dyDescent="0.25">
      <c r="A809" s="62" t="s">
        <v>417</v>
      </c>
      <c r="B809" s="22">
        <v>39752</v>
      </c>
      <c r="C809" s="62">
        <v>50005</v>
      </c>
      <c r="D809" s="62">
        <v>5</v>
      </c>
      <c r="E809" s="62">
        <v>8</v>
      </c>
      <c r="F809" s="62">
        <v>12</v>
      </c>
      <c r="G809" s="62">
        <v>11</v>
      </c>
      <c r="H809" s="62">
        <v>11</v>
      </c>
    </row>
    <row r="810" spans="1:8" x14ac:dyDescent="0.25">
      <c r="A810" s="62" t="s">
        <v>810</v>
      </c>
      <c r="B810" s="22">
        <v>39752</v>
      </c>
      <c r="C810" s="62">
        <v>60003</v>
      </c>
      <c r="D810" s="62">
        <v>8</v>
      </c>
      <c r="E810" s="62">
        <v>8</v>
      </c>
      <c r="F810" s="62">
        <v>12</v>
      </c>
      <c r="G810" s="62">
        <v>11</v>
      </c>
      <c r="H810" s="62">
        <v>14</v>
      </c>
    </row>
    <row r="811" spans="1:8" x14ac:dyDescent="0.25">
      <c r="A811" s="62" t="s">
        <v>811</v>
      </c>
      <c r="B811" s="22">
        <v>39752</v>
      </c>
      <c r="C811" s="62">
        <v>60005</v>
      </c>
      <c r="D811" s="62">
        <v>8</v>
      </c>
      <c r="E811" s="62">
        <v>5</v>
      </c>
      <c r="F811" s="62">
        <v>12</v>
      </c>
      <c r="G811" s="62">
        <v>11</v>
      </c>
      <c r="H811" s="62">
        <v>11</v>
      </c>
    </row>
    <row r="812" spans="1:8" x14ac:dyDescent="0.25">
      <c r="A812" s="62" t="s">
        <v>27</v>
      </c>
      <c r="B812" s="22">
        <v>39753</v>
      </c>
      <c r="C812" s="62">
        <v>50004</v>
      </c>
      <c r="D812" s="62">
        <v>0</v>
      </c>
      <c r="E812" s="62">
        <v>8</v>
      </c>
      <c r="F812" s="62">
        <v>15</v>
      </c>
      <c r="G812" s="62">
        <v>11</v>
      </c>
      <c r="H812" s="62">
        <v>11</v>
      </c>
    </row>
    <row r="813" spans="1:8" x14ac:dyDescent="0.25">
      <c r="A813" s="62" t="s">
        <v>28</v>
      </c>
      <c r="B813" s="22">
        <v>39753</v>
      </c>
      <c r="C813" s="62">
        <v>50005</v>
      </c>
      <c r="D813" s="62">
        <v>9</v>
      </c>
      <c r="E813" s="62">
        <v>8</v>
      </c>
      <c r="F813" s="62">
        <v>12</v>
      </c>
      <c r="G813" s="62">
        <v>6</v>
      </c>
      <c r="H813" s="62">
        <v>9</v>
      </c>
    </row>
    <row r="814" spans="1:8" x14ac:dyDescent="0.25">
      <c r="A814" s="62" t="s">
        <v>29</v>
      </c>
      <c r="B814" s="22">
        <v>39753</v>
      </c>
      <c r="C814" s="62">
        <v>50001</v>
      </c>
      <c r="D814" s="62">
        <v>0</v>
      </c>
      <c r="E814" s="62">
        <v>8</v>
      </c>
      <c r="F814" s="62">
        <v>12</v>
      </c>
      <c r="G814" s="62">
        <v>13</v>
      </c>
      <c r="H814" s="62">
        <v>9</v>
      </c>
    </row>
    <row r="815" spans="1:8" x14ac:dyDescent="0.25">
      <c r="A815" s="62" t="s">
        <v>531</v>
      </c>
      <c r="B815" s="22">
        <v>39753</v>
      </c>
      <c r="C815" s="62">
        <v>60001</v>
      </c>
      <c r="D815" s="62">
        <v>9</v>
      </c>
      <c r="E815" s="62">
        <v>5</v>
      </c>
      <c r="F815" s="62">
        <v>12</v>
      </c>
      <c r="G815" s="62">
        <v>11</v>
      </c>
      <c r="H815" s="62">
        <v>15</v>
      </c>
    </row>
    <row r="816" spans="1:8" x14ac:dyDescent="0.25">
      <c r="A816" s="62" t="s">
        <v>532</v>
      </c>
      <c r="B816" s="22">
        <v>39753</v>
      </c>
      <c r="C816" s="62">
        <v>60005</v>
      </c>
      <c r="D816" s="62">
        <v>9</v>
      </c>
      <c r="E816" s="62">
        <v>8</v>
      </c>
      <c r="F816" s="62">
        <v>12</v>
      </c>
      <c r="G816" s="62">
        <v>11</v>
      </c>
      <c r="H816" s="62">
        <v>9</v>
      </c>
    </row>
    <row r="817" spans="1:8" x14ac:dyDescent="0.25">
      <c r="A817" s="62" t="s">
        <v>63</v>
      </c>
      <c r="B817" s="22">
        <v>39754</v>
      </c>
      <c r="C817" s="62">
        <v>50005</v>
      </c>
      <c r="D817" s="62">
        <v>0</v>
      </c>
      <c r="E817" s="62">
        <v>8</v>
      </c>
      <c r="F817" s="62">
        <v>16</v>
      </c>
      <c r="G817" s="62">
        <v>11</v>
      </c>
      <c r="H817" s="62">
        <v>9</v>
      </c>
    </row>
    <row r="818" spans="1:8" x14ac:dyDescent="0.25">
      <c r="A818" s="62" t="s">
        <v>64</v>
      </c>
      <c r="B818" s="22">
        <v>39754</v>
      </c>
      <c r="C818" s="62">
        <v>50002</v>
      </c>
      <c r="D818" s="62">
        <v>9</v>
      </c>
      <c r="E818" s="62">
        <v>8</v>
      </c>
      <c r="F818" s="62">
        <v>17</v>
      </c>
      <c r="G818" s="62">
        <v>11</v>
      </c>
      <c r="H818" s="62">
        <v>9</v>
      </c>
    </row>
    <row r="819" spans="1:8" x14ac:dyDescent="0.25">
      <c r="A819" s="62" t="s">
        <v>555</v>
      </c>
      <c r="B819" s="22">
        <v>39754</v>
      </c>
      <c r="C819" s="62">
        <v>60004</v>
      </c>
      <c r="D819" s="62">
        <v>9</v>
      </c>
      <c r="E819" s="62">
        <v>8</v>
      </c>
      <c r="F819" s="62">
        <v>12</v>
      </c>
      <c r="G819" s="62">
        <v>11</v>
      </c>
      <c r="H819" s="62">
        <v>7</v>
      </c>
    </row>
    <row r="820" spans="1:8" x14ac:dyDescent="0.25">
      <c r="A820" s="62" t="s">
        <v>556</v>
      </c>
      <c r="B820" s="22">
        <v>39754</v>
      </c>
      <c r="C820" s="62">
        <v>60001</v>
      </c>
      <c r="D820" s="62">
        <v>9</v>
      </c>
      <c r="E820" s="62">
        <v>7</v>
      </c>
      <c r="F820" s="62">
        <v>12</v>
      </c>
      <c r="G820" s="62">
        <v>15</v>
      </c>
      <c r="H820" s="62">
        <v>6</v>
      </c>
    </row>
    <row r="821" spans="1:8" x14ac:dyDescent="0.25">
      <c r="A821" s="62" t="s">
        <v>103</v>
      </c>
      <c r="B821" s="22">
        <v>39755</v>
      </c>
      <c r="C821" s="62">
        <v>50005</v>
      </c>
      <c r="D821" s="62">
        <v>9</v>
      </c>
      <c r="E821" s="62">
        <v>8</v>
      </c>
      <c r="F821" s="62">
        <v>12</v>
      </c>
      <c r="G821" s="62">
        <v>14</v>
      </c>
      <c r="H821" s="62">
        <v>9</v>
      </c>
    </row>
    <row r="822" spans="1:8" x14ac:dyDescent="0.25">
      <c r="A822" s="62" t="s">
        <v>104</v>
      </c>
      <c r="B822" s="22">
        <v>39755</v>
      </c>
      <c r="C822" s="62">
        <v>50002</v>
      </c>
      <c r="D822" s="62">
        <v>9</v>
      </c>
      <c r="E822" s="62">
        <v>8</v>
      </c>
      <c r="F822" s="62">
        <v>12</v>
      </c>
      <c r="G822" s="62">
        <v>15</v>
      </c>
      <c r="H822" s="62">
        <v>9</v>
      </c>
    </row>
    <row r="823" spans="1:8" x14ac:dyDescent="0.25">
      <c r="A823" s="62" t="s">
        <v>596</v>
      </c>
      <c r="B823" s="22">
        <v>39755</v>
      </c>
      <c r="C823" s="62">
        <v>60001</v>
      </c>
      <c r="D823" s="62">
        <v>9</v>
      </c>
      <c r="E823" s="62">
        <v>8</v>
      </c>
      <c r="F823" s="62">
        <v>12</v>
      </c>
      <c r="G823" s="62">
        <v>11</v>
      </c>
      <c r="H823" s="62">
        <v>9</v>
      </c>
    </row>
    <row r="824" spans="1:8" x14ac:dyDescent="0.25">
      <c r="A824" s="62" t="s">
        <v>597</v>
      </c>
      <c r="B824" s="22">
        <v>39755</v>
      </c>
      <c r="C824" s="62">
        <v>60003</v>
      </c>
      <c r="D824" s="62">
        <v>10</v>
      </c>
      <c r="E824" s="62">
        <v>8</v>
      </c>
      <c r="F824" s="62">
        <v>12</v>
      </c>
      <c r="G824" s="62">
        <v>8</v>
      </c>
      <c r="H824" s="62">
        <v>9</v>
      </c>
    </row>
    <row r="825" spans="1:8" x14ac:dyDescent="0.25">
      <c r="A825" s="62" t="s">
        <v>142</v>
      </c>
      <c r="B825" s="22">
        <v>39756</v>
      </c>
      <c r="C825" s="62">
        <v>50005</v>
      </c>
      <c r="D825" s="62">
        <v>0</v>
      </c>
      <c r="E825" s="62">
        <v>8</v>
      </c>
      <c r="F825" s="62">
        <v>6</v>
      </c>
      <c r="G825" s="62">
        <v>6</v>
      </c>
      <c r="H825" s="62">
        <v>9</v>
      </c>
    </row>
    <row r="826" spans="1:8" x14ac:dyDescent="0.25">
      <c r="A826" s="62" t="s">
        <v>143</v>
      </c>
      <c r="B826" s="22">
        <v>39756</v>
      </c>
      <c r="C826" s="62">
        <v>50002</v>
      </c>
      <c r="D826" s="62">
        <v>0</v>
      </c>
      <c r="E826" s="62">
        <v>8</v>
      </c>
      <c r="F826" s="62">
        <v>6</v>
      </c>
      <c r="G826" s="62">
        <v>11</v>
      </c>
      <c r="H826" s="62">
        <v>9</v>
      </c>
    </row>
    <row r="827" spans="1:8" x14ac:dyDescent="0.25">
      <c r="A827" s="62" t="s">
        <v>636</v>
      </c>
      <c r="B827" s="22">
        <v>39756</v>
      </c>
      <c r="C827" s="62">
        <v>60003</v>
      </c>
      <c r="D827" s="62">
        <v>9</v>
      </c>
      <c r="E827" s="62">
        <v>8</v>
      </c>
      <c r="F827" s="62">
        <v>12</v>
      </c>
      <c r="G827" s="62">
        <v>11</v>
      </c>
      <c r="H827" s="62">
        <v>4</v>
      </c>
    </row>
    <row r="828" spans="1:8" x14ac:dyDescent="0.25">
      <c r="A828" s="62" t="s">
        <v>637</v>
      </c>
      <c r="B828" s="22">
        <v>39756</v>
      </c>
      <c r="C828" s="62">
        <v>60002</v>
      </c>
      <c r="D828" s="62">
        <v>9</v>
      </c>
      <c r="E828" s="62">
        <v>9</v>
      </c>
      <c r="F828" s="62">
        <v>12</v>
      </c>
      <c r="G828" s="62">
        <v>11</v>
      </c>
      <c r="H828" s="62">
        <v>9</v>
      </c>
    </row>
    <row r="829" spans="1:8" x14ac:dyDescent="0.25">
      <c r="A829" s="62" t="s">
        <v>183</v>
      </c>
      <c r="B829" s="22">
        <v>39757</v>
      </c>
      <c r="C829" s="62">
        <v>50002</v>
      </c>
      <c r="D829" s="62">
        <v>0</v>
      </c>
      <c r="E829" s="62">
        <v>8</v>
      </c>
      <c r="F829" s="62">
        <v>12</v>
      </c>
      <c r="G829" s="62">
        <v>5</v>
      </c>
      <c r="H829" s="62">
        <v>9</v>
      </c>
    </row>
    <row r="830" spans="1:8" x14ac:dyDescent="0.25">
      <c r="A830" s="62" t="s">
        <v>676</v>
      </c>
      <c r="B830" s="22">
        <v>39757</v>
      </c>
      <c r="C830" s="62">
        <v>60001</v>
      </c>
      <c r="D830" s="62">
        <v>9</v>
      </c>
      <c r="E830" s="62">
        <v>9</v>
      </c>
      <c r="F830" s="62">
        <v>12</v>
      </c>
      <c r="G830" s="62">
        <v>11</v>
      </c>
      <c r="H830" s="62">
        <v>9</v>
      </c>
    </row>
    <row r="831" spans="1:8" x14ac:dyDescent="0.25">
      <c r="A831" s="62" t="s">
        <v>222</v>
      </c>
      <c r="B831" s="22">
        <v>39758</v>
      </c>
      <c r="C831" s="62">
        <v>50002</v>
      </c>
      <c r="D831" s="62">
        <v>9</v>
      </c>
      <c r="E831" s="62">
        <v>8</v>
      </c>
      <c r="F831" s="62">
        <v>6</v>
      </c>
      <c r="G831" s="62">
        <v>11</v>
      </c>
      <c r="H831" s="62">
        <v>9</v>
      </c>
    </row>
    <row r="832" spans="1:8" x14ac:dyDescent="0.25">
      <c r="A832" s="62" t="s">
        <v>714</v>
      </c>
      <c r="B832" s="22">
        <v>39758</v>
      </c>
      <c r="C832" s="62">
        <v>60002</v>
      </c>
      <c r="D832" s="62">
        <v>9</v>
      </c>
      <c r="E832" s="62">
        <v>8</v>
      </c>
      <c r="F832" s="62">
        <v>12</v>
      </c>
      <c r="G832" s="62">
        <v>11</v>
      </c>
      <c r="H832" s="62">
        <v>9</v>
      </c>
    </row>
    <row r="833" spans="1:8" x14ac:dyDescent="0.25">
      <c r="A833" s="62" t="s">
        <v>265</v>
      </c>
      <c r="B833" s="22">
        <v>39759</v>
      </c>
      <c r="C833" s="62">
        <v>50003</v>
      </c>
      <c r="D833" s="62">
        <v>9</v>
      </c>
      <c r="E833" s="62">
        <v>8</v>
      </c>
      <c r="F833" s="62">
        <v>12</v>
      </c>
      <c r="G833" s="62">
        <v>12</v>
      </c>
      <c r="H833" s="62">
        <v>9</v>
      </c>
    </row>
    <row r="834" spans="1:8" x14ac:dyDescent="0.25">
      <c r="A834" s="62" t="s">
        <v>757</v>
      </c>
      <c r="B834" s="22">
        <v>39759</v>
      </c>
      <c r="C834" s="62">
        <v>60003</v>
      </c>
      <c r="D834" s="62">
        <v>9</v>
      </c>
      <c r="E834" s="62">
        <v>8</v>
      </c>
      <c r="F834" s="62">
        <v>12</v>
      </c>
      <c r="G834" s="62">
        <v>11</v>
      </c>
      <c r="H834" s="62">
        <v>9</v>
      </c>
    </row>
    <row r="835" spans="1:8" x14ac:dyDescent="0.25">
      <c r="A835" s="62" t="s">
        <v>305</v>
      </c>
      <c r="B835" s="22">
        <v>39760</v>
      </c>
      <c r="C835" s="62">
        <v>50002</v>
      </c>
      <c r="D835" s="62">
        <v>9</v>
      </c>
      <c r="E835" s="62">
        <v>8</v>
      </c>
      <c r="F835" s="62">
        <v>12</v>
      </c>
      <c r="G835" s="62">
        <v>9</v>
      </c>
      <c r="H835" s="62">
        <v>9</v>
      </c>
    </row>
    <row r="836" spans="1:8" x14ac:dyDescent="0.25">
      <c r="A836" s="62" t="s">
        <v>600</v>
      </c>
      <c r="B836" s="22">
        <v>39760</v>
      </c>
      <c r="C836" s="62">
        <v>60003</v>
      </c>
      <c r="D836" s="62">
        <v>9</v>
      </c>
      <c r="E836" s="62">
        <v>8</v>
      </c>
      <c r="F836" s="62">
        <v>12</v>
      </c>
      <c r="G836" s="62">
        <v>11</v>
      </c>
      <c r="H836" s="62">
        <v>12</v>
      </c>
    </row>
    <row r="837" spans="1:8" x14ac:dyDescent="0.25">
      <c r="A837" s="62" t="s">
        <v>346</v>
      </c>
      <c r="B837" s="22">
        <v>39761</v>
      </c>
      <c r="C837" s="62">
        <v>50002</v>
      </c>
      <c r="D837" s="62">
        <v>9</v>
      </c>
      <c r="E837" s="62">
        <v>5</v>
      </c>
      <c r="F837" s="62">
        <v>12</v>
      </c>
      <c r="G837" s="62">
        <v>12</v>
      </c>
      <c r="H837" s="62">
        <v>9</v>
      </c>
    </row>
    <row r="838" spans="1:8" x14ac:dyDescent="0.25">
      <c r="A838" s="62" t="s">
        <v>347</v>
      </c>
      <c r="B838" s="22">
        <v>39761</v>
      </c>
      <c r="C838" s="62">
        <v>50005</v>
      </c>
      <c r="D838" s="62">
        <v>9</v>
      </c>
      <c r="E838" s="62">
        <v>8</v>
      </c>
      <c r="F838" s="62">
        <v>12</v>
      </c>
      <c r="G838" s="62">
        <v>15</v>
      </c>
      <c r="H838" s="62">
        <v>9</v>
      </c>
    </row>
    <row r="839" spans="1:8" x14ac:dyDescent="0.25">
      <c r="A839" s="62" t="s">
        <v>640</v>
      </c>
      <c r="B839" s="22">
        <v>39761</v>
      </c>
      <c r="C839" s="62">
        <v>60001</v>
      </c>
      <c r="D839" s="62">
        <v>9</v>
      </c>
      <c r="E839" s="62">
        <v>8</v>
      </c>
      <c r="F839" s="62">
        <v>12</v>
      </c>
      <c r="G839" s="62">
        <v>15</v>
      </c>
      <c r="H839" s="62">
        <v>9</v>
      </c>
    </row>
    <row r="840" spans="1:8" x14ac:dyDescent="0.25">
      <c r="A840" s="62" t="s">
        <v>641</v>
      </c>
      <c r="B840" s="22">
        <v>39761</v>
      </c>
      <c r="C840" s="62">
        <v>60005</v>
      </c>
      <c r="D840" s="62">
        <v>9</v>
      </c>
      <c r="E840" s="62">
        <v>0</v>
      </c>
      <c r="F840" s="62">
        <v>12</v>
      </c>
      <c r="G840" s="62">
        <v>6</v>
      </c>
      <c r="H840" s="62">
        <v>9</v>
      </c>
    </row>
    <row r="841" spans="1:8" x14ac:dyDescent="0.25">
      <c r="A841" s="62" t="s">
        <v>389</v>
      </c>
      <c r="B841" s="22">
        <v>39762</v>
      </c>
      <c r="C841" s="62">
        <v>50005</v>
      </c>
      <c r="D841" s="62">
        <v>9</v>
      </c>
      <c r="E841" s="62">
        <v>0</v>
      </c>
      <c r="F841" s="62">
        <v>12</v>
      </c>
      <c r="G841" s="62">
        <v>12</v>
      </c>
      <c r="H841" s="62">
        <v>9</v>
      </c>
    </row>
    <row r="842" spans="1:8" x14ac:dyDescent="0.25">
      <c r="A842" s="62" t="s">
        <v>390</v>
      </c>
      <c r="B842" s="22">
        <v>39762</v>
      </c>
      <c r="C842" s="62">
        <v>50002</v>
      </c>
      <c r="D842" s="62">
        <v>9</v>
      </c>
      <c r="E842" s="62">
        <v>8</v>
      </c>
      <c r="F842" s="62">
        <v>6</v>
      </c>
      <c r="G842" s="62">
        <v>12</v>
      </c>
      <c r="H842" s="62">
        <v>5</v>
      </c>
    </row>
    <row r="843" spans="1:8" x14ac:dyDescent="0.25">
      <c r="A843" s="62" t="s">
        <v>782</v>
      </c>
      <c r="B843" s="22">
        <v>39762</v>
      </c>
      <c r="C843" s="62">
        <v>60002</v>
      </c>
      <c r="D843" s="62">
        <v>9</v>
      </c>
      <c r="E843" s="62">
        <v>13</v>
      </c>
      <c r="F843" s="62">
        <v>12</v>
      </c>
      <c r="G843" s="62">
        <v>11</v>
      </c>
      <c r="H843" s="62">
        <v>9</v>
      </c>
    </row>
    <row r="844" spans="1:8" x14ac:dyDescent="0.25">
      <c r="A844" s="62" t="s">
        <v>783</v>
      </c>
      <c r="B844" s="22">
        <v>39762</v>
      </c>
      <c r="C844" s="62">
        <v>60001</v>
      </c>
      <c r="D844" s="62">
        <v>10</v>
      </c>
      <c r="E844" s="62">
        <v>8</v>
      </c>
      <c r="F844" s="62">
        <v>12</v>
      </c>
      <c r="G844" s="62">
        <v>11</v>
      </c>
      <c r="H844" s="62">
        <v>9</v>
      </c>
    </row>
    <row r="845" spans="1:8" x14ac:dyDescent="0.25">
      <c r="A845" s="62" t="s">
        <v>433</v>
      </c>
      <c r="B845" s="22">
        <v>39763</v>
      </c>
      <c r="C845" s="62">
        <v>50002</v>
      </c>
      <c r="D845" s="62">
        <v>9</v>
      </c>
      <c r="E845" s="62">
        <v>12</v>
      </c>
      <c r="F845" s="62">
        <v>12</v>
      </c>
      <c r="G845" s="62">
        <v>11</v>
      </c>
      <c r="H845" s="62">
        <v>11</v>
      </c>
    </row>
    <row r="846" spans="1:8" x14ac:dyDescent="0.25">
      <c r="A846" s="62" t="s">
        <v>434</v>
      </c>
      <c r="B846" s="22">
        <v>39763</v>
      </c>
      <c r="C846" s="62">
        <v>50001</v>
      </c>
      <c r="D846" s="62">
        <v>9</v>
      </c>
      <c r="E846" s="62">
        <v>8</v>
      </c>
      <c r="F846" s="62">
        <v>7</v>
      </c>
      <c r="G846" s="62">
        <v>13</v>
      </c>
      <c r="H846" s="62">
        <v>15</v>
      </c>
    </row>
    <row r="847" spans="1:8" x14ac:dyDescent="0.25">
      <c r="A847" s="62" t="s">
        <v>827</v>
      </c>
      <c r="B847" s="22">
        <v>39763</v>
      </c>
      <c r="C847" s="62">
        <v>60003</v>
      </c>
      <c r="D847" s="62">
        <v>9</v>
      </c>
      <c r="E847" s="62">
        <v>8</v>
      </c>
      <c r="F847" s="62">
        <v>12</v>
      </c>
      <c r="G847" s="62">
        <v>11</v>
      </c>
      <c r="H847" s="62">
        <v>18</v>
      </c>
    </row>
    <row r="848" spans="1:8" x14ac:dyDescent="0.25">
      <c r="A848" s="62" t="s">
        <v>828</v>
      </c>
      <c r="B848" s="22">
        <v>39763</v>
      </c>
      <c r="C848" s="62">
        <v>60002</v>
      </c>
      <c r="D848" s="62">
        <v>9</v>
      </c>
      <c r="E848" s="62">
        <v>10</v>
      </c>
      <c r="F848" s="62">
        <v>12</v>
      </c>
      <c r="G848" s="62">
        <v>9</v>
      </c>
      <c r="H848" s="62">
        <v>11</v>
      </c>
    </row>
    <row r="849" spans="1:8" x14ac:dyDescent="0.25">
      <c r="A849" s="62" t="s">
        <v>474</v>
      </c>
      <c r="B849" s="22">
        <v>39764</v>
      </c>
      <c r="C849" s="62">
        <v>50002</v>
      </c>
      <c r="D849" s="62">
        <v>9</v>
      </c>
      <c r="E849" s="62">
        <v>8</v>
      </c>
      <c r="F849" s="62">
        <v>12</v>
      </c>
      <c r="G849" s="62">
        <v>20</v>
      </c>
      <c r="H849" s="62">
        <v>13</v>
      </c>
    </row>
    <row r="850" spans="1:8" x14ac:dyDescent="0.25">
      <c r="A850" s="62" t="s">
        <v>475</v>
      </c>
      <c r="B850" s="22">
        <v>39764</v>
      </c>
      <c r="C850" s="62">
        <v>50001</v>
      </c>
      <c r="D850" s="62">
        <v>0</v>
      </c>
      <c r="E850" s="62">
        <v>8</v>
      </c>
      <c r="F850" s="62">
        <v>12</v>
      </c>
      <c r="G850" s="62">
        <v>11</v>
      </c>
      <c r="H850" s="62">
        <v>11</v>
      </c>
    </row>
    <row r="851" spans="1:8" x14ac:dyDescent="0.25">
      <c r="A851" s="62" t="s">
        <v>869</v>
      </c>
      <c r="B851" s="22">
        <v>39764</v>
      </c>
      <c r="C851" s="62">
        <v>60002</v>
      </c>
      <c r="D851" s="62">
        <v>9</v>
      </c>
      <c r="E851" s="62">
        <v>9</v>
      </c>
      <c r="F851" s="62">
        <v>12</v>
      </c>
      <c r="G851" s="62">
        <v>9</v>
      </c>
      <c r="H851" s="62">
        <v>18</v>
      </c>
    </row>
    <row r="852" spans="1:8" x14ac:dyDescent="0.25">
      <c r="A852" s="62" t="s">
        <v>870</v>
      </c>
      <c r="B852" s="22">
        <v>39764</v>
      </c>
      <c r="C852" s="62">
        <v>60001</v>
      </c>
      <c r="D852" s="62">
        <v>9</v>
      </c>
      <c r="E852" s="62">
        <v>8</v>
      </c>
      <c r="F852" s="62">
        <v>12</v>
      </c>
      <c r="G852" s="62">
        <v>12</v>
      </c>
      <c r="H852" s="62">
        <v>11</v>
      </c>
    </row>
    <row r="853" spans="1:8" x14ac:dyDescent="0.25">
      <c r="A853" s="62" t="s">
        <v>437</v>
      </c>
      <c r="B853" s="22">
        <v>39765</v>
      </c>
      <c r="C853" s="62">
        <v>50003</v>
      </c>
      <c r="D853" s="62">
        <v>9</v>
      </c>
      <c r="E853" s="62">
        <v>8</v>
      </c>
      <c r="F853" s="62">
        <v>12</v>
      </c>
      <c r="G853" s="62">
        <v>14</v>
      </c>
      <c r="H853" s="62">
        <v>4</v>
      </c>
    </row>
    <row r="854" spans="1:8" x14ac:dyDescent="0.25">
      <c r="A854" s="62" t="s">
        <v>831</v>
      </c>
      <c r="B854" s="22">
        <v>39765</v>
      </c>
      <c r="C854" s="62">
        <v>60005</v>
      </c>
      <c r="D854" s="62">
        <v>9</v>
      </c>
      <c r="E854" s="62">
        <v>8</v>
      </c>
      <c r="F854" s="62">
        <v>12</v>
      </c>
      <c r="G854" s="62">
        <v>15</v>
      </c>
      <c r="H854" s="62">
        <v>14</v>
      </c>
    </row>
    <row r="855" spans="1:8" x14ac:dyDescent="0.25">
      <c r="A855" s="62" t="s">
        <v>832</v>
      </c>
      <c r="B855" s="22">
        <v>39765</v>
      </c>
      <c r="C855" s="62">
        <v>60001</v>
      </c>
      <c r="D855" s="62">
        <v>9</v>
      </c>
      <c r="E855" s="62">
        <v>8</v>
      </c>
      <c r="F855" s="62">
        <v>12</v>
      </c>
      <c r="G855" s="62">
        <v>12</v>
      </c>
      <c r="H855" s="62">
        <v>11</v>
      </c>
    </row>
    <row r="856" spans="1:8" x14ac:dyDescent="0.25">
      <c r="A856" s="62" t="s">
        <v>833</v>
      </c>
      <c r="B856" s="22">
        <v>39765</v>
      </c>
      <c r="C856" s="62">
        <v>60004</v>
      </c>
      <c r="D856" s="62">
        <v>9</v>
      </c>
      <c r="E856" s="62">
        <v>8</v>
      </c>
      <c r="F856" s="62">
        <v>12</v>
      </c>
      <c r="G856" s="62">
        <v>12</v>
      </c>
      <c r="H856" s="62">
        <v>9</v>
      </c>
    </row>
    <row r="857" spans="1:8" x14ac:dyDescent="0.25">
      <c r="A857" s="62" t="s">
        <v>834</v>
      </c>
      <c r="B857" s="22">
        <v>39765</v>
      </c>
      <c r="C857" s="62">
        <v>60005</v>
      </c>
      <c r="D857" s="62">
        <v>9</v>
      </c>
      <c r="E857" s="62">
        <v>5</v>
      </c>
      <c r="F857" s="62">
        <v>12</v>
      </c>
      <c r="G857" s="62">
        <v>12</v>
      </c>
      <c r="H857" s="62">
        <v>9</v>
      </c>
    </row>
    <row r="858" spans="1:8" x14ac:dyDescent="0.25">
      <c r="A858" s="62" t="s">
        <v>438</v>
      </c>
      <c r="B858" s="22">
        <v>39766</v>
      </c>
      <c r="C858" s="62">
        <v>50004</v>
      </c>
      <c r="D858" s="62">
        <v>9</v>
      </c>
      <c r="E858" s="62">
        <v>15</v>
      </c>
      <c r="F858" s="62">
        <v>12</v>
      </c>
      <c r="G858" s="62">
        <v>15</v>
      </c>
      <c r="H858" s="62">
        <v>11</v>
      </c>
    </row>
    <row r="859" spans="1:8" x14ac:dyDescent="0.25">
      <c r="A859" s="62" t="s">
        <v>835</v>
      </c>
      <c r="B859" s="22">
        <v>39766</v>
      </c>
      <c r="C859" s="62">
        <v>60002</v>
      </c>
      <c r="D859" s="62">
        <v>9</v>
      </c>
      <c r="E859" s="62">
        <v>6</v>
      </c>
      <c r="F859" s="62">
        <v>12</v>
      </c>
      <c r="G859" s="62">
        <v>12</v>
      </c>
      <c r="H859" s="62">
        <v>9</v>
      </c>
    </row>
    <row r="860" spans="1:8" x14ac:dyDescent="0.25">
      <c r="A860" s="62" t="s">
        <v>439</v>
      </c>
      <c r="B860" s="22">
        <v>39767</v>
      </c>
      <c r="C860" s="62">
        <v>50005</v>
      </c>
      <c r="D860" s="62">
        <v>9</v>
      </c>
      <c r="E860" s="62">
        <v>8</v>
      </c>
      <c r="F860" s="62">
        <v>12</v>
      </c>
      <c r="G860" s="62">
        <v>21</v>
      </c>
      <c r="H860" s="62">
        <v>11</v>
      </c>
    </row>
    <row r="861" spans="1:8" x14ac:dyDescent="0.25">
      <c r="A861" s="62" t="s">
        <v>440</v>
      </c>
      <c r="B861" s="22">
        <v>39767</v>
      </c>
      <c r="C861" s="62">
        <v>50002</v>
      </c>
      <c r="D861" s="62">
        <v>9</v>
      </c>
      <c r="E861" s="62">
        <v>4</v>
      </c>
      <c r="F861" s="62">
        <v>12</v>
      </c>
      <c r="G861" s="62">
        <v>11</v>
      </c>
      <c r="H861" s="62">
        <v>6</v>
      </c>
    </row>
    <row r="862" spans="1:8" x14ac:dyDescent="0.25">
      <c r="A862" s="62" t="s">
        <v>836</v>
      </c>
      <c r="B862" s="22">
        <v>39767</v>
      </c>
      <c r="C862" s="62">
        <v>60001</v>
      </c>
      <c r="D862" s="62">
        <v>9</v>
      </c>
      <c r="E862" s="62">
        <v>7</v>
      </c>
      <c r="F862" s="62">
        <v>12</v>
      </c>
      <c r="G862" s="62">
        <v>12</v>
      </c>
      <c r="H862" s="62">
        <v>9</v>
      </c>
    </row>
    <row r="863" spans="1:8" x14ac:dyDescent="0.25">
      <c r="A863" s="62" t="s">
        <v>837</v>
      </c>
      <c r="B863" s="22">
        <v>39767</v>
      </c>
      <c r="C863" s="62">
        <v>60005</v>
      </c>
      <c r="D863" s="62">
        <v>9</v>
      </c>
      <c r="E863" s="62">
        <v>8</v>
      </c>
      <c r="F863" s="62">
        <v>12</v>
      </c>
      <c r="G863" s="62">
        <v>11</v>
      </c>
      <c r="H863" s="62">
        <v>9</v>
      </c>
    </row>
    <row r="864" spans="1:8" x14ac:dyDescent="0.25">
      <c r="A864" s="62" t="s">
        <v>441</v>
      </c>
      <c r="B864" s="22">
        <v>39768</v>
      </c>
      <c r="C864" s="62">
        <v>50002</v>
      </c>
      <c r="D864" s="62">
        <v>9</v>
      </c>
      <c r="E864" s="62">
        <v>8</v>
      </c>
      <c r="F864" s="62">
        <v>12</v>
      </c>
      <c r="G864" s="62">
        <v>14</v>
      </c>
      <c r="H864" s="62">
        <v>17</v>
      </c>
    </row>
    <row r="865" spans="1:8" x14ac:dyDescent="0.25">
      <c r="A865" s="62" t="s">
        <v>442</v>
      </c>
      <c r="B865" s="22">
        <v>39768</v>
      </c>
      <c r="C865" s="62">
        <v>50001</v>
      </c>
      <c r="D865" s="62">
        <v>9</v>
      </c>
      <c r="E865" s="62">
        <v>8</v>
      </c>
      <c r="F865" s="62">
        <v>12</v>
      </c>
      <c r="G865" s="62">
        <v>11</v>
      </c>
      <c r="H865" s="62">
        <v>9</v>
      </c>
    </row>
    <row r="866" spans="1:8" x14ac:dyDescent="0.25">
      <c r="A866" s="62" t="s">
        <v>838</v>
      </c>
      <c r="B866" s="22">
        <v>39768</v>
      </c>
      <c r="C866" s="62">
        <v>60001</v>
      </c>
      <c r="D866" s="62">
        <v>9</v>
      </c>
      <c r="E866" s="62">
        <v>8</v>
      </c>
      <c r="F866" s="62">
        <v>12</v>
      </c>
      <c r="G866" s="62">
        <v>11</v>
      </c>
      <c r="H866" s="62">
        <v>9</v>
      </c>
    </row>
    <row r="867" spans="1:8" x14ac:dyDescent="0.25">
      <c r="A867" s="62" t="s">
        <v>839</v>
      </c>
      <c r="B867" s="22">
        <v>39768</v>
      </c>
      <c r="C867" s="62">
        <v>60005</v>
      </c>
      <c r="D867" s="62">
        <v>9</v>
      </c>
      <c r="E867" s="62">
        <v>8</v>
      </c>
      <c r="F867" s="62">
        <v>12</v>
      </c>
      <c r="G867" s="62">
        <v>11</v>
      </c>
      <c r="H867" s="62">
        <v>9</v>
      </c>
    </row>
    <row r="868" spans="1:8" x14ac:dyDescent="0.25">
      <c r="A868" s="62" t="s">
        <v>443</v>
      </c>
      <c r="B868" s="22">
        <v>39770</v>
      </c>
      <c r="C868" s="62">
        <v>50003</v>
      </c>
      <c r="D868" s="62">
        <v>9</v>
      </c>
      <c r="E868" s="62">
        <v>8</v>
      </c>
      <c r="F868" s="62">
        <v>12</v>
      </c>
      <c r="G868" s="62">
        <v>14</v>
      </c>
      <c r="H868" s="62">
        <v>4</v>
      </c>
    </row>
    <row r="869" spans="1:8" x14ac:dyDescent="0.25">
      <c r="A869" s="62" t="s">
        <v>840</v>
      </c>
      <c r="B869" s="22">
        <v>39770</v>
      </c>
      <c r="C869" s="62">
        <v>60003</v>
      </c>
      <c r="D869" s="62">
        <v>9</v>
      </c>
      <c r="E869" s="62">
        <v>8</v>
      </c>
      <c r="F869" s="62">
        <v>12</v>
      </c>
      <c r="G869" s="62">
        <v>11</v>
      </c>
      <c r="H869" s="62">
        <v>9</v>
      </c>
    </row>
    <row r="870" spans="1:8" x14ac:dyDescent="0.25">
      <c r="A870" s="62" t="s">
        <v>444</v>
      </c>
      <c r="B870" s="22">
        <v>39771</v>
      </c>
      <c r="C870" s="62">
        <v>50003</v>
      </c>
      <c r="D870" s="62">
        <v>9</v>
      </c>
      <c r="E870" s="62">
        <v>3</v>
      </c>
      <c r="F870" s="62">
        <v>12</v>
      </c>
      <c r="G870" s="62">
        <v>14</v>
      </c>
      <c r="H870" s="62">
        <v>9</v>
      </c>
    </row>
    <row r="871" spans="1:8" x14ac:dyDescent="0.25">
      <c r="A871" s="62" t="s">
        <v>841</v>
      </c>
      <c r="B871" s="22">
        <v>39771</v>
      </c>
      <c r="C871" s="62">
        <v>60002</v>
      </c>
      <c r="D871" s="62">
        <v>9</v>
      </c>
      <c r="E871" s="62">
        <v>8</v>
      </c>
      <c r="F871" s="62">
        <v>12</v>
      </c>
      <c r="G871" s="62">
        <v>11</v>
      </c>
      <c r="H871" s="62">
        <v>9</v>
      </c>
    </row>
    <row r="872" spans="1:8" x14ac:dyDescent="0.25">
      <c r="A872" s="62" t="s">
        <v>445</v>
      </c>
      <c r="B872" s="22">
        <v>39772</v>
      </c>
      <c r="C872" s="62">
        <v>50004</v>
      </c>
      <c r="D872" s="62">
        <v>9</v>
      </c>
      <c r="E872" s="62">
        <v>4</v>
      </c>
      <c r="F872" s="62">
        <v>12</v>
      </c>
      <c r="G872" s="62">
        <v>12</v>
      </c>
      <c r="H872" s="62">
        <v>9</v>
      </c>
    </row>
    <row r="873" spans="1:8" x14ac:dyDescent="0.25">
      <c r="A873" s="62" t="s">
        <v>842</v>
      </c>
      <c r="B873" s="22">
        <v>39772</v>
      </c>
      <c r="C873" s="62">
        <v>60001</v>
      </c>
      <c r="D873" s="62">
        <v>9</v>
      </c>
      <c r="E873" s="62">
        <v>0</v>
      </c>
      <c r="F873" s="62">
        <v>12</v>
      </c>
      <c r="G873" s="62">
        <v>11</v>
      </c>
      <c r="H873" s="62">
        <v>9</v>
      </c>
    </row>
    <row r="874" spans="1:8" x14ac:dyDescent="0.25">
      <c r="A874" s="62" t="s">
        <v>446</v>
      </c>
      <c r="B874" s="22">
        <v>39773</v>
      </c>
      <c r="C874" s="62">
        <v>50005</v>
      </c>
      <c r="D874" s="62">
        <v>9</v>
      </c>
      <c r="E874" s="62">
        <v>8</v>
      </c>
      <c r="F874" s="62">
        <v>12</v>
      </c>
      <c r="G874" s="62">
        <v>15</v>
      </c>
      <c r="H874" s="62">
        <v>9</v>
      </c>
    </row>
    <row r="875" spans="1:8" x14ac:dyDescent="0.25">
      <c r="A875" s="62" t="s">
        <v>843</v>
      </c>
      <c r="B875" s="22">
        <v>39773</v>
      </c>
      <c r="C875" s="62">
        <v>60005</v>
      </c>
      <c r="D875" s="62">
        <v>9</v>
      </c>
      <c r="E875" s="62">
        <v>8</v>
      </c>
      <c r="F875" s="62">
        <v>12</v>
      </c>
      <c r="G875" s="62">
        <v>11</v>
      </c>
      <c r="H875" s="62">
        <v>9</v>
      </c>
    </row>
    <row r="876" spans="1:8" x14ac:dyDescent="0.25">
      <c r="A876" s="62" t="s">
        <v>447</v>
      </c>
      <c r="B876" s="22">
        <v>39774</v>
      </c>
      <c r="C876" s="62">
        <v>50002</v>
      </c>
      <c r="D876" s="62">
        <v>0</v>
      </c>
      <c r="E876" s="62">
        <v>8</v>
      </c>
      <c r="F876" s="62">
        <v>12</v>
      </c>
      <c r="G876" s="62">
        <v>12</v>
      </c>
      <c r="H876" s="62">
        <v>9</v>
      </c>
    </row>
    <row r="877" spans="1:8" x14ac:dyDescent="0.25">
      <c r="A877" s="62" t="s">
        <v>844</v>
      </c>
      <c r="B877" s="22">
        <v>39774</v>
      </c>
      <c r="C877" s="62">
        <v>60003</v>
      </c>
      <c r="D877" s="62">
        <v>9</v>
      </c>
      <c r="E877" s="62">
        <v>8</v>
      </c>
      <c r="F877" s="62">
        <v>12</v>
      </c>
      <c r="G877" s="62">
        <v>11</v>
      </c>
      <c r="H877" s="62">
        <v>18</v>
      </c>
    </row>
    <row r="878" spans="1:8" x14ac:dyDescent="0.25">
      <c r="A878" s="62" t="s">
        <v>448</v>
      </c>
      <c r="B878" s="22">
        <v>39775</v>
      </c>
      <c r="C878" s="62">
        <v>50004</v>
      </c>
      <c r="D878" s="62">
        <v>9</v>
      </c>
      <c r="E878" s="62">
        <v>8</v>
      </c>
      <c r="F878" s="62">
        <v>12</v>
      </c>
      <c r="G878" s="62">
        <v>12</v>
      </c>
      <c r="H878" s="62">
        <v>12</v>
      </c>
    </row>
    <row r="879" spans="1:8" x14ac:dyDescent="0.25">
      <c r="A879" s="62" t="s">
        <v>845</v>
      </c>
      <c r="B879" s="22">
        <v>39775</v>
      </c>
      <c r="C879" s="62">
        <v>60004</v>
      </c>
      <c r="D879" s="62">
        <v>9</v>
      </c>
      <c r="E879" s="62">
        <v>0</v>
      </c>
      <c r="F879" s="62">
        <v>12</v>
      </c>
      <c r="G879" s="62">
        <v>11</v>
      </c>
      <c r="H879" s="62">
        <v>11</v>
      </c>
    </row>
    <row r="880" spans="1:8" x14ac:dyDescent="0.25">
      <c r="A880" s="62" t="s">
        <v>846</v>
      </c>
      <c r="B880" s="22">
        <v>39775</v>
      </c>
      <c r="C880" s="62">
        <v>60001</v>
      </c>
      <c r="D880" s="62">
        <v>9</v>
      </c>
      <c r="E880" s="62">
        <v>0</v>
      </c>
      <c r="F880" s="62">
        <v>12</v>
      </c>
      <c r="G880" s="62">
        <v>11</v>
      </c>
      <c r="H880" s="62">
        <v>18</v>
      </c>
    </row>
    <row r="881" spans="1:8" x14ac:dyDescent="0.25">
      <c r="A881" s="62" t="s">
        <v>847</v>
      </c>
      <c r="B881" s="22">
        <v>39775</v>
      </c>
      <c r="C881" s="62">
        <v>60003</v>
      </c>
      <c r="D881" s="62">
        <v>9</v>
      </c>
      <c r="E881" s="62">
        <v>8</v>
      </c>
      <c r="F881" s="62">
        <v>22</v>
      </c>
      <c r="G881" s="62">
        <v>11</v>
      </c>
      <c r="H881" s="62">
        <v>11</v>
      </c>
    </row>
    <row r="882" spans="1:8" x14ac:dyDescent="0.25">
      <c r="A882" s="62" t="s">
        <v>449</v>
      </c>
      <c r="B882" s="22">
        <v>39777</v>
      </c>
      <c r="C882" s="62">
        <v>50003</v>
      </c>
      <c r="D882" s="62">
        <v>9</v>
      </c>
      <c r="E882" s="62">
        <v>8</v>
      </c>
      <c r="F882" s="62">
        <v>12</v>
      </c>
      <c r="G882" s="62">
        <v>12</v>
      </c>
      <c r="H882" s="62">
        <v>9</v>
      </c>
    </row>
    <row r="883" spans="1:8" x14ac:dyDescent="0.25">
      <c r="A883" s="62" t="s">
        <v>450</v>
      </c>
      <c r="B883" s="22">
        <v>39777</v>
      </c>
      <c r="C883" s="62">
        <v>50005</v>
      </c>
      <c r="D883" s="62">
        <v>0</v>
      </c>
      <c r="E883" s="62">
        <v>8</v>
      </c>
      <c r="F883" s="62">
        <v>12</v>
      </c>
      <c r="G883" s="62">
        <v>18</v>
      </c>
      <c r="H883" s="62">
        <v>9</v>
      </c>
    </row>
    <row r="884" spans="1:8" x14ac:dyDescent="0.25">
      <c r="A884" s="62" t="s">
        <v>451</v>
      </c>
      <c r="B884" s="22">
        <v>39778</v>
      </c>
      <c r="C884" s="62">
        <v>50005</v>
      </c>
      <c r="D884" s="62">
        <v>5</v>
      </c>
      <c r="E884" s="62">
        <v>8</v>
      </c>
      <c r="F884" s="62">
        <v>7</v>
      </c>
      <c r="G884" s="62">
        <v>11</v>
      </c>
      <c r="H884" s="62">
        <v>9</v>
      </c>
    </row>
    <row r="885" spans="1:8" x14ac:dyDescent="0.25">
      <c r="A885" s="62" t="s">
        <v>452</v>
      </c>
      <c r="B885" s="22">
        <v>39778</v>
      </c>
      <c r="C885" s="62">
        <v>50004</v>
      </c>
      <c r="D885" s="62">
        <v>9</v>
      </c>
      <c r="E885" s="62">
        <v>8</v>
      </c>
      <c r="F885" s="62">
        <v>12</v>
      </c>
      <c r="G885" s="62">
        <v>14</v>
      </c>
      <c r="H885" s="62">
        <v>9</v>
      </c>
    </row>
    <row r="886" spans="1:8" x14ac:dyDescent="0.25">
      <c r="A886" s="62" t="s">
        <v>848</v>
      </c>
      <c r="B886" s="22">
        <v>39778</v>
      </c>
      <c r="C886" s="62">
        <v>60004</v>
      </c>
      <c r="D886" s="62">
        <v>9</v>
      </c>
      <c r="E886" s="62">
        <v>8</v>
      </c>
      <c r="F886" s="62">
        <v>12</v>
      </c>
      <c r="G886" s="62">
        <v>11</v>
      </c>
      <c r="H886" s="62">
        <v>14</v>
      </c>
    </row>
    <row r="887" spans="1:8" x14ac:dyDescent="0.25">
      <c r="A887" s="62" t="s">
        <v>849</v>
      </c>
      <c r="B887" s="22">
        <v>39778</v>
      </c>
      <c r="C887" s="62">
        <v>60001</v>
      </c>
      <c r="D887" s="62">
        <v>9</v>
      </c>
      <c r="E887" s="62">
        <v>12</v>
      </c>
      <c r="F887" s="62">
        <v>12</v>
      </c>
      <c r="G887" s="62">
        <v>11</v>
      </c>
      <c r="H887" s="62">
        <v>11</v>
      </c>
    </row>
    <row r="888" spans="1:8" x14ac:dyDescent="0.25">
      <c r="A888" s="62" t="s">
        <v>453</v>
      </c>
      <c r="B888" s="22">
        <v>39779</v>
      </c>
      <c r="C888" s="62">
        <v>50001</v>
      </c>
      <c r="D888" s="62">
        <v>0</v>
      </c>
      <c r="E888" s="62">
        <v>12</v>
      </c>
      <c r="F888" s="62">
        <v>12</v>
      </c>
      <c r="G888" s="62">
        <v>11</v>
      </c>
      <c r="H888" s="62">
        <v>15</v>
      </c>
    </row>
    <row r="889" spans="1:8" x14ac:dyDescent="0.25">
      <c r="A889" s="62" t="s">
        <v>454</v>
      </c>
      <c r="B889" s="22">
        <v>39779</v>
      </c>
      <c r="C889" s="62">
        <v>50002</v>
      </c>
      <c r="D889" s="62">
        <v>9</v>
      </c>
      <c r="E889" s="62">
        <v>8</v>
      </c>
      <c r="F889" s="62">
        <v>12</v>
      </c>
      <c r="G889" s="62">
        <v>11</v>
      </c>
      <c r="H889" s="62">
        <v>9</v>
      </c>
    </row>
    <row r="890" spans="1:8" x14ac:dyDescent="0.25">
      <c r="A890" s="62" t="s">
        <v>850</v>
      </c>
      <c r="B890" s="22">
        <v>39779</v>
      </c>
      <c r="C890" s="62">
        <v>60005</v>
      </c>
      <c r="D890" s="62">
        <v>9</v>
      </c>
      <c r="E890" s="62">
        <v>8</v>
      </c>
      <c r="F890" s="62">
        <v>12</v>
      </c>
      <c r="G890" s="62">
        <v>11</v>
      </c>
      <c r="H890" s="62">
        <v>9</v>
      </c>
    </row>
    <row r="891" spans="1:8" x14ac:dyDescent="0.25">
      <c r="A891" s="62" t="s">
        <v>851</v>
      </c>
      <c r="B891" s="22">
        <v>39779</v>
      </c>
      <c r="C891" s="62">
        <v>60003</v>
      </c>
      <c r="D891" s="62">
        <v>8</v>
      </c>
      <c r="E891" s="62">
        <v>8</v>
      </c>
      <c r="F891" s="62">
        <v>12</v>
      </c>
      <c r="G891" s="62">
        <v>11</v>
      </c>
      <c r="H891" s="62">
        <v>9</v>
      </c>
    </row>
    <row r="892" spans="1:8" x14ac:dyDescent="0.25">
      <c r="A892" s="62" t="s">
        <v>455</v>
      </c>
      <c r="B892" s="22">
        <v>39780</v>
      </c>
      <c r="C892" s="62">
        <v>50004</v>
      </c>
      <c r="D892" s="62">
        <v>9</v>
      </c>
      <c r="E892" s="62">
        <v>8</v>
      </c>
      <c r="F892" s="62">
        <v>12</v>
      </c>
      <c r="G892" s="62">
        <v>18</v>
      </c>
      <c r="H892" s="62">
        <v>9</v>
      </c>
    </row>
    <row r="893" spans="1:8" x14ac:dyDescent="0.25">
      <c r="A893" s="62" t="s">
        <v>852</v>
      </c>
      <c r="B893" s="22">
        <v>39780</v>
      </c>
      <c r="C893" s="62">
        <v>60001</v>
      </c>
      <c r="D893" s="62">
        <v>8</v>
      </c>
      <c r="E893" s="62">
        <v>8</v>
      </c>
      <c r="F893" s="62">
        <v>0</v>
      </c>
      <c r="G893" s="62">
        <v>11</v>
      </c>
      <c r="H893" s="62">
        <v>9</v>
      </c>
    </row>
    <row r="894" spans="1:8" x14ac:dyDescent="0.25">
      <c r="A894" s="62" t="s">
        <v>456</v>
      </c>
      <c r="B894" s="22">
        <v>39781</v>
      </c>
      <c r="C894" s="62">
        <v>50002</v>
      </c>
      <c r="D894" s="62">
        <v>9</v>
      </c>
      <c r="E894" s="62">
        <v>1</v>
      </c>
      <c r="F894" s="62">
        <v>6</v>
      </c>
      <c r="G894" s="62">
        <v>11</v>
      </c>
      <c r="H894" s="62">
        <v>9</v>
      </c>
    </row>
    <row r="895" spans="1:8" x14ac:dyDescent="0.25">
      <c r="A895" s="62" t="s">
        <v>457</v>
      </c>
      <c r="B895" s="22">
        <v>39781</v>
      </c>
      <c r="C895" s="62">
        <v>50003</v>
      </c>
      <c r="D895" s="62">
        <v>9</v>
      </c>
      <c r="E895" s="62">
        <v>1</v>
      </c>
      <c r="F895" s="62">
        <v>12</v>
      </c>
      <c r="G895" s="62">
        <v>18</v>
      </c>
      <c r="H895" s="62">
        <v>8</v>
      </c>
    </row>
    <row r="896" spans="1:8" x14ac:dyDescent="0.25">
      <c r="A896" s="62" t="s">
        <v>853</v>
      </c>
      <c r="B896" s="22">
        <v>39781</v>
      </c>
      <c r="C896" s="62">
        <v>60005</v>
      </c>
      <c r="D896" s="62">
        <v>8</v>
      </c>
      <c r="E896" s="62">
        <v>8</v>
      </c>
      <c r="F896" s="62">
        <v>12</v>
      </c>
      <c r="G896" s="62">
        <v>11</v>
      </c>
      <c r="H896" s="62">
        <v>9</v>
      </c>
    </row>
    <row r="897" spans="1:8" x14ac:dyDescent="0.25">
      <c r="A897" s="62" t="s">
        <v>854</v>
      </c>
      <c r="B897" s="22">
        <v>39781</v>
      </c>
      <c r="C897" s="62">
        <v>60003</v>
      </c>
      <c r="D897" s="62">
        <v>9</v>
      </c>
      <c r="E897" s="62">
        <v>8</v>
      </c>
      <c r="F897" s="62">
        <v>12</v>
      </c>
      <c r="G897" s="62">
        <v>11</v>
      </c>
      <c r="H897" s="62">
        <v>9</v>
      </c>
    </row>
    <row r="898" spans="1:8" x14ac:dyDescent="0.25">
      <c r="A898" s="62" t="s">
        <v>458</v>
      </c>
      <c r="B898" s="22">
        <v>39782</v>
      </c>
      <c r="C898" s="62">
        <v>50004</v>
      </c>
      <c r="D898" s="62">
        <v>9</v>
      </c>
      <c r="E898" s="62">
        <v>0</v>
      </c>
      <c r="F898" s="62">
        <v>12</v>
      </c>
      <c r="G898" s="62">
        <v>11</v>
      </c>
      <c r="H898" s="62">
        <v>3</v>
      </c>
    </row>
    <row r="899" spans="1:8" x14ac:dyDescent="0.25">
      <c r="A899" s="62" t="s">
        <v>855</v>
      </c>
      <c r="B899" s="22">
        <v>39782</v>
      </c>
      <c r="C899" s="62">
        <v>60004</v>
      </c>
      <c r="D899" s="62">
        <v>9</v>
      </c>
      <c r="E899" s="62">
        <v>60</v>
      </c>
      <c r="F899" s="62">
        <v>9</v>
      </c>
      <c r="G899" s="62">
        <v>11</v>
      </c>
      <c r="H899" s="62">
        <v>9</v>
      </c>
    </row>
    <row r="900" spans="1:8" x14ac:dyDescent="0.25">
      <c r="A900" s="62" t="s">
        <v>30</v>
      </c>
      <c r="B900" s="22">
        <v>39783</v>
      </c>
      <c r="C900" s="62">
        <v>50003</v>
      </c>
      <c r="D900" s="62">
        <v>0</v>
      </c>
      <c r="E900" s="62">
        <v>8</v>
      </c>
      <c r="F900" s="62">
        <v>12</v>
      </c>
      <c r="G900" s="62">
        <v>14</v>
      </c>
      <c r="H900" s="62">
        <v>9</v>
      </c>
    </row>
    <row r="901" spans="1:8" x14ac:dyDescent="0.25">
      <c r="A901" s="62" t="s">
        <v>533</v>
      </c>
      <c r="B901" s="22">
        <v>39783</v>
      </c>
      <c r="C901" s="62">
        <v>60003</v>
      </c>
      <c r="D901" s="62">
        <v>16</v>
      </c>
      <c r="E901" s="62">
        <v>8</v>
      </c>
      <c r="F901" s="62">
        <v>12</v>
      </c>
      <c r="G901" s="62">
        <v>11</v>
      </c>
      <c r="H901" s="62">
        <v>9</v>
      </c>
    </row>
    <row r="902" spans="1:8" x14ac:dyDescent="0.25">
      <c r="A902" s="62" t="s">
        <v>65</v>
      </c>
      <c r="B902" s="22">
        <v>39784</v>
      </c>
      <c r="C902" s="62">
        <v>50001</v>
      </c>
      <c r="D902" s="62">
        <v>0</v>
      </c>
      <c r="E902" s="62">
        <v>11</v>
      </c>
      <c r="F902" s="62">
        <v>12</v>
      </c>
      <c r="G902" s="62">
        <v>11</v>
      </c>
      <c r="H902" s="62">
        <v>9</v>
      </c>
    </row>
    <row r="903" spans="1:8" x14ac:dyDescent="0.25">
      <c r="A903" s="62" t="s">
        <v>66</v>
      </c>
      <c r="B903" s="22">
        <v>39784</v>
      </c>
      <c r="C903" s="62">
        <v>50002</v>
      </c>
      <c r="D903" s="62">
        <v>0</v>
      </c>
      <c r="E903" s="62">
        <v>9</v>
      </c>
      <c r="F903" s="62">
        <v>12</v>
      </c>
      <c r="G903" s="62">
        <v>11</v>
      </c>
      <c r="H903" s="62">
        <v>4</v>
      </c>
    </row>
    <row r="904" spans="1:8" x14ac:dyDescent="0.25">
      <c r="A904" s="62" t="s">
        <v>557</v>
      </c>
      <c r="B904" s="22">
        <v>39784</v>
      </c>
      <c r="C904" s="62">
        <v>60001</v>
      </c>
      <c r="D904" s="62">
        <v>9</v>
      </c>
      <c r="E904" s="62">
        <v>8</v>
      </c>
      <c r="F904" s="62">
        <v>14</v>
      </c>
      <c r="G904" s="62">
        <v>11</v>
      </c>
      <c r="H904" s="62">
        <v>9</v>
      </c>
    </row>
    <row r="905" spans="1:8" x14ac:dyDescent="0.25">
      <c r="A905" s="62" t="s">
        <v>558</v>
      </c>
      <c r="B905" s="22">
        <v>39784</v>
      </c>
      <c r="C905" s="62">
        <v>60005</v>
      </c>
      <c r="D905" s="62">
        <v>9</v>
      </c>
      <c r="E905" s="62">
        <v>8</v>
      </c>
      <c r="F905" s="62">
        <v>8</v>
      </c>
      <c r="G905" s="62">
        <v>11</v>
      </c>
      <c r="H905" s="62">
        <v>9</v>
      </c>
    </row>
    <row r="906" spans="1:8" x14ac:dyDescent="0.25">
      <c r="A906" s="62" t="s">
        <v>105</v>
      </c>
      <c r="B906" s="22">
        <v>39785</v>
      </c>
      <c r="C906" s="62">
        <v>50001</v>
      </c>
      <c r="D906" s="62">
        <v>9</v>
      </c>
      <c r="E906" s="62">
        <v>6</v>
      </c>
      <c r="F906" s="62">
        <v>12</v>
      </c>
      <c r="G906" s="62">
        <v>11</v>
      </c>
      <c r="H906" s="62">
        <v>9</v>
      </c>
    </row>
    <row r="907" spans="1:8" x14ac:dyDescent="0.25">
      <c r="A907" s="62" t="s">
        <v>106</v>
      </c>
      <c r="B907" s="22">
        <v>39785</v>
      </c>
      <c r="C907" s="62">
        <v>50005</v>
      </c>
      <c r="D907" s="62">
        <v>9</v>
      </c>
      <c r="E907" s="62">
        <v>9</v>
      </c>
      <c r="F907" s="62">
        <v>12</v>
      </c>
      <c r="G907" s="62">
        <v>11</v>
      </c>
      <c r="H907" s="62">
        <v>12</v>
      </c>
    </row>
    <row r="908" spans="1:8" x14ac:dyDescent="0.25">
      <c r="A908" s="62" t="s">
        <v>598</v>
      </c>
      <c r="B908" s="22">
        <v>39785</v>
      </c>
      <c r="C908" s="62">
        <v>60004</v>
      </c>
      <c r="D908" s="62">
        <v>9</v>
      </c>
      <c r="E908" s="62">
        <v>8</v>
      </c>
      <c r="F908" s="62">
        <v>11</v>
      </c>
      <c r="G908" s="62">
        <v>11</v>
      </c>
      <c r="H908" s="62">
        <v>9</v>
      </c>
    </row>
    <row r="909" spans="1:8" x14ac:dyDescent="0.25">
      <c r="A909" s="62" t="s">
        <v>599</v>
      </c>
      <c r="B909" s="22">
        <v>39785</v>
      </c>
      <c r="C909" s="62">
        <v>60001</v>
      </c>
      <c r="D909" s="62">
        <v>15</v>
      </c>
      <c r="E909" s="62">
        <v>8</v>
      </c>
      <c r="F909" s="62">
        <v>12</v>
      </c>
      <c r="G909" s="62">
        <v>11</v>
      </c>
      <c r="H909" s="62">
        <v>9</v>
      </c>
    </row>
    <row r="910" spans="1:8" x14ac:dyDescent="0.25">
      <c r="A910" s="62" t="s">
        <v>144</v>
      </c>
      <c r="B910" s="22">
        <v>39786</v>
      </c>
      <c r="C910" s="62">
        <v>50001</v>
      </c>
      <c r="D910" s="62">
        <v>9</v>
      </c>
      <c r="E910" s="62">
        <v>9</v>
      </c>
      <c r="F910" s="62">
        <v>12</v>
      </c>
      <c r="G910" s="62">
        <v>11</v>
      </c>
      <c r="H910" s="62">
        <v>1</v>
      </c>
    </row>
    <row r="911" spans="1:8" x14ac:dyDescent="0.25">
      <c r="A911" s="62" t="s">
        <v>638</v>
      </c>
      <c r="B911" s="22">
        <v>39786</v>
      </c>
      <c r="C911" s="62">
        <v>60001</v>
      </c>
      <c r="D911" s="62">
        <v>9</v>
      </c>
      <c r="E911" s="62">
        <v>8</v>
      </c>
      <c r="F911" s="62">
        <v>12</v>
      </c>
      <c r="G911" s="62">
        <v>11</v>
      </c>
      <c r="H911" s="62">
        <v>9</v>
      </c>
    </row>
    <row r="912" spans="1:8" x14ac:dyDescent="0.25">
      <c r="A912" s="62" t="s">
        <v>184</v>
      </c>
      <c r="B912" s="22">
        <v>39787</v>
      </c>
      <c r="C912" s="62">
        <v>50001</v>
      </c>
      <c r="D912" s="62">
        <v>8</v>
      </c>
      <c r="E912" s="62">
        <v>10</v>
      </c>
      <c r="F912" s="62">
        <v>15</v>
      </c>
      <c r="G912" s="62">
        <v>11</v>
      </c>
      <c r="H912" s="62">
        <v>9</v>
      </c>
    </row>
    <row r="913" spans="1:8" x14ac:dyDescent="0.25">
      <c r="A913" s="62" t="s">
        <v>185</v>
      </c>
      <c r="B913" s="22">
        <v>39787</v>
      </c>
      <c r="C913" s="62">
        <v>50005</v>
      </c>
      <c r="D913" s="62">
        <v>8</v>
      </c>
      <c r="E913" s="62">
        <v>10</v>
      </c>
      <c r="F913" s="62">
        <v>3</v>
      </c>
      <c r="G913" s="62">
        <v>11</v>
      </c>
      <c r="H913" s="62">
        <v>12</v>
      </c>
    </row>
    <row r="914" spans="1:8" x14ac:dyDescent="0.25">
      <c r="A914" s="62" t="s">
        <v>677</v>
      </c>
      <c r="B914" s="22">
        <v>39787</v>
      </c>
      <c r="C914" s="62">
        <v>60005</v>
      </c>
      <c r="D914" s="62">
        <v>9</v>
      </c>
      <c r="E914" s="62">
        <v>8</v>
      </c>
      <c r="F914" s="62">
        <v>13</v>
      </c>
      <c r="G914" s="62">
        <v>11</v>
      </c>
      <c r="H914" s="62">
        <v>9</v>
      </c>
    </row>
    <row r="915" spans="1:8" x14ac:dyDescent="0.25">
      <c r="A915" s="62" t="s">
        <v>678</v>
      </c>
      <c r="B915" s="22">
        <v>39787</v>
      </c>
      <c r="C915" s="62">
        <v>60003</v>
      </c>
      <c r="D915" s="62">
        <v>9</v>
      </c>
      <c r="E915" s="62">
        <v>8</v>
      </c>
      <c r="F915" s="62">
        <v>12</v>
      </c>
      <c r="G915" s="62">
        <v>11</v>
      </c>
      <c r="H915" s="62">
        <v>9</v>
      </c>
    </row>
    <row r="916" spans="1:8" x14ac:dyDescent="0.25">
      <c r="A916" s="62" t="s">
        <v>223</v>
      </c>
      <c r="B916" s="22">
        <v>39788</v>
      </c>
      <c r="C916" s="62">
        <v>50001</v>
      </c>
      <c r="D916" s="62">
        <v>15</v>
      </c>
      <c r="E916" s="62">
        <v>11</v>
      </c>
      <c r="F916" s="62">
        <v>9</v>
      </c>
      <c r="G916" s="62">
        <v>11</v>
      </c>
      <c r="H916" s="62">
        <v>9</v>
      </c>
    </row>
    <row r="917" spans="1:8" x14ac:dyDescent="0.25">
      <c r="A917" s="62" t="s">
        <v>224</v>
      </c>
      <c r="B917" s="22">
        <v>39788</v>
      </c>
      <c r="C917" s="62">
        <v>50004</v>
      </c>
      <c r="D917" s="62">
        <v>0</v>
      </c>
      <c r="E917" s="62">
        <v>11</v>
      </c>
      <c r="F917" s="62">
        <v>9</v>
      </c>
      <c r="G917" s="62">
        <v>11</v>
      </c>
      <c r="H917" s="62">
        <v>11</v>
      </c>
    </row>
    <row r="918" spans="1:8" x14ac:dyDescent="0.25">
      <c r="A918" s="62" t="s">
        <v>715</v>
      </c>
      <c r="B918" s="22">
        <v>39788</v>
      </c>
      <c r="C918" s="62">
        <v>60001</v>
      </c>
      <c r="D918" s="62">
        <v>9</v>
      </c>
      <c r="E918" s="62">
        <v>8</v>
      </c>
      <c r="F918" s="62">
        <v>12</v>
      </c>
      <c r="G918" s="62">
        <v>11</v>
      </c>
      <c r="H918" s="62">
        <v>9</v>
      </c>
    </row>
    <row r="919" spans="1:8" x14ac:dyDescent="0.25">
      <c r="A919" s="62" t="s">
        <v>716</v>
      </c>
      <c r="B919" s="22">
        <v>39788</v>
      </c>
      <c r="C919" s="62">
        <v>60004</v>
      </c>
      <c r="D919" s="62">
        <v>15</v>
      </c>
      <c r="E919" s="62">
        <v>8</v>
      </c>
      <c r="F919" s="62">
        <v>12</v>
      </c>
      <c r="G919" s="62">
        <v>11</v>
      </c>
      <c r="H919" s="62">
        <v>9</v>
      </c>
    </row>
    <row r="920" spans="1:8" x14ac:dyDescent="0.25">
      <c r="A920" s="62" t="s">
        <v>266</v>
      </c>
      <c r="B920" s="22">
        <v>39789</v>
      </c>
      <c r="C920" s="62">
        <v>50002</v>
      </c>
      <c r="D920" s="62">
        <v>0</v>
      </c>
      <c r="E920" s="62">
        <v>6</v>
      </c>
      <c r="F920" s="62">
        <v>9</v>
      </c>
      <c r="G920" s="62">
        <v>11</v>
      </c>
      <c r="H920" s="62">
        <v>9</v>
      </c>
    </row>
    <row r="921" spans="1:8" x14ac:dyDescent="0.25">
      <c r="A921" s="62" t="s">
        <v>267</v>
      </c>
      <c r="B921" s="22">
        <v>39789</v>
      </c>
      <c r="C921" s="62">
        <v>50004</v>
      </c>
      <c r="D921" s="62">
        <v>19</v>
      </c>
      <c r="E921" s="62">
        <v>11</v>
      </c>
      <c r="F921" s="62">
        <v>9</v>
      </c>
      <c r="G921" s="62">
        <v>11</v>
      </c>
      <c r="H921" s="62">
        <v>9</v>
      </c>
    </row>
    <row r="922" spans="1:8" x14ac:dyDescent="0.25">
      <c r="A922" s="62" t="s">
        <v>758</v>
      </c>
      <c r="B922" s="22">
        <v>39789</v>
      </c>
      <c r="C922" s="62">
        <v>60005</v>
      </c>
      <c r="D922" s="62">
        <v>15</v>
      </c>
      <c r="E922" s="62">
        <v>8</v>
      </c>
      <c r="F922" s="62">
        <v>15</v>
      </c>
      <c r="G922" s="62">
        <v>11</v>
      </c>
      <c r="H922" s="62">
        <v>9</v>
      </c>
    </row>
    <row r="923" spans="1:8" x14ac:dyDescent="0.25">
      <c r="A923" s="62" t="s">
        <v>759</v>
      </c>
      <c r="B923" s="22">
        <v>39789</v>
      </c>
      <c r="C923" s="62">
        <v>60001</v>
      </c>
      <c r="D923" s="62">
        <v>6</v>
      </c>
      <c r="E923" s="62">
        <v>8</v>
      </c>
      <c r="F923" s="62">
        <v>14</v>
      </c>
      <c r="G923" s="62">
        <v>11</v>
      </c>
      <c r="H923" s="62">
        <v>9</v>
      </c>
    </row>
    <row r="924" spans="1:8" x14ac:dyDescent="0.25">
      <c r="A924" s="62" t="s">
        <v>306</v>
      </c>
      <c r="B924" s="22">
        <v>39790</v>
      </c>
      <c r="C924" s="71">
        <v>50005</v>
      </c>
      <c r="D924" s="62">
        <v>10</v>
      </c>
      <c r="E924" s="62">
        <v>11</v>
      </c>
      <c r="F924" s="62">
        <v>9</v>
      </c>
      <c r="G924" s="62">
        <v>11</v>
      </c>
      <c r="H924" s="62">
        <v>9</v>
      </c>
    </row>
    <row r="925" spans="1:8" x14ac:dyDescent="0.25">
      <c r="A925" s="62" t="s">
        <v>307</v>
      </c>
      <c r="B925" s="22">
        <v>39790</v>
      </c>
      <c r="C925" s="62">
        <v>50003</v>
      </c>
      <c r="D925" s="62">
        <v>12</v>
      </c>
      <c r="E925" s="62">
        <v>11</v>
      </c>
      <c r="F925" s="62">
        <v>8</v>
      </c>
      <c r="G925" s="62">
        <v>11</v>
      </c>
      <c r="H925" s="62">
        <v>11</v>
      </c>
    </row>
    <row r="926" spans="1:8" x14ac:dyDescent="0.25">
      <c r="A926" s="62" t="s">
        <v>601</v>
      </c>
      <c r="B926" s="22">
        <v>39790</v>
      </c>
      <c r="C926" s="62">
        <v>60005</v>
      </c>
      <c r="D926" s="62">
        <v>11</v>
      </c>
      <c r="E926" s="62">
        <v>8</v>
      </c>
      <c r="F926" s="62">
        <v>6</v>
      </c>
      <c r="G926" s="62">
        <v>11</v>
      </c>
      <c r="H926" s="62">
        <v>3</v>
      </c>
    </row>
    <row r="927" spans="1:8" x14ac:dyDescent="0.25">
      <c r="A927" s="62" t="s">
        <v>602</v>
      </c>
      <c r="B927" s="22">
        <v>39790</v>
      </c>
      <c r="C927" s="62">
        <v>60003</v>
      </c>
      <c r="D927" s="62">
        <v>11</v>
      </c>
      <c r="E927" s="62">
        <v>8</v>
      </c>
      <c r="F927" s="62">
        <v>11</v>
      </c>
      <c r="G927" s="62">
        <v>11</v>
      </c>
      <c r="H927" s="62">
        <v>9</v>
      </c>
    </row>
    <row r="928" spans="1:8" x14ac:dyDescent="0.25">
      <c r="A928" s="62" t="s">
        <v>348</v>
      </c>
      <c r="B928" s="22">
        <v>39791</v>
      </c>
      <c r="C928" s="62">
        <v>50002</v>
      </c>
      <c r="D928" s="62">
        <v>12</v>
      </c>
      <c r="E928" s="62">
        <v>9</v>
      </c>
      <c r="F928" s="62">
        <v>15</v>
      </c>
      <c r="G928" s="62">
        <v>11</v>
      </c>
      <c r="H928" s="62">
        <v>9</v>
      </c>
    </row>
    <row r="929" spans="1:8" x14ac:dyDescent="0.25">
      <c r="A929" s="62" t="s">
        <v>349</v>
      </c>
      <c r="B929" s="22">
        <v>39791</v>
      </c>
      <c r="C929" s="62">
        <v>50003</v>
      </c>
      <c r="D929" s="62">
        <v>12</v>
      </c>
      <c r="E929" s="62">
        <v>11</v>
      </c>
      <c r="F929" s="62">
        <v>9</v>
      </c>
      <c r="G929" s="62">
        <v>11</v>
      </c>
      <c r="H929" s="62">
        <v>9</v>
      </c>
    </row>
    <row r="930" spans="1:8" x14ac:dyDescent="0.25">
      <c r="A930" s="62" t="s">
        <v>642</v>
      </c>
      <c r="B930" s="22">
        <v>39791</v>
      </c>
      <c r="C930" s="62">
        <v>60003</v>
      </c>
      <c r="D930" s="62">
        <v>11</v>
      </c>
      <c r="E930" s="62">
        <v>8</v>
      </c>
      <c r="F930" s="62">
        <v>11</v>
      </c>
      <c r="G930" s="62">
        <v>11</v>
      </c>
      <c r="H930" s="62">
        <v>5</v>
      </c>
    </row>
    <row r="931" spans="1:8" x14ac:dyDescent="0.25">
      <c r="A931" s="62" t="s">
        <v>391</v>
      </c>
      <c r="B931" s="22">
        <v>39792</v>
      </c>
      <c r="C931" s="62">
        <v>50001</v>
      </c>
      <c r="D931" s="62">
        <v>12</v>
      </c>
      <c r="E931" s="62">
        <v>11</v>
      </c>
      <c r="F931" s="62">
        <v>0</v>
      </c>
      <c r="G931" s="62">
        <v>11</v>
      </c>
      <c r="H931" s="62">
        <v>3</v>
      </c>
    </row>
    <row r="932" spans="1:8" x14ac:dyDescent="0.25">
      <c r="A932" s="62" t="s">
        <v>392</v>
      </c>
      <c r="B932" s="22">
        <v>39792</v>
      </c>
      <c r="C932" s="62">
        <v>50005</v>
      </c>
      <c r="D932" s="62">
        <v>12</v>
      </c>
      <c r="E932" s="62">
        <v>9</v>
      </c>
      <c r="F932" s="62">
        <v>9</v>
      </c>
      <c r="G932" s="62">
        <v>11</v>
      </c>
      <c r="H932" s="62">
        <v>3</v>
      </c>
    </row>
    <row r="933" spans="1:8" x14ac:dyDescent="0.25">
      <c r="A933" s="62" t="s">
        <v>784</v>
      </c>
      <c r="B933" s="22">
        <v>39792</v>
      </c>
      <c r="C933" s="62">
        <v>60002</v>
      </c>
      <c r="D933" s="62">
        <v>9</v>
      </c>
      <c r="E933" s="62">
        <v>8</v>
      </c>
      <c r="F933" s="62">
        <v>11</v>
      </c>
      <c r="G933" s="62">
        <v>9</v>
      </c>
      <c r="H933" s="62">
        <v>7</v>
      </c>
    </row>
    <row r="934" spans="1:8" x14ac:dyDescent="0.25">
      <c r="A934" s="62" t="s">
        <v>785</v>
      </c>
      <c r="B934" s="22">
        <v>39792</v>
      </c>
      <c r="C934" s="62">
        <v>60001</v>
      </c>
      <c r="D934" s="62">
        <v>9</v>
      </c>
      <c r="E934" s="62">
        <v>8</v>
      </c>
      <c r="F934" s="62">
        <v>9</v>
      </c>
      <c r="G934" s="62">
        <v>12</v>
      </c>
      <c r="H934" s="62">
        <v>9</v>
      </c>
    </row>
    <row r="935" spans="1:8" x14ac:dyDescent="0.25">
      <c r="A935" s="62" t="s">
        <v>435</v>
      </c>
      <c r="B935" s="22">
        <v>39793</v>
      </c>
      <c r="C935" s="62">
        <v>50002</v>
      </c>
      <c r="D935" s="62">
        <v>12</v>
      </c>
      <c r="E935" s="62">
        <v>11</v>
      </c>
      <c r="F935" s="62">
        <v>9</v>
      </c>
      <c r="G935" s="62">
        <v>11</v>
      </c>
      <c r="H935" s="62">
        <v>9</v>
      </c>
    </row>
    <row r="936" spans="1:8" x14ac:dyDescent="0.25">
      <c r="A936" s="62" t="s">
        <v>436</v>
      </c>
      <c r="B936" s="22">
        <v>39793</v>
      </c>
      <c r="C936" s="62">
        <v>50003</v>
      </c>
      <c r="D936" s="62">
        <v>12</v>
      </c>
      <c r="E936" s="62">
        <v>11</v>
      </c>
      <c r="F936" s="62">
        <v>15</v>
      </c>
      <c r="G936" s="62">
        <v>11</v>
      </c>
      <c r="H936" s="62">
        <v>4</v>
      </c>
    </row>
    <row r="937" spans="1:8" x14ac:dyDescent="0.25">
      <c r="A937" s="62" t="s">
        <v>829</v>
      </c>
      <c r="B937" s="22">
        <v>39793</v>
      </c>
      <c r="C937" s="62">
        <v>60001</v>
      </c>
      <c r="D937" s="62">
        <v>9</v>
      </c>
      <c r="E937" s="62">
        <v>8</v>
      </c>
      <c r="F937" s="62">
        <v>9</v>
      </c>
      <c r="G937" s="62">
        <v>15</v>
      </c>
      <c r="H937" s="62">
        <v>9</v>
      </c>
    </row>
    <row r="938" spans="1:8" x14ac:dyDescent="0.25">
      <c r="A938" s="62" t="s">
        <v>830</v>
      </c>
      <c r="B938" s="22">
        <v>39793</v>
      </c>
      <c r="C938" s="62">
        <v>60003</v>
      </c>
      <c r="D938" s="62">
        <v>10</v>
      </c>
      <c r="E938" s="62">
        <v>6</v>
      </c>
      <c r="F938" s="62">
        <v>12</v>
      </c>
      <c r="G938" s="62">
        <v>12</v>
      </c>
      <c r="H938" s="62">
        <v>9</v>
      </c>
    </row>
    <row r="939" spans="1:8" x14ac:dyDescent="0.25">
      <c r="A939" s="62" t="s">
        <v>476</v>
      </c>
      <c r="B939" s="22">
        <v>39794</v>
      </c>
      <c r="C939" s="62">
        <v>50002</v>
      </c>
      <c r="D939" s="62">
        <v>12</v>
      </c>
      <c r="E939" s="62">
        <v>9</v>
      </c>
      <c r="F939" s="62">
        <v>0</v>
      </c>
      <c r="G939" s="62">
        <v>11</v>
      </c>
      <c r="H939" s="62">
        <v>9</v>
      </c>
    </row>
    <row r="940" spans="1:8" x14ac:dyDescent="0.25">
      <c r="A940" s="62" t="s">
        <v>477</v>
      </c>
      <c r="B940" s="22">
        <v>39794</v>
      </c>
      <c r="C940" s="62">
        <v>50004</v>
      </c>
      <c r="D940" s="62">
        <v>12</v>
      </c>
      <c r="E940" s="62">
        <v>11</v>
      </c>
      <c r="F940" s="62">
        <v>0</v>
      </c>
      <c r="G940" s="62">
        <v>11</v>
      </c>
      <c r="H940" s="62">
        <v>9</v>
      </c>
    </row>
    <row r="941" spans="1:8" x14ac:dyDescent="0.25">
      <c r="A941" s="62" t="s">
        <v>871</v>
      </c>
      <c r="B941" s="22">
        <v>39794</v>
      </c>
      <c r="C941" s="62">
        <v>60005</v>
      </c>
      <c r="D941" s="62">
        <v>12</v>
      </c>
      <c r="E941" s="62">
        <v>8</v>
      </c>
      <c r="F941" s="62">
        <v>15</v>
      </c>
      <c r="G941" s="62">
        <v>12</v>
      </c>
      <c r="H941" s="62">
        <v>12</v>
      </c>
    </row>
    <row r="942" spans="1:8" x14ac:dyDescent="0.25">
      <c r="A942" s="62" t="s">
        <v>872</v>
      </c>
      <c r="B942" s="22">
        <v>39794</v>
      </c>
      <c r="C942" s="62">
        <v>60001</v>
      </c>
      <c r="D942" s="62">
        <v>8</v>
      </c>
      <c r="E942" s="62">
        <v>8</v>
      </c>
      <c r="F942" s="62">
        <v>6</v>
      </c>
      <c r="G942" s="62">
        <v>21</v>
      </c>
      <c r="H942" s="62">
        <v>15</v>
      </c>
    </row>
    <row r="943" spans="1:8" x14ac:dyDescent="0.25">
      <c r="A943" s="62" t="s">
        <v>478</v>
      </c>
      <c r="B943" s="22">
        <v>39795</v>
      </c>
      <c r="C943" s="62">
        <v>50003</v>
      </c>
      <c r="D943" s="62">
        <v>12</v>
      </c>
      <c r="E943" s="62">
        <v>13</v>
      </c>
      <c r="F943" s="62">
        <v>19</v>
      </c>
      <c r="G943" s="62">
        <v>11</v>
      </c>
      <c r="H943" s="62">
        <v>21</v>
      </c>
    </row>
    <row r="944" spans="1:8" x14ac:dyDescent="0.25">
      <c r="A944" s="62" t="s">
        <v>873</v>
      </c>
      <c r="B944" s="22">
        <v>39795</v>
      </c>
      <c r="C944" s="62">
        <v>60005</v>
      </c>
      <c r="D944" s="62">
        <v>9</v>
      </c>
      <c r="E944" s="62">
        <v>8</v>
      </c>
      <c r="F944" s="62">
        <v>11</v>
      </c>
      <c r="G944" s="62">
        <v>12</v>
      </c>
      <c r="H944" s="62">
        <v>11</v>
      </c>
    </row>
    <row r="945" spans="1:8" x14ac:dyDescent="0.25">
      <c r="A945" s="62" t="s">
        <v>479</v>
      </c>
      <c r="B945" s="22">
        <v>39796</v>
      </c>
      <c r="C945" s="62">
        <v>50004</v>
      </c>
      <c r="D945" s="62">
        <v>12</v>
      </c>
      <c r="E945" s="62">
        <v>11</v>
      </c>
      <c r="F945" s="62">
        <v>9</v>
      </c>
      <c r="G945" s="62">
        <v>11</v>
      </c>
      <c r="H945" s="62">
        <v>9</v>
      </c>
    </row>
    <row r="946" spans="1:8" x14ac:dyDescent="0.25">
      <c r="A946" s="62" t="s">
        <v>874</v>
      </c>
      <c r="B946" s="22">
        <v>39796</v>
      </c>
      <c r="C946" s="62">
        <v>60003</v>
      </c>
      <c r="D946" s="62">
        <v>9</v>
      </c>
      <c r="E946" s="62">
        <v>5</v>
      </c>
      <c r="F946" s="62">
        <v>11</v>
      </c>
      <c r="G946" s="62">
        <v>14</v>
      </c>
      <c r="H946" s="62">
        <v>12</v>
      </c>
    </row>
    <row r="947" spans="1:8" x14ac:dyDescent="0.25">
      <c r="A947" s="62" t="s">
        <v>480</v>
      </c>
      <c r="B947" s="22">
        <v>39797</v>
      </c>
      <c r="C947" s="62">
        <v>50005</v>
      </c>
      <c r="D947" s="62">
        <v>12</v>
      </c>
      <c r="E947" s="62">
        <v>9</v>
      </c>
      <c r="F947" s="62">
        <v>9</v>
      </c>
      <c r="G947" s="62">
        <v>11</v>
      </c>
      <c r="H947" s="62">
        <v>9</v>
      </c>
    </row>
    <row r="948" spans="1:8" x14ac:dyDescent="0.25">
      <c r="A948" s="62" t="s">
        <v>481</v>
      </c>
      <c r="B948" s="22">
        <v>39797</v>
      </c>
      <c r="C948" s="62">
        <v>50001</v>
      </c>
      <c r="D948" s="62">
        <v>12</v>
      </c>
      <c r="E948" s="62">
        <v>11</v>
      </c>
      <c r="F948" s="62">
        <v>9</v>
      </c>
      <c r="G948" s="62">
        <v>11</v>
      </c>
      <c r="H948" s="62">
        <v>12</v>
      </c>
    </row>
    <row r="949" spans="1:8" x14ac:dyDescent="0.25">
      <c r="A949" s="62" t="s">
        <v>482</v>
      </c>
      <c r="B949" s="22">
        <v>39797</v>
      </c>
      <c r="C949" s="62">
        <v>50002</v>
      </c>
      <c r="D949" s="62">
        <v>12</v>
      </c>
      <c r="E949" s="62">
        <v>9</v>
      </c>
      <c r="F949" s="62">
        <v>8</v>
      </c>
      <c r="G949" s="62">
        <v>11</v>
      </c>
      <c r="H949" s="62">
        <v>9</v>
      </c>
    </row>
    <row r="950" spans="1:8" x14ac:dyDescent="0.25">
      <c r="A950" s="62" t="s">
        <v>875</v>
      </c>
      <c r="B950" s="22">
        <v>39797</v>
      </c>
      <c r="C950" s="62">
        <v>60002</v>
      </c>
      <c r="D950" s="62">
        <v>12</v>
      </c>
      <c r="E950" s="62">
        <v>8</v>
      </c>
      <c r="F950" s="62">
        <v>11</v>
      </c>
      <c r="G950" s="62">
        <v>11</v>
      </c>
      <c r="H950" s="62">
        <v>11</v>
      </c>
    </row>
    <row r="951" spans="1:8" x14ac:dyDescent="0.25">
      <c r="A951" s="62" t="s">
        <v>876</v>
      </c>
      <c r="B951" s="22">
        <v>39797</v>
      </c>
      <c r="C951" s="62">
        <v>60001</v>
      </c>
      <c r="D951" s="62">
        <v>9</v>
      </c>
      <c r="E951" s="62">
        <v>8</v>
      </c>
      <c r="F951" s="62">
        <v>9</v>
      </c>
      <c r="G951" s="62">
        <v>11</v>
      </c>
      <c r="H951" s="62">
        <v>3</v>
      </c>
    </row>
    <row r="952" spans="1:8" x14ac:dyDescent="0.25">
      <c r="A952" s="62" t="s">
        <v>877</v>
      </c>
      <c r="B952" s="22">
        <v>39797</v>
      </c>
      <c r="C952" s="62">
        <v>60001</v>
      </c>
      <c r="D952" s="62">
        <v>9</v>
      </c>
      <c r="E952" s="62">
        <v>8</v>
      </c>
      <c r="F952" s="62">
        <v>9</v>
      </c>
      <c r="G952" s="62">
        <v>8</v>
      </c>
      <c r="H952" s="62">
        <v>7</v>
      </c>
    </row>
    <row r="953" spans="1:8" x14ac:dyDescent="0.25">
      <c r="A953" s="62" t="s">
        <v>483</v>
      </c>
      <c r="B953" s="22">
        <v>39798</v>
      </c>
      <c r="C953" s="62">
        <v>50001</v>
      </c>
      <c r="D953" s="62">
        <v>12</v>
      </c>
      <c r="E953" s="62">
        <v>11</v>
      </c>
      <c r="F953" s="62">
        <v>10</v>
      </c>
      <c r="G953" s="62">
        <v>11</v>
      </c>
      <c r="H953" s="62">
        <v>21</v>
      </c>
    </row>
    <row r="954" spans="1:8" x14ac:dyDescent="0.25">
      <c r="A954" s="62" t="s">
        <v>484</v>
      </c>
      <c r="B954" s="22">
        <v>39798</v>
      </c>
      <c r="C954" s="62">
        <v>50003</v>
      </c>
      <c r="D954" s="62">
        <v>12</v>
      </c>
      <c r="E954" s="62">
        <v>11</v>
      </c>
      <c r="F954" s="62">
        <v>9</v>
      </c>
      <c r="G954" s="62">
        <v>11</v>
      </c>
      <c r="H954" s="62">
        <v>9</v>
      </c>
    </row>
    <row r="955" spans="1:8" x14ac:dyDescent="0.25">
      <c r="A955" s="62" t="s">
        <v>485</v>
      </c>
      <c r="B955" s="22">
        <v>39798</v>
      </c>
      <c r="C955" s="62">
        <v>50005</v>
      </c>
      <c r="D955" s="62">
        <v>12</v>
      </c>
      <c r="E955" s="62">
        <v>11</v>
      </c>
      <c r="F955" s="62">
        <v>9</v>
      </c>
      <c r="G955" s="62">
        <v>11</v>
      </c>
      <c r="H955" s="62">
        <v>9</v>
      </c>
    </row>
    <row r="956" spans="1:8" x14ac:dyDescent="0.25">
      <c r="A956" s="62" t="s">
        <v>878</v>
      </c>
      <c r="B956" s="22">
        <v>39798</v>
      </c>
      <c r="C956" s="62">
        <v>60001</v>
      </c>
      <c r="D956" s="62">
        <v>15</v>
      </c>
      <c r="E956" s="62">
        <v>8</v>
      </c>
      <c r="F956" s="62">
        <v>12</v>
      </c>
      <c r="G956" s="62">
        <v>11</v>
      </c>
      <c r="H956" s="62">
        <v>11</v>
      </c>
    </row>
    <row r="957" spans="1:8" x14ac:dyDescent="0.25">
      <c r="A957" s="62" t="s">
        <v>879</v>
      </c>
      <c r="B957" s="22">
        <v>39798</v>
      </c>
      <c r="C957" s="62">
        <v>60005</v>
      </c>
      <c r="D957" s="62">
        <v>9</v>
      </c>
      <c r="E957" s="62">
        <v>0</v>
      </c>
      <c r="F957" s="62">
        <v>15</v>
      </c>
      <c r="G957" s="62">
        <v>8</v>
      </c>
      <c r="H957" s="62">
        <v>9</v>
      </c>
    </row>
    <row r="958" spans="1:8" x14ac:dyDescent="0.25">
      <c r="A958" s="62" t="s">
        <v>880</v>
      </c>
      <c r="B958" s="22">
        <v>39798</v>
      </c>
      <c r="C958" s="62">
        <v>60003</v>
      </c>
      <c r="D958" s="62">
        <v>7</v>
      </c>
      <c r="E958" s="62">
        <v>5</v>
      </c>
      <c r="F958" s="62">
        <v>12</v>
      </c>
      <c r="G958" s="62">
        <v>11</v>
      </c>
      <c r="H958" s="62">
        <v>9</v>
      </c>
    </row>
    <row r="959" spans="1:8" x14ac:dyDescent="0.25">
      <c r="A959" s="62" t="s">
        <v>486</v>
      </c>
      <c r="B959" s="22">
        <v>39799</v>
      </c>
      <c r="C959" s="62">
        <v>50004</v>
      </c>
      <c r="D959" s="62">
        <v>8</v>
      </c>
      <c r="E959" s="62">
        <v>10</v>
      </c>
      <c r="F959" s="62">
        <v>15</v>
      </c>
      <c r="G959" s="62">
        <v>11</v>
      </c>
      <c r="H959" s="62">
        <v>9</v>
      </c>
    </row>
    <row r="960" spans="1:8" x14ac:dyDescent="0.25">
      <c r="A960" s="62" t="s">
        <v>487</v>
      </c>
      <c r="B960" s="22">
        <v>39799</v>
      </c>
      <c r="C960" s="62">
        <v>50005</v>
      </c>
      <c r="D960" s="62">
        <v>8</v>
      </c>
      <c r="E960" s="62">
        <v>10</v>
      </c>
      <c r="F960" s="62">
        <v>15</v>
      </c>
      <c r="G960" s="62">
        <v>11</v>
      </c>
      <c r="H960" s="62">
        <v>22</v>
      </c>
    </row>
    <row r="961" spans="1:8" x14ac:dyDescent="0.25">
      <c r="A961" s="62" t="s">
        <v>488</v>
      </c>
      <c r="B961" s="22">
        <v>39799</v>
      </c>
      <c r="C961" s="62">
        <v>50003</v>
      </c>
      <c r="D961" s="62">
        <v>8</v>
      </c>
      <c r="E961" s="62">
        <v>10</v>
      </c>
      <c r="F961" s="62">
        <v>15</v>
      </c>
      <c r="G961" s="62">
        <v>11</v>
      </c>
      <c r="H961" s="62">
        <v>4</v>
      </c>
    </row>
    <row r="962" spans="1:8" x14ac:dyDescent="0.25">
      <c r="A962" s="62" t="s">
        <v>881</v>
      </c>
      <c r="B962" s="22">
        <v>39799</v>
      </c>
      <c r="C962" s="62">
        <v>60004</v>
      </c>
      <c r="D962" s="62">
        <v>6</v>
      </c>
      <c r="E962" s="62">
        <v>7</v>
      </c>
      <c r="F962" s="62">
        <v>12</v>
      </c>
      <c r="G962" s="62">
        <v>11</v>
      </c>
      <c r="H962" s="62">
        <v>9</v>
      </c>
    </row>
    <row r="963" spans="1:8" x14ac:dyDescent="0.25">
      <c r="A963" s="62" t="s">
        <v>882</v>
      </c>
      <c r="B963" s="22">
        <v>39799</v>
      </c>
      <c r="C963" s="62">
        <v>60001</v>
      </c>
      <c r="D963" s="62">
        <v>9</v>
      </c>
      <c r="E963" s="62">
        <v>8</v>
      </c>
      <c r="F963" s="62">
        <v>12</v>
      </c>
      <c r="G963" s="62">
        <v>11</v>
      </c>
      <c r="H963" s="62">
        <v>3</v>
      </c>
    </row>
    <row r="964" spans="1:8" x14ac:dyDescent="0.25">
      <c r="A964" s="62" t="s">
        <v>883</v>
      </c>
      <c r="B964" s="22">
        <v>39799</v>
      </c>
      <c r="C964" s="62">
        <v>60002</v>
      </c>
      <c r="D964" s="62">
        <v>9</v>
      </c>
      <c r="E964" s="62">
        <v>8</v>
      </c>
      <c r="F964" s="62">
        <v>12</v>
      </c>
      <c r="G964" s="62">
        <v>9</v>
      </c>
      <c r="H964" s="62">
        <v>9</v>
      </c>
    </row>
    <row r="965" spans="1:8" x14ac:dyDescent="0.25">
      <c r="A965" s="62" t="s">
        <v>489</v>
      </c>
      <c r="B965" s="22">
        <v>39800</v>
      </c>
      <c r="C965" s="62">
        <v>50002</v>
      </c>
      <c r="D965" s="62">
        <v>8</v>
      </c>
      <c r="E965" s="62">
        <v>10</v>
      </c>
      <c r="F965" s="62">
        <v>15</v>
      </c>
      <c r="G965" s="62">
        <v>11</v>
      </c>
      <c r="H965" s="62">
        <v>9</v>
      </c>
    </row>
    <row r="966" spans="1:8" x14ac:dyDescent="0.25">
      <c r="A966" s="62" t="s">
        <v>884</v>
      </c>
      <c r="B966" s="22">
        <v>39800</v>
      </c>
      <c r="C966" s="62">
        <v>60001</v>
      </c>
      <c r="D966" s="62">
        <v>4</v>
      </c>
      <c r="E966" s="62">
        <v>12</v>
      </c>
      <c r="F966" s="62">
        <v>12</v>
      </c>
      <c r="G966" s="62">
        <v>12</v>
      </c>
      <c r="H966" s="62">
        <v>4</v>
      </c>
    </row>
    <row r="967" spans="1:8" x14ac:dyDescent="0.25">
      <c r="A967" s="62" t="s">
        <v>490</v>
      </c>
      <c r="B967" s="22">
        <v>39801</v>
      </c>
      <c r="C967" s="62">
        <v>50004</v>
      </c>
      <c r="D967" s="62">
        <v>8</v>
      </c>
      <c r="E967" s="62">
        <v>10</v>
      </c>
      <c r="F967" s="62">
        <v>15</v>
      </c>
      <c r="G967" s="62">
        <v>11</v>
      </c>
      <c r="H967" s="62">
        <v>22</v>
      </c>
    </row>
    <row r="968" spans="1:8" x14ac:dyDescent="0.25">
      <c r="A968" s="62" t="s">
        <v>491</v>
      </c>
      <c r="B968" s="22">
        <v>39801</v>
      </c>
      <c r="C968" s="62">
        <v>50005</v>
      </c>
      <c r="D968" s="62">
        <v>8</v>
      </c>
      <c r="E968" s="62">
        <v>10</v>
      </c>
      <c r="F968" s="62">
        <v>15</v>
      </c>
      <c r="G968" s="62">
        <v>11</v>
      </c>
      <c r="H968" s="62">
        <v>9</v>
      </c>
    </row>
    <row r="969" spans="1:8" x14ac:dyDescent="0.25">
      <c r="A969" s="62" t="s">
        <v>492</v>
      </c>
      <c r="B969" s="22">
        <v>39801</v>
      </c>
      <c r="C969" s="62">
        <v>50001</v>
      </c>
      <c r="D969" s="62">
        <v>8</v>
      </c>
      <c r="E969" s="62">
        <v>10</v>
      </c>
      <c r="F969" s="62">
        <v>15</v>
      </c>
      <c r="G969" s="62">
        <v>11</v>
      </c>
      <c r="H969" s="62">
        <v>0</v>
      </c>
    </row>
    <row r="970" spans="1:8" x14ac:dyDescent="0.25">
      <c r="A970" s="62" t="s">
        <v>493</v>
      </c>
      <c r="B970" s="22">
        <v>39801</v>
      </c>
      <c r="C970" s="62">
        <v>50003</v>
      </c>
      <c r="D970" s="62">
        <v>8</v>
      </c>
      <c r="E970" s="62">
        <v>10</v>
      </c>
      <c r="F970" s="62">
        <v>15</v>
      </c>
      <c r="G970" s="62">
        <v>11</v>
      </c>
      <c r="H970" s="62">
        <v>4</v>
      </c>
    </row>
    <row r="971" spans="1:8" x14ac:dyDescent="0.25">
      <c r="A971" s="62" t="s">
        <v>885</v>
      </c>
      <c r="B971" s="22">
        <v>39801</v>
      </c>
      <c r="C971" s="62">
        <v>60003</v>
      </c>
      <c r="D971" s="62">
        <v>9</v>
      </c>
      <c r="E971" s="62">
        <v>8</v>
      </c>
      <c r="F971" s="62">
        <v>15</v>
      </c>
      <c r="G971" s="62">
        <v>15</v>
      </c>
      <c r="H971" s="62">
        <v>9</v>
      </c>
    </row>
    <row r="972" spans="1:8" x14ac:dyDescent="0.25">
      <c r="A972" s="62" t="s">
        <v>886</v>
      </c>
      <c r="B972" s="22">
        <v>39801</v>
      </c>
      <c r="C972" s="62">
        <v>60003</v>
      </c>
      <c r="D972" s="62">
        <v>9</v>
      </c>
      <c r="E972" s="62">
        <v>8</v>
      </c>
      <c r="F972" s="62">
        <v>6</v>
      </c>
      <c r="G972" s="62">
        <v>12</v>
      </c>
      <c r="H972" s="62">
        <v>4</v>
      </c>
    </row>
    <row r="973" spans="1:8" x14ac:dyDescent="0.25">
      <c r="A973" s="62" t="s">
        <v>887</v>
      </c>
      <c r="B973" s="22">
        <v>39801</v>
      </c>
      <c r="C973" s="62">
        <v>60005</v>
      </c>
      <c r="D973" s="62">
        <v>9</v>
      </c>
      <c r="E973" s="62">
        <v>12</v>
      </c>
      <c r="F973" s="62">
        <v>11</v>
      </c>
      <c r="G973" s="62">
        <v>12</v>
      </c>
      <c r="H973" s="62">
        <v>9</v>
      </c>
    </row>
    <row r="974" spans="1:8" x14ac:dyDescent="0.25">
      <c r="A974" s="62" t="s">
        <v>888</v>
      </c>
      <c r="B974" s="22">
        <v>39801</v>
      </c>
      <c r="C974" s="62">
        <v>60003</v>
      </c>
      <c r="D974" s="62">
        <v>9</v>
      </c>
      <c r="E974" s="62">
        <v>8</v>
      </c>
      <c r="F974" s="62">
        <v>13</v>
      </c>
      <c r="G974" s="62">
        <v>17</v>
      </c>
      <c r="H974" s="62">
        <v>5</v>
      </c>
    </row>
    <row r="975" spans="1:8" x14ac:dyDescent="0.25">
      <c r="A975" s="62" t="s">
        <v>494</v>
      </c>
      <c r="B975" s="22">
        <v>39802</v>
      </c>
      <c r="C975" s="62">
        <v>50003</v>
      </c>
      <c r="D975" s="62">
        <v>8</v>
      </c>
      <c r="E975" s="62">
        <v>10</v>
      </c>
      <c r="F975" s="62">
        <v>15</v>
      </c>
      <c r="G975" s="62">
        <v>11</v>
      </c>
      <c r="H975" s="62">
        <v>0</v>
      </c>
    </row>
    <row r="976" spans="1:8" x14ac:dyDescent="0.25">
      <c r="A976" s="62" t="s">
        <v>495</v>
      </c>
      <c r="B976" s="22">
        <v>39802</v>
      </c>
      <c r="C976" s="62">
        <v>50004</v>
      </c>
      <c r="D976" s="62">
        <v>8</v>
      </c>
      <c r="E976" s="62">
        <v>10</v>
      </c>
      <c r="F976" s="62">
        <v>15</v>
      </c>
      <c r="G976" s="62">
        <v>11</v>
      </c>
      <c r="H976" s="62">
        <v>4</v>
      </c>
    </row>
    <row r="977" spans="1:8" x14ac:dyDescent="0.25">
      <c r="A977" s="62" t="s">
        <v>496</v>
      </c>
      <c r="B977" s="22">
        <v>39802</v>
      </c>
      <c r="C977" s="62">
        <v>50005</v>
      </c>
      <c r="D977" s="62">
        <v>8</v>
      </c>
      <c r="E977" s="62">
        <v>10</v>
      </c>
      <c r="F977" s="62">
        <v>15</v>
      </c>
      <c r="G977" s="62">
        <v>11</v>
      </c>
      <c r="H977" s="62">
        <v>0</v>
      </c>
    </row>
    <row r="978" spans="1:8" x14ac:dyDescent="0.25">
      <c r="A978" s="62" t="s">
        <v>889</v>
      </c>
      <c r="B978" s="22">
        <v>39802</v>
      </c>
      <c r="C978" s="62">
        <v>60002</v>
      </c>
      <c r="D978" s="62">
        <v>12</v>
      </c>
      <c r="E978" s="62">
        <v>8</v>
      </c>
      <c r="F978" s="62">
        <v>11</v>
      </c>
      <c r="G978" s="62">
        <v>12</v>
      </c>
      <c r="H978" s="62">
        <v>9</v>
      </c>
    </row>
    <row r="979" spans="1:8" x14ac:dyDescent="0.25">
      <c r="A979" s="62" t="s">
        <v>890</v>
      </c>
      <c r="B979" s="22">
        <v>39802</v>
      </c>
      <c r="C979" s="62">
        <v>60001</v>
      </c>
      <c r="D979" s="62">
        <v>9</v>
      </c>
      <c r="E979" s="62">
        <v>8</v>
      </c>
      <c r="F979" s="62">
        <v>9</v>
      </c>
      <c r="G979" s="62">
        <v>15</v>
      </c>
      <c r="H979" s="62">
        <v>9</v>
      </c>
    </row>
    <row r="980" spans="1:8" x14ac:dyDescent="0.25">
      <c r="A980" s="62" t="s">
        <v>891</v>
      </c>
      <c r="B980" s="22">
        <v>39802</v>
      </c>
      <c r="C980" s="62">
        <v>60002</v>
      </c>
      <c r="D980" s="62">
        <v>9</v>
      </c>
      <c r="E980" s="62">
        <v>8</v>
      </c>
      <c r="F980" s="62">
        <v>9</v>
      </c>
      <c r="G980" s="62">
        <v>11</v>
      </c>
      <c r="H980" s="62">
        <v>12</v>
      </c>
    </row>
    <row r="981" spans="1:8" x14ac:dyDescent="0.25">
      <c r="A981" s="62" t="s">
        <v>497</v>
      </c>
      <c r="B981" s="22">
        <v>39803</v>
      </c>
      <c r="C981" s="62">
        <v>50005</v>
      </c>
      <c r="D981" s="62">
        <v>8</v>
      </c>
      <c r="E981" s="62">
        <v>10</v>
      </c>
      <c r="F981" s="62">
        <v>15</v>
      </c>
      <c r="G981" s="62">
        <v>11</v>
      </c>
      <c r="H981" s="62">
        <v>21</v>
      </c>
    </row>
    <row r="982" spans="1:8" x14ac:dyDescent="0.25">
      <c r="A982" s="62" t="s">
        <v>892</v>
      </c>
      <c r="B982" s="22">
        <v>39803</v>
      </c>
      <c r="C982" s="62">
        <v>60001</v>
      </c>
      <c r="D982" s="62">
        <v>9</v>
      </c>
      <c r="E982" s="62">
        <v>8</v>
      </c>
      <c r="F982" s="62">
        <v>12</v>
      </c>
      <c r="G982" s="62">
        <v>12</v>
      </c>
      <c r="H982" s="62">
        <v>15</v>
      </c>
    </row>
    <row r="983" spans="1:8" x14ac:dyDescent="0.25">
      <c r="A983" s="62" t="s">
        <v>498</v>
      </c>
      <c r="B983" s="22">
        <v>39804</v>
      </c>
      <c r="C983" s="62">
        <v>50004</v>
      </c>
      <c r="D983" s="62">
        <v>8</v>
      </c>
      <c r="E983" s="62">
        <v>10</v>
      </c>
      <c r="F983" s="62">
        <v>15</v>
      </c>
      <c r="G983" s="62">
        <v>11</v>
      </c>
      <c r="H983" s="62">
        <v>9</v>
      </c>
    </row>
    <row r="984" spans="1:8" x14ac:dyDescent="0.25">
      <c r="A984" s="62" t="s">
        <v>499</v>
      </c>
      <c r="B984" s="22">
        <v>39804</v>
      </c>
      <c r="C984" s="62">
        <v>50001</v>
      </c>
      <c r="D984" s="62">
        <v>8</v>
      </c>
      <c r="E984" s="62">
        <v>10</v>
      </c>
      <c r="F984" s="62">
        <v>15</v>
      </c>
      <c r="G984" s="62">
        <v>11</v>
      </c>
      <c r="H984" s="62">
        <v>9</v>
      </c>
    </row>
    <row r="985" spans="1:8" x14ac:dyDescent="0.25">
      <c r="A985" s="62" t="s">
        <v>893</v>
      </c>
      <c r="B985" s="22">
        <v>39804</v>
      </c>
      <c r="C985" s="62">
        <v>60003</v>
      </c>
      <c r="D985" s="62">
        <v>9</v>
      </c>
      <c r="E985" s="62">
        <v>7</v>
      </c>
      <c r="F985" s="62">
        <v>11</v>
      </c>
      <c r="G985" s="62">
        <v>12</v>
      </c>
      <c r="H985" s="62">
        <v>0</v>
      </c>
    </row>
    <row r="986" spans="1:8" x14ac:dyDescent="0.25">
      <c r="A986" s="62" t="s">
        <v>894</v>
      </c>
      <c r="B986" s="22">
        <v>39804</v>
      </c>
      <c r="C986" s="62">
        <v>60005</v>
      </c>
      <c r="D986" s="62">
        <v>15</v>
      </c>
      <c r="E986" s="62">
        <v>0</v>
      </c>
      <c r="F986" s="62">
        <v>12</v>
      </c>
      <c r="G986" s="62">
        <v>11</v>
      </c>
      <c r="H986" s="62">
        <v>11</v>
      </c>
    </row>
    <row r="987" spans="1:8" x14ac:dyDescent="0.25">
      <c r="A987" s="62" t="s">
        <v>500</v>
      </c>
      <c r="B987" s="22">
        <v>39805</v>
      </c>
      <c r="C987" s="62">
        <v>50002</v>
      </c>
      <c r="D987" s="62">
        <v>8</v>
      </c>
      <c r="E987" s="62">
        <v>10</v>
      </c>
      <c r="F987" s="62">
        <v>15</v>
      </c>
      <c r="G987" s="62">
        <v>11</v>
      </c>
      <c r="H987" s="62">
        <v>14</v>
      </c>
    </row>
    <row r="988" spans="1:8" x14ac:dyDescent="0.25">
      <c r="A988" s="62" t="s">
        <v>895</v>
      </c>
      <c r="B988" s="22">
        <v>39805</v>
      </c>
      <c r="C988" s="62">
        <v>60003</v>
      </c>
      <c r="D988" s="62">
        <v>9</v>
      </c>
      <c r="E988" s="62">
        <v>8</v>
      </c>
      <c r="F988" s="62">
        <v>12</v>
      </c>
      <c r="G988" s="62">
        <v>7</v>
      </c>
      <c r="H988" s="62">
        <v>7</v>
      </c>
    </row>
    <row r="989" spans="1:8" x14ac:dyDescent="0.25">
      <c r="A989" s="62" t="s">
        <v>501</v>
      </c>
      <c r="B989" s="22">
        <v>39810</v>
      </c>
      <c r="C989" s="62">
        <v>50005</v>
      </c>
      <c r="D989" s="62">
        <v>8</v>
      </c>
      <c r="E989" s="62">
        <v>10</v>
      </c>
      <c r="F989" s="62">
        <v>15</v>
      </c>
      <c r="G989" s="62">
        <v>11</v>
      </c>
      <c r="H989" s="62">
        <v>9</v>
      </c>
    </row>
    <row r="990" spans="1:8" x14ac:dyDescent="0.25">
      <c r="A990" s="62" t="s">
        <v>896</v>
      </c>
      <c r="B990" s="22">
        <v>39810</v>
      </c>
      <c r="C990" s="62">
        <v>60002</v>
      </c>
      <c r="D990" s="62">
        <v>9</v>
      </c>
      <c r="E990" s="62">
        <v>8</v>
      </c>
      <c r="F990" s="62">
        <v>12</v>
      </c>
      <c r="G990" s="62">
        <v>11</v>
      </c>
      <c r="H990" s="62">
        <v>11</v>
      </c>
    </row>
    <row r="991" spans="1:8" x14ac:dyDescent="0.25">
      <c r="A991" s="62" t="s">
        <v>502</v>
      </c>
      <c r="B991" s="22">
        <v>39811</v>
      </c>
      <c r="C991" s="62">
        <v>50002</v>
      </c>
      <c r="D991" s="62">
        <v>8</v>
      </c>
      <c r="E991" s="62">
        <v>10</v>
      </c>
      <c r="F991" s="62">
        <v>15</v>
      </c>
      <c r="G991" s="62">
        <v>11</v>
      </c>
      <c r="H991" s="62">
        <v>9</v>
      </c>
    </row>
    <row r="992" spans="1:8" x14ac:dyDescent="0.25">
      <c r="A992" s="62" t="s">
        <v>503</v>
      </c>
      <c r="B992" s="22">
        <v>39811</v>
      </c>
      <c r="C992" s="62">
        <v>50003</v>
      </c>
      <c r="D992" s="62">
        <v>8</v>
      </c>
      <c r="E992" s="62">
        <v>10</v>
      </c>
      <c r="F992" s="62">
        <v>15</v>
      </c>
      <c r="G992" s="62">
        <v>11</v>
      </c>
      <c r="H992" s="62">
        <v>0</v>
      </c>
    </row>
    <row r="993" spans="1:10" x14ac:dyDescent="0.25">
      <c r="A993" s="62" t="s">
        <v>897</v>
      </c>
      <c r="B993" s="22">
        <v>39811</v>
      </c>
      <c r="C993" s="62">
        <v>60001</v>
      </c>
      <c r="D993" s="72">
        <v>18</v>
      </c>
      <c r="E993" s="72">
        <v>15</v>
      </c>
      <c r="F993" s="72">
        <v>13</v>
      </c>
      <c r="G993" s="72">
        <v>12</v>
      </c>
      <c r="H993" s="72">
        <v>19</v>
      </c>
    </row>
    <row r="994" spans="1:10" x14ac:dyDescent="0.25">
      <c r="A994" s="62" t="s">
        <v>898</v>
      </c>
      <c r="B994" s="22">
        <v>39811</v>
      </c>
      <c r="C994" s="62">
        <v>60005</v>
      </c>
      <c r="D994" s="62">
        <v>12</v>
      </c>
      <c r="E994" s="62">
        <v>9</v>
      </c>
      <c r="F994" s="62">
        <v>12</v>
      </c>
      <c r="G994" s="62">
        <v>7</v>
      </c>
      <c r="H994" s="62">
        <v>11</v>
      </c>
    </row>
    <row r="995" spans="1:10" x14ac:dyDescent="0.25">
      <c r="A995" s="62" t="s">
        <v>504</v>
      </c>
      <c r="B995" s="22">
        <v>39812</v>
      </c>
      <c r="C995" s="62">
        <v>50004</v>
      </c>
      <c r="D995" s="62">
        <v>8</v>
      </c>
      <c r="E995" s="62">
        <v>10</v>
      </c>
      <c r="F995" s="62">
        <v>15</v>
      </c>
      <c r="G995" s="62">
        <v>11</v>
      </c>
      <c r="H995" s="62">
        <v>9</v>
      </c>
    </row>
    <row r="996" spans="1:10" x14ac:dyDescent="0.25">
      <c r="A996" s="62" t="s">
        <v>899</v>
      </c>
      <c r="B996" s="22">
        <v>39812</v>
      </c>
      <c r="C996" s="62">
        <v>60001</v>
      </c>
      <c r="D996" s="62">
        <v>12</v>
      </c>
      <c r="E996" s="62">
        <v>8</v>
      </c>
      <c r="F996" s="62">
        <v>12</v>
      </c>
      <c r="G996" s="62">
        <v>11</v>
      </c>
      <c r="H996" s="62">
        <v>9</v>
      </c>
    </row>
    <row r="998" spans="1:10" x14ac:dyDescent="0.25">
      <c r="C998" s="2" t="s">
        <v>914</v>
      </c>
      <c r="D998" s="2">
        <f>SUM(D4:D996)</f>
        <v>8540</v>
      </c>
      <c r="E998" s="2">
        <f>SUM(E4:E996)</f>
        <v>8502</v>
      </c>
      <c r="F998" s="2">
        <f>SUM(F4:F996)</f>
        <v>11798</v>
      </c>
      <c r="G998" s="2">
        <f>SUM(G4:G996)</f>
        <v>11057</v>
      </c>
      <c r="H998" s="2">
        <f>SUM(H4:H996)</f>
        <v>9309</v>
      </c>
    </row>
    <row r="1000" spans="1:10" x14ac:dyDescent="0.25">
      <c r="C1000" s="2" t="s">
        <v>915</v>
      </c>
      <c r="D1000" s="3">
        <f>SQRT(2*D998*MASTER_Data_1!$B$7/(MASTER_Data_1!B5*MASTER_Data_1!$B$8))</f>
        <v>446.39295095987643</v>
      </c>
      <c r="E1000" s="3">
        <f>SQRT(2*E998*MASTER_Data_1!$B$7/(MASTER_Data_1!C5*MASTER_Data_1!$B$8))</f>
        <v>281.30132381950978</v>
      </c>
      <c r="F1000" s="3">
        <f>SQRT(2*F998*MASTER_Data_1!$B$7/(MASTER_Data_1!D5*MASTER_Data_1!$B$8))</f>
        <v>373.91228175504739</v>
      </c>
      <c r="G1000" s="3">
        <f>SQRT(2*G998*MASTER_Data_1!$B$7/(MASTER_Data_1!E5*MASTER_Data_1!$B$8))</f>
        <v>193.36706352437233</v>
      </c>
      <c r="H1000" s="3">
        <f>SQRT(2*H998*MASTER_Data_1!$B$7/(MASTER_Data_1!F5*MASTER_Data_1!$B$8))</f>
        <v>226.34308063309291</v>
      </c>
    </row>
    <row r="1002" spans="1:10" x14ac:dyDescent="0.25">
      <c r="C1002" s="2" t="s">
        <v>917</v>
      </c>
      <c r="D1002" s="3">
        <f>(D1000/D998)*366</f>
        <v>19.131126469708992</v>
      </c>
      <c r="E1002" s="3">
        <f t="shared" ref="E1002:H1002" si="0">(E1000/E998)*366</f>
        <v>12.109654730409384</v>
      </c>
      <c r="F1002" s="3">
        <f t="shared" si="0"/>
        <v>11.599584261938238</v>
      </c>
      <c r="G1002" s="3">
        <f t="shared" si="0"/>
        <v>6.4006823957601764</v>
      </c>
      <c r="H1002" s="3">
        <f t="shared" si="0"/>
        <v>8.899083415158664</v>
      </c>
    </row>
    <row r="1003" spans="1:10" x14ac:dyDescent="0.25">
      <c r="D1003" s="17"/>
      <c r="E1003" s="17"/>
      <c r="F1003" s="17"/>
      <c r="G1003" s="17"/>
      <c r="H1003" s="17"/>
    </row>
    <row r="1004" spans="1:10" x14ac:dyDescent="0.25">
      <c r="C1004" s="2" t="s">
        <v>916</v>
      </c>
      <c r="D1004" s="3"/>
      <c r="E1004" s="3"/>
      <c r="F1004" s="3"/>
      <c r="G1004" s="3"/>
      <c r="H1004" s="3"/>
    </row>
    <row r="1005" spans="1:10" x14ac:dyDescent="0.25">
      <c r="D1005" s="17"/>
      <c r="E1005" s="17"/>
      <c r="F1005" s="17"/>
      <c r="G1005" s="17"/>
      <c r="H1005" s="17"/>
    </row>
    <row r="1006" spans="1:10" x14ac:dyDescent="0.25">
      <c r="C1006" s="2" t="s">
        <v>970</v>
      </c>
      <c r="D1006" s="131" t="s">
        <v>971</v>
      </c>
      <c r="E1006" s="131"/>
      <c r="F1006" s="131"/>
      <c r="G1006" s="131"/>
      <c r="H1006" s="131"/>
    </row>
    <row r="1007" spans="1:10" x14ac:dyDescent="0.25">
      <c r="C1007" s="64" t="s">
        <v>921</v>
      </c>
      <c r="D1007" s="3" cm="1">
        <f t="array" ref="D1007">ROUND((SUM(IF(MONTH($B$4:$B$996)=VALUE(J1007),$D$4:$D$996,0)))/I1007,2)</f>
        <v>16.809999999999999</v>
      </c>
      <c r="E1007" s="3" cm="1">
        <f t="array" ref="E1007">ROUND((SUM(IF(MONTH($B$4:$B$996)=VALUE(J1007),$E$4:$E$996,0)))/I1007,2)</f>
        <v>19.71</v>
      </c>
      <c r="F1007" s="3" cm="1">
        <f t="array" ref="F1007">ROUND((SUM(IF(MONTH($B$4:$B$996)=VALUE(J1007),$F$4:$F$996,0)))/I1007,2)</f>
        <v>24.19</v>
      </c>
      <c r="G1007" s="3" cm="1">
        <f t="array" ref="G1007">ROUND((SUM(IF(MONTH($B$4:$B$996)=VALUE(J1007),$G$4:$G$996,0)))/I1007,2)</f>
        <v>23.23</v>
      </c>
      <c r="H1007" s="3" cm="1">
        <f t="array" ref="H1007">ROUND((SUM(IF(MONTH($B$4:$B$996)=VALUE(J1007),$H$4:$H$996,0)))/I1007,2)</f>
        <v>18.23</v>
      </c>
      <c r="I1007" s="113">
        <v>31</v>
      </c>
      <c r="J1007" s="113">
        <v>1</v>
      </c>
    </row>
    <row r="1008" spans="1:10" x14ac:dyDescent="0.25">
      <c r="C1008" s="64" t="s">
        <v>922</v>
      </c>
      <c r="D1008" s="3" cm="1">
        <f t="array" ref="D1008">ROUND((SUM(IF(MONTH($B$4:$B$996)=VALUE(J1008),$D$4:$D$996,0)))/I1008,2)</f>
        <v>18.690000000000001</v>
      </c>
      <c r="E1008" s="3" cm="1">
        <f t="array" ref="E1008">ROUND((SUM(IF(MONTH($B$4:$B$996)=VALUE(J1008),$E$4:$E$996,0)))/I1008,2)</f>
        <v>21.1</v>
      </c>
      <c r="F1008" s="3" cm="1">
        <f t="array" ref="F1008">ROUND((SUM(IF(MONTH($B$4:$B$996)=VALUE(J1008),$F$4:$F$996,0)))/I1008,2)</f>
        <v>32.9</v>
      </c>
      <c r="G1008" s="3" cm="1">
        <f t="array" ref="G1008">ROUND((SUM(IF(MONTH($B$4:$B$996)=VALUE(J1008),$G$4:$G$996,0)))/I1008,2)</f>
        <v>24.45</v>
      </c>
      <c r="H1008" s="3" cm="1">
        <f t="array" ref="H1008">ROUND((SUM(IF(MONTH($B$4:$B$996)=VALUE(J1008),$H$4:$H$996,0)))/I1008,2)</f>
        <v>23</v>
      </c>
      <c r="I1008" s="113">
        <v>29</v>
      </c>
      <c r="J1008" s="113">
        <v>2</v>
      </c>
    </row>
    <row r="1009" spans="1:10" x14ac:dyDescent="0.25">
      <c r="C1009" s="64" t="s">
        <v>923</v>
      </c>
      <c r="D1009" s="3" cm="1">
        <f t="array" ref="D1009">ROUND((SUM(IF(MONTH($B$4:$B$996)=VALUE(J1009),$D$4:$D$996,0)))/I1009,2)</f>
        <v>29.26</v>
      </c>
      <c r="E1009" s="3" cm="1">
        <f t="array" ref="E1009">ROUND((SUM(IF(MONTH($B$4:$B$996)=VALUE(J1009),$E$4:$E$996,0)))/I1009,2)</f>
        <v>32.229999999999997</v>
      </c>
      <c r="F1009" s="3" cm="1">
        <f t="array" ref="F1009">ROUND((SUM(IF(MONTH($B$4:$B$996)=VALUE(J1009),$F$4:$F$996,0)))/I1009,2)</f>
        <v>39.97</v>
      </c>
      <c r="G1009" s="3" cm="1">
        <f t="array" ref="G1009">ROUND((SUM(IF(MONTH($B$4:$B$996)=VALUE(J1009),$G$4:$G$996,0)))/I1009,2)</f>
        <v>36</v>
      </c>
      <c r="H1009" s="3" cm="1">
        <f t="array" ref="H1009">ROUND((SUM(IF(MONTH($B$4:$B$996)=VALUE(J1009),$H$4:$H$996,0)))/I1009,2)</f>
        <v>30.81</v>
      </c>
      <c r="I1009" s="113">
        <v>31</v>
      </c>
      <c r="J1009" s="113">
        <v>3</v>
      </c>
    </row>
    <row r="1010" spans="1:10" x14ac:dyDescent="0.25">
      <c r="C1010" s="64" t="s">
        <v>924</v>
      </c>
      <c r="D1010" s="3" cm="1">
        <f t="array" ref="D1010">ROUND((SUM(IF(MONTH($B$4:$B$996)=VALUE(J1010),$D$4:$D$996,0)))/I1010,2)</f>
        <v>27.17</v>
      </c>
      <c r="E1010" s="3" cm="1">
        <f t="array" ref="E1010">ROUND((SUM(IF(MONTH($B$4:$B$996)=VALUE(J1010),$E$4:$E$996,0)))/I1010,2)</f>
        <v>24.73</v>
      </c>
      <c r="F1010" s="3" cm="1">
        <f t="array" ref="F1010">ROUND((SUM(IF(MONTH($B$4:$B$996)=VALUE(J1010),$F$4:$F$996,0)))/I1010,2)</f>
        <v>37.17</v>
      </c>
      <c r="G1010" s="3" cm="1">
        <f t="array" ref="G1010">ROUND((SUM(IF(MONTH($B$4:$B$996)=VALUE(J1010),$G$4:$G$996,0)))/I1010,2)</f>
        <v>31.97</v>
      </c>
      <c r="H1010" s="3" cm="1">
        <f t="array" ref="H1010">ROUND((SUM(IF(MONTH($B$4:$B$996)=VALUE(J1010),$H$4:$H$996,0)))/I1010,2)</f>
        <v>27.37</v>
      </c>
      <c r="I1010" s="113">
        <v>30</v>
      </c>
      <c r="J1010" s="113">
        <v>4</v>
      </c>
    </row>
    <row r="1011" spans="1:10" x14ac:dyDescent="0.25">
      <c r="C1011" s="64" t="s">
        <v>925</v>
      </c>
      <c r="D1011" s="3" cm="1">
        <f t="array" ref="D1011">ROUND((SUM(IF(MONTH($B$4:$B$996)=VALUE(J1011),$D$4:$D$996,0)))/I1011,2)</f>
        <v>25.77</v>
      </c>
      <c r="E1011" s="3" cm="1">
        <f t="array" ref="E1011">ROUND((SUM(IF(MONTH($B$4:$B$996)=VALUE(J1011),$E$4:$E$996,0)))/I1011,2)</f>
        <v>24.16</v>
      </c>
      <c r="F1011" s="3" cm="1">
        <f t="array" ref="F1011">ROUND((SUM(IF(MONTH($B$4:$B$996)=VALUE(J1011),$F$4:$F$996,0)))/I1011,2)</f>
        <v>31.61</v>
      </c>
      <c r="G1011" s="3" cm="1">
        <f t="array" ref="G1011">ROUND((SUM(IF(MONTH($B$4:$B$996)=VALUE(J1011),$G$4:$G$996,0)))/I1011,2)</f>
        <v>31.29</v>
      </c>
      <c r="H1011" s="3" cm="1">
        <f t="array" ref="H1011">ROUND((SUM(IF(MONTH($B$4:$B$996)=VALUE(J1011),$H$4:$H$996,0)))/I1011,2)</f>
        <v>27.23</v>
      </c>
      <c r="I1011" s="113">
        <v>31</v>
      </c>
      <c r="J1011" s="113">
        <v>5</v>
      </c>
    </row>
    <row r="1012" spans="1:10" x14ac:dyDescent="0.25">
      <c r="C1012" s="64" t="s">
        <v>926</v>
      </c>
      <c r="D1012" s="3" cm="1">
        <f t="array" ref="D1012">ROUND((SUM(IF(MONTH($B$4:$B$996)=VALUE(J1012),$D$4:$D$996,0)))/I1012,2)</f>
        <v>29.57</v>
      </c>
      <c r="E1012" s="3" cm="1">
        <f t="array" ref="E1012">ROUND((SUM(IF(MONTH($B$4:$B$996)=VALUE(J1012),$E$4:$E$996,0)))/I1012,2)</f>
        <v>25.1</v>
      </c>
      <c r="F1012" s="3" cm="1">
        <f t="array" ref="F1012">ROUND((SUM(IF(MONTH($B$4:$B$996)=VALUE(J1012),$F$4:$F$996,0)))/I1012,2)</f>
        <v>36.630000000000003</v>
      </c>
      <c r="G1012" s="3" cm="1">
        <f t="array" ref="G1012">ROUND((SUM(IF(MONTH($B$4:$B$996)=VALUE(J1012),$G$4:$G$996,0)))/I1012,2)</f>
        <v>34.369999999999997</v>
      </c>
      <c r="H1012" s="3" cm="1">
        <f t="array" ref="H1012">ROUND((SUM(IF(MONTH($B$4:$B$996)=VALUE(J1012),$H$4:$H$996,0)))/I1012,2)</f>
        <v>29.3</v>
      </c>
      <c r="I1012" s="113">
        <v>30</v>
      </c>
      <c r="J1012" s="113">
        <v>6</v>
      </c>
    </row>
    <row r="1013" spans="1:10" x14ac:dyDescent="0.25">
      <c r="C1013" s="64" t="s">
        <v>927</v>
      </c>
      <c r="D1013" s="3" cm="1">
        <f t="array" ref="D1013">ROUND((SUM(IF(MONTH($B$4:$B$996)=VALUE(J1013),$D$4:$D$996,0)))/I1013,2)</f>
        <v>13.77</v>
      </c>
      <c r="E1013" s="3" cm="1">
        <f t="array" ref="E1013">ROUND((SUM(IF(MONTH($B$4:$B$996)=VALUE(J1013),$E$4:$E$996,0)))/I1013,2)</f>
        <v>16.97</v>
      </c>
      <c r="F1013" s="3" cm="1">
        <f t="array" ref="F1013">ROUND((SUM(IF(MONTH($B$4:$B$996)=VALUE(J1013),$F$4:$F$996,0)))/I1013,2)</f>
        <v>23.13</v>
      </c>
      <c r="G1013" s="3" cm="1">
        <f t="array" ref="G1013">ROUND((SUM(IF(MONTH($B$4:$B$996)=VALUE(J1013),$G$4:$G$996,0)))/I1013,2)</f>
        <v>23.48</v>
      </c>
      <c r="H1013" s="3" cm="1">
        <f t="array" ref="H1013">ROUND((SUM(IF(MONTH($B$4:$B$996)=VALUE(J1013),$H$4:$H$996,0)))/I1013,2)</f>
        <v>20.58</v>
      </c>
      <c r="I1013" s="113">
        <v>31</v>
      </c>
      <c r="J1013" s="113">
        <v>7</v>
      </c>
    </row>
    <row r="1014" spans="1:10" x14ac:dyDescent="0.25">
      <c r="C1014" s="64" t="s">
        <v>928</v>
      </c>
      <c r="D1014" s="3" cm="1">
        <f t="array" ref="D1014">ROUND((SUM(IF(MONTH($B$4:$B$996)=VALUE(J1014),$D$4:$D$996,0)))/I1014,2)</f>
        <v>22.13</v>
      </c>
      <c r="E1014" s="3" cm="1">
        <f t="array" ref="E1014">ROUND((SUM(IF(MONTH($B$4:$B$996)=VALUE(J1014),$E$4:$E$996,0)))/I1014,2)</f>
        <v>22.42</v>
      </c>
      <c r="F1014" s="3" cm="1">
        <f t="array" ref="F1014">ROUND((SUM(IF(MONTH($B$4:$B$996)=VALUE(J1014),$F$4:$F$996,0)))/I1014,2)</f>
        <v>33.9</v>
      </c>
      <c r="G1014" s="3" cm="1">
        <f t="array" ref="G1014">ROUND((SUM(IF(MONTH($B$4:$B$996)=VALUE(J1014),$G$4:$G$996,0)))/I1014,2)</f>
        <v>31.74</v>
      </c>
      <c r="H1014" s="3" cm="1">
        <f t="array" ref="H1014">ROUND((SUM(IF(MONTH($B$4:$B$996)=VALUE(J1014),$H$4:$H$996,0)))/I1014,2)</f>
        <v>24.06</v>
      </c>
      <c r="I1014" s="113">
        <v>31</v>
      </c>
      <c r="J1014" s="113">
        <v>8</v>
      </c>
    </row>
    <row r="1015" spans="1:10" x14ac:dyDescent="0.25">
      <c r="C1015" s="64" t="s">
        <v>929</v>
      </c>
      <c r="D1015" s="3" cm="1">
        <f t="array" ref="D1015">ROUND((SUM(IF(MONTH($B$4:$B$996)=VALUE(J1015),$D$4:$D$996,0)))/I1015,2)</f>
        <v>25.87</v>
      </c>
      <c r="E1015" s="3" cm="1">
        <f t="array" ref="E1015">ROUND((SUM(IF(MONTH($B$4:$B$996)=VALUE(J1015),$E$4:$E$996,0)))/I1015,2)</f>
        <v>21.5</v>
      </c>
      <c r="F1015" s="3" cm="1">
        <f t="array" ref="F1015">ROUND((SUM(IF(MONTH($B$4:$B$996)=VALUE(J1015),$F$4:$F$996,0)))/I1015,2)</f>
        <v>31.8</v>
      </c>
      <c r="G1015" s="3" cm="1">
        <f t="array" ref="G1015">ROUND((SUM(IF(MONTH($B$4:$B$996)=VALUE(J1015),$G$4:$G$996,0)))/I1015,2)</f>
        <v>29.53</v>
      </c>
      <c r="H1015" s="3" cm="1">
        <f t="array" ref="H1015">ROUND((SUM(IF(MONTH($B$4:$B$996)=VALUE(J1015),$H$4:$H$996,0)))/I1015,2)</f>
        <v>25.33</v>
      </c>
      <c r="I1015" s="113">
        <v>30</v>
      </c>
      <c r="J1015" s="113">
        <v>9</v>
      </c>
    </row>
    <row r="1016" spans="1:10" x14ac:dyDescent="0.25">
      <c r="C1016" s="64" t="s">
        <v>930</v>
      </c>
      <c r="D1016" s="3" cm="1">
        <f t="array" ref="D1016">ROUND((SUM(IF(MONTH($B$4:$B$996)=VALUE(J1016),$D$4:$D$996,0)))/I1016,2)</f>
        <v>17.87</v>
      </c>
      <c r="E1016" s="3" cm="1">
        <f t="array" ref="E1016">ROUND((SUM(IF(MONTH($B$4:$B$996)=VALUE(J1016),$E$4:$E$996,0)))/I1016,2)</f>
        <v>19.61</v>
      </c>
      <c r="F1016" s="3" cm="1">
        <f t="array" ref="F1016">ROUND((SUM(IF(MONTH($B$4:$B$996)=VALUE(J1016),$F$4:$F$996,0)))/I1016,2)</f>
        <v>25.94</v>
      </c>
      <c r="G1016" s="3" cm="1">
        <f t="array" ref="G1016">ROUND((SUM(IF(MONTH($B$4:$B$996)=VALUE(J1016),$G$4:$G$996,0)))/I1016,2)</f>
        <v>26.39</v>
      </c>
      <c r="H1016" s="3" cm="1">
        <f t="array" ref="H1016">ROUND((SUM(IF(MONTH($B$4:$B$996)=VALUE(J1016),$H$4:$H$996,0)))/I1016,2)</f>
        <v>22.84</v>
      </c>
      <c r="I1016" s="113">
        <v>31</v>
      </c>
      <c r="J1016" s="113">
        <v>10</v>
      </c>
    </row>
    <row r="1017" spans="1:10" x14ac:dyDescent="0.25">
      <c r="C1017" s="64" t="s">
        <v>931</v>
      </c>
      <c r="D1017" s="3" cm="1">
        <f t="array" ref="D1017">ROUND((SUM(IF(MONTH($B$4:$B$996)=VALUE(J1017),$D$4:$D$996,0)))/I1017,2)</f>
        <v>23.23</v>
      </c>
      <c r="E1017" s="3" cm="1">
        <f t="array" ref="E1017">ROUND((SUM(IF(MONTH($B$4:$B$996)=VALUE(J1017),$E$4:$E$996,0)))/I1017,2)</f>
        <v>23.23</v>
      </c>
      <c r="F1017" s="3" cm="1">
        <f t="array" ref="F1017">ROUND((SUM(IF(MONTH($B$4:$B$996)=VALUE(J1017),$F$4:$F$996,0)))/I1017,2)</f>
        <v>34.1</v>
      </c>
      <c r="G1017" s="3" cm="1">
        <f t="array" ref="G1017">ROUND((SUM(IF(MONTH($B$4:$B$996)=VALUE(J1017),$G$4:$G$996,0)))/I1017,2)</f>
        <v>34.729999999999997</v>
      </c>
      <c r="H1017" s="3" cm="1">
        <f t="array" ref="H1017">ROUND((SUM(IF(MONTH($B$4:$B$996)=VALUE(J1017),$H$4:$H$996,0)))/I1017,2)</f>
        <v>28.73</v>
      </c>
      <c r="I1017" s="113">
        <v>30</v>
      </c>
      <c r="J1017" s="113">
        <v>11</v>
      </c>
    </row>
    <row r="1018" spans="1:10" x14ac:dyDescent="0.25">
      <c r="C1018" s="48" t="s">
        <v>932</v>
      </c>
      <c r="D1018" s="3" cm="1">
        <f t="array" ref="D1018">ROUND((SUM(IF(MONTH($B$4:$B$996)=VALUE(J1018),$D$4:$D$996,0)))/I1018,2)</f>
        <v>29.97</v>
      </c>
      <c r="E1018" s="3" cm="1">
        <f t="array" ref="E1018">ROUND((SUM(IF(MONTH($B$4:$B$996)=VALUE(J1018),$E$4:$E$996,0)))/I1018,2)</f>
        <v>27.9</v>
      </c>
      <c r="F1018" s="3" cm="1">
        <f t="array" ref="F1018">ROUND((SUM(IF(MONTH($B$4:$B$996)=VALUE(J1018),$F$4:$F$996,0)))/I1018,2)</f>
        <v>35.869999999999997</v>
      </c>
      <c r="G1018" s="3" cm="1">
        <f t="array" ref="G1018">ROUND((SUM(IF(MONTH($B$4:$B$996)=VALUE(J1018),$G$4:$G$996,0)))/I1018,2)</f>
        <v>35.29</v>
      </c>
      <c r="H1018" s="3" cm="1">
        <f t="array" ref="H1018">ROUND((SUM(IF(MONTH($B$4:$B$996)=VALUE(J1018),$H$4:$H$996,0)))/I1018,2)</f>
        <v>27.87</v>
      </c>
      <c r="I1018" s="113">
        <v>31</v>
      </c>
      <c r="J1018" s="113">
        <v>12</v>
      </c>
    </row>
    <row r="1019" spans="1:10" x14ac:dyDescent="0.25">
      <c r="A1019" s="125" t="s">
        <v>955</v>
      </c>
      <c r="B1019" s="125"/>
      <c r="C1019" s="125"/>
      <c r="D1019" s="3">
        <f>MAX(D1007:D1018)</f>
        <v>29.97</v>
      </c>
      <c r="E1019" s="3">
        <f t="shared" ref="E1019:H1019" si="1">MAX(E1007:E1018)</f>
        <v>32.229999999999997</v>
      </c>
      <c r="F1019" s="3">
        <f t="shared" si="1"/>
        <v>39.97</v>
      </c>
      <c r="G1019" s="3">
        <f t="shared" si="1"/>
        <v>36</v>
      </c>
      <c r="H1019" s="3">
        <f t="shared" si="1"/>
        <v>30.81</v>
      </c>
    </row>
    <row r="1020" spans="1:10" x14ac:dyDescent="0.25">
      <c r="A1020" s="125" t="s">
        <v>954</v>
      </c>
      <c r="B1020" s="125"/>
      <c r="C1020" s="125"/>
      <c r="D1020" s="3">
        <f>ROUND(AVERAGE(D1007:D1018),2)</f>
        <v>23.34</v>
      </c>
      <c r="E1020" s="3">
        <f t="shared" ref="E1020:H1020" si="2">ROUND(AVERAGE(E1007:E1018),2)</f>
        <v>23.22</v>
      </c>
      <c r="F1020" s="3">
        <f t="shared" si="2"/>
        <v>32.270000000000003</v>
      </c>
      <c r="G1020" s="3">
        <f t="shared" si="2"/>
        <v>30.21</v>
      </c>
      <c r="H1020" s="3">
        <f t="shared" si="2"/>
        <v>25.45</v>
      </c>
    </row>
    <row r="1021" spans="1:10" x14ac:dyDescent="0.25">
      <c r="A1021" s="125" t="s">
        <v>918</v>
      </c>
      <c r="B1021" s="125"/>
      <c r="C1021" s="125"/>
      <c r="D1021" s="3">
        <f>(D1019-D1020)*D1002</f>
        <v>126.8393684941706</v>
      </c>
      <c r="E1021" s="3">
        <f t="shared" ref="E1021:H1021" si="3">(E1019-E1020)*E1002</f>
        <v>109.10798912098852</v>
      </c>
      <c r="F1021" s="3">
        <f t="shared" si="3"/>
        <v>89.31679881692439</v>
      </c>
      <c r="G1021" s="3">
        <f t="shared" si="3"/>
        <v>37.059951071451415</v>
      </c>
      <c r="H1021" s="3">
        <f t="shared" si="3"/>
        <v>47.699087105250435</v>
      </c>
    </row>
    <row r="1022" spans="1:10" x14ac:dyDescent="0.25">
      <c r="A1022" s="125" t="s">
        <v>919</v>
      </c>
      <c r="B1022" s="125"/>
      <c r="C1022" s="125"/>
      <c r="D1022" s="47">
        <f>((D1000*0.5)+D1021)*HLOOKUP(D3,MASTER_Data_1!$A$3:$F$5,3,0)*0.2</f>
        <v>3500.3584397410887</v>
      </c>
      <c r="E1022" s="47">
        <f>((E1000*0.5)+E1021)*HLOOKUP(E3,MASTER_Data_1!$A$3:$F$5,3,0)*0.2</f>
        <v>6261.4493813407371</v>
      </c>
      <c r="F1022" s="47">
        <f>((F1000*0.5)+F1021)*HLOOKUP(F3,MASTER_Data_1!$A$3:$F$5,3,0)*0.2</f>
        <v>5439.8141825836829</v>
      </c>
      <c r="G1022" s="47">
        <f>((G1000*0.5)+G1021)*HLOOKUP(G3,MASTER_Data_1!$A$3:$F$5,3,0)*0.2</f>
        <v>9228.3003155209935</v>
      </c>
      <c r="H1022" s="47">
        <f>((H1000*0.5)+H1021)*HLOOKUP(H3,MASTER_Data_1!$A$3:$F$5,3,0)*0.2</f>
        <v>6820.5928614293443</v>
      </c>
    </row>
    <row r="1024" spans="1:10" x14ac:dyDescent="0.25">
      <c r="A1024" s="132" t="s">
        <v>935</v>
      </c>
      <c r="B1024" s="132"/>
      <c r="C1024" s="132"/>
      <c r="D1024" s="3">
        <f>((D1000+D1004)*HLOOKUP(D3,MASTER_Data_1!$A$3:$F$5,2,0))/150</f>
        <v>6.8446919147181049</v>
      </c>
      <c r="E1024" s="3">
        <f>((E1000+E1004)*HLOOKUP(E3,MASTER_Data_1!$A$3:$F$5,2,0))/150</f>
        <v>3.3756158858341174</v>
      </c>
      <c r="F1024" s="3">
        <f>((F1000+F1004)*HLOOKUP(F3,MASTER_Data_1!$A$3:$F$5,2,0))/150</f>
        <v>3.739122817550474</v>
      </c>
      <c r="G1024" s="3">
        <f>((G1000+G1004)*HLOOKUP(G3,MASTER_Data_1!$A$3:$F$5,2,0))/150</f>
        <v>7.3479484139261482</v>
      </c>
      <c r="H1024" s="3">
        <f>((H1000+H1004)*HLOOKUP(H3,MASTER_Data_1!$A$3:$F$5,2,0))/150</f>
        <v>4.2250708384844007</v>
      </c>
    </row>
    <row r="1025" spans="1:8" x14ac:dyDescent="0.25">
      <c r="A1025" s="132" t="s">
        <v>936</v>
      </c>
      <c r="B1025" s="132"/>
      <c r="C1025" s="132"/>
      <c r="D1025" s="3">
        <f>2*D1024</f>
        <v>13.68938382943621</v>
      </c>
      <c r="E1025" s="3">
        <f t="shared" ref="E1025:H1025" si="4">2*E1024</f>
        <v>6.7512317716682348</v>
      </c>
      <c r="F1025" s="3">
        <f t="shared" si="4"/>
        <v>7.4782456351009481</v>
      </c>
      <c r="G1025" s="3">
        <f t="shared" si="4"/>
        <v>14.695896827852296</v>
      </c>
      <c r="H1025" s="3">
        <f t="shared" si="4"/>
        <v>8.4501416769688014</v>
      </c>
    </row>
    <row r="1026" spans="1:8" x14ac:dyDescent="0.25">
      <c r="A1026" s="132" t="s">
        <v>937</v>
      </c>
      <c r="B1026" s="132"/>
      <c r="C1026" s="132"/>
      <c r="D1026" s="3">
        <f>D1024+D1025</f>
        <v>20.534075744154315</v>
      </c>
      <c r="E1026" s="3">
        <f t="shared" ref="E1026:H1026" si="5">E1024+E1025</f>
        <v>10.126847657502353</v>
      </c>
      <c r="F1026" s="3">
        <f t="shared" si="5"/>
        <v>11.217368452651423</v>
      </c>
      <c r="G1026" s="3">
        <f t="shared" si="5"/>
        <v>22.043845241778445</v>
      </c>
      <c r="H1026" s="3">
        <f t="shared" si="5"/>
        <v>12.675212515453202</v>
      </c>
    </row>
    <row r="1027" spans="1:8" x14ac:dyDescent="0.25">
      <c r="A1027" s="132" t="s">
        <v>938</v>
      </c>
      <c r="B1027" s="132"/>
      <c r="C1027" s="132"/>
      <c r="D1027" s="47">
        <f>90*D1026</f>
        <v>1848.0668169738883</v>
      </c>
      <c r="E1027" s="47">
        <f t="shared" ref="E1027:H1027" si="6">90*E1026</f>
        <v>911.41628917521177</v>
      </c>
      <c r="F1027" s="47">
        <f t="shared" si="6"/>
        <v>1009.5631607386281</v>
      </c>
      <c r="G1027" s="47">
        <f t="shared" si="6"/>
        <v>1983.94607176006</v>
      </c>
      <c r="H1027" s="47">
        <f t="shared" si="6"/>
        <v>1140.7691263907882</v>
      </c>
    </row>
    <row r="1029" spans="1:8" x14ac:dyDescent="0.25">
      <c r="A1029" s="132" t="s">
        <v>939</v>
      </c>
      <c r="B1029" s="132"/>
      <c r="C1029" s="132"/>
      <c r="D1029" s="49">
        <f>SUM(D1027:H1027)</f>
        <v>6893.7614650385758</v>
      </c>
    </row>
    <row r="1030" spans="1:8" x14ac:dyDescent="0.25">
      <c r="A1030" s="132" t="s">
        <v>940</v>
      </c>
      <c r="B1030" s="132"/>
      <c r="C1030" s="132"/>
      <c r="D1030" s="49">
        <f>SUM(D1022:H1022)</f>
        <v>31250.515180615846</v>
      </c>
    </row>
    <row r="1031" spans="1:8" x14ac:dyDescent="0.25">
      <c r="A1031" s="132" t="s">
        <v>941</v>
      </c>
      <c r="B1031" s="132"/>
      <c r="C1031" s="132"/>
      <c r="D1031" s="49">
        <f>Datset_2!M503+Datset_1!M498+D1035</f>
        <v>55570.266299999981</v>
      </c>
    </row>
    <row r="1033" spans="1:8" x14ac:dyDescent="0.25">
      <c r="A1033" s="125" t="s">
        <v>974</v>
      </c>
      <c r="B1033" s="125"/>
      <c r="C1033" s="125"/>
      <c r="D1033" s="112">
        <f>ROUNDUP(D998/D1000,0)</f>
        <v>20</v>
      </c>
      <c r="E1033" s="112">
        <f t="shared" ref="E1033:H1033" si="7">ROUNDUP(E998/E1000,0)</f>
        <v>31</v>
      </c>
      <c r="F1033" s="112">
        <f t="shared" si="7"/>
        <v>32</v>
      </c>
      <c r="G1033" s="112">
        <f t="shared" si="7"/>
        <v>58</v>
      </c>
      <c r="H1033" s="112">
        <f t="shared" si="7"/>
        <v>42</v>
      </c>
    </row>
    <row r="1034" spans="1:8" x14ac:dyDescent="0.25">
      <c r="A1034" s="125" t="s">
        <v>959</v>
      </c>
      <c r="B1034" s="125"/>
      <c r="C1034" s="125"/>
      <c r="D1034" s="47">
        <f>D1033*MASTER_Data_5!$B$3+Datset_3!D1041*MASTER_Data_5!$B$4</f>
        <v>1348.1860000000001</v>
      </c>
      <c r="E1034" s="47">
        <f>E1033*MASTER_Data_5!$B$3+Datset_3!E1041*MASTER_Data_5!$B$4</f>
        <v>1590.0188000000001</v>
      </c>
      <c r="F1034" s="47">
        <f>F1033*MASTER_Data_5!$B$3+Datset_3!F1041*MASTER_Data_5!$B$4</f>
        <v>1704.001</v>
      </c>
      <c r="G1034" s="47">
        <f>G1033*MASTER_Data_5!$B$3+Datset_3!G1041*MASTER_Data_5!$B$4</f>
        <v>4109.8217000000004</v>
      </c>
      <c r="H1034" s="47">
        <f>H1033*MASTER_Data_5!$B$3+Datset_3!H1041*MASTER_Data_5!$B$4</f>
        <v>2330.1516000000001</v>
      </c>
    </row>
    <row r="1035" spans="1:8" x14ac:dyDescent="0.25">
      <c r="A1035" s="125" t="s">
        <v>960</v>
      </c>
      <c r="B1035" s="125"/>
      <c r="C1035" s="125"/>
      <c r="D1035" s="47">
        <f>SUM(D1034:H1034)</f>
        <v>11082.179100000001</v>
      </c>
    </row>
    <row r="1037" spans="1:8" x14ac:dyDescent="0.25">
      <c r="A1037" s="122" t="s">
        <v>984</v>
      </c>
      <c r="B1037" s="123"/>
      <c r="C1037" s="124"/>
      <c r="D1037" s="3">
        <f>HLOOKUP(D3,MASTER_Data_1!$A$3:$F$5,2,0)*D998</f>
        <v>19642</v>
      </c>
      <c r="E1037" s="3">
        <f>HLOOKUP(E3,MASTER_Data_1!$A$3:$F$5,2,0)*E998</f>
        <v>15303.6</v>
      </c>
      <c r="F1037" s="3">
        <f>HLOOKUP(F3,MASTER_Data_1!$A$3:$F$5,2,0)*F998</f>
        <v>17697</v>
      </c>
      <c r="G1037" s="3">
        <f>HLOOKUP(G3,MASTER_Data_1!$A$3:$F$5,2,0)*G998</f>
        <v>63024.9</v>
      </c>
      <c r="H1037" s="3">
        <f>HLOOKUP(H3,MASTER_Data_1!$A$3:$F$5,2,0)*H998</f>
        <v>26065.199999999997</v>
      </c>
    </row>
    <row r="1038" spans="1:8" x14ac:dyDescent="0.25">
      <c r="A1038" s="122" t="s">
        <v>985</v>
      </c>
      <c r="B1038" s="123"/>
      <c r="C1038" s="124"/>
      <c r="D1038" s="81">
        <f>(D1037*MASTER_Data_5!$B$16*MASTER_Data_5!$B$7)+(Datset_3!D1037*MASTER_Data_5!$B$17*MASTER_Data_5!$B$8)</f>
        <v>3379897.1500000004</v>
      </c>
      <c r="E1038" s="81">
        <f>(E1037*MASTER_Data_5!$B$16*MASTER_Data_5!$B$7)+(Datset_3!E1037*MASTER_Data_5!$B$17*MASTER_Data_5!$B$8)</f>
        <v>2633366.9700000002</v>
      </c>
      <c r="F1038" s="81">
        <f>(F1037*MASTER_Data_5!$B$16*MASTER_Data_5!$B$7)+(Datset_3!F1037*MASTER_Data_5!$B$17*MASTER_Data_5!$B$8)</f>
        <v>3045211.2750000004</v>
      </c>
      <c r="G1038" s="81">
        <f>(G1037*MASTER_Data_5!$B$16*MASTER_Data_5!$B$7)+(Datset_3!G1037*MASTER_Data_5!$B$17*MASTER_Data_5!$B$8)</f>
        <v>10845009.667499999</v>
      </c>
      <c r="H1038" s="81">
        <f>(H1037*MASTER_Data_5!$B$16*MASTER_Data_5!$B$7)+(Datset_3!H1037*MASTER_Data_5!$B$17*MASTER_Data_5!$B$8)</f>
        <v>4485169.2899999991</v>
      </c>
    </row>
    <row r="1039" spans="1:8" x14ac:dyDescent="0.25">
      <c r="A1039" s="77" t="s">
        <v>986</v>
      </c>
      <c r="B1039" s="78"/>
      <c r="C1039" s="79"/>
      <c r="D1039" s="81"/>
      <c r="E1039" s="17">
        <f>SUM(D1038:H1038)</f>
        <v>24388654.352499999</v>
      </c>
      <c r="F1039" s="17"/>
      <c r="G1039" s="17"/>
      <c r="H1039" s="17"/>
    </row>
    <row r="1041" spans="1:8" x14ac:dyDescent="0.25">
      <c r="A1041" s="122" t="s">
        <v>984</v>
      </c>
      <c r="B1041" s="123"/>
      <c r="C1041" s="124"/>
      <c r="D1041" s="3">
        <f>HLOOKUP(D3,MASTER_Data_1!$A$3:$F$5,2,0)*D998</f>
        <v>19642</v>
      </c>
      <c r="E1041" s="3">
        <f>HLOOKUP(E3,MASTER_Data_1!$A$3:$F$5,2,0)*E998</f>
        <v>15303.6</v>
      </c>
      <c r="F1041" s="3">
        <f>HLOOKUP(F3,MASTER_Data_1!$A$3:$F$5,2,0)*F998</f>
        <v>17697</v>
      </c>
      <c r="G1041" s="3">
        <f>HLOOKUP(G3,MASTER_Data_1!$A$3:$F$5,2,0)*G998</f>
        <v>63024.9</v>
      </c>
      <c r="H1041" s="3">
        <f>HLOOKUP(H3,MASTER_Data_1!$A$3:$F$5,2,0)*H998</f>
        <v>26065.199999999997</v>
      </c>
    </row>
    <row r="1042" spans="1:8" x14ac:dyDescent="0.25">
      <c r="A1042" s="122" t="s">
        <v>985</v>
      </c>
      <c r="B1042" s="123"/>
      <c r="C1042" s="124"/>
      <c r="D1042" s="91">
        <f>D1041*MASTER_Data_5!$B$16*MASTER_Data_5!$B$7+D1041*MASTER_Data_5!$B$8*MASTER_Data_5!$B$17</f>
        <v>3379897.1500000004</v>
      </c>
      <c r="E1042" s="91">
        <f>E1041*MASTER_Data_5!$B$16*MASTER_Data_5!$B$7+E1041*MASTER_Data_5!$B$8*MASTER_Data_5!$B$17</f>
        <v>2633366.9700000002</v>
      </c>
      <c r="F1042" s="91">
        <f>F1041*MASTER_Data_5!$B$16*MASTER_Data_5!$B$7+F1041*MASTER_Data_5!$B$8*MASTER_Data_5!$B$17</f>
        <v>3045211.2750000004</v>
      </c>
      <c r="G1042" s="91">
        <f>G1041*MASTER_Data_5!$B$16*MASTER_Data_5!$B$7+G1041*MASTER_Data_5!$B$8*MASTER_Data_5!$B$17</f>
        <v>10845009.667499999</v>
      </c>
      <c r="H1042" s="91">
        <f>H1041*MASTER_Data_5!$B$16*MASTER_Data_5!$B$7+H1041*MASTER_Data_5!$B$8*MASTER_Data_5!$B$17</f>
        <v>4485169.2899999991</v>
      </c>
    </row>
    <row r="1043" spans="1:8" x14ac:dyDescent="0.25">
      <c r="A1043" s="82" t="s">
        <v>986</v>
      </c>
      <c r="B1043" s="83"/>
      <c r="C1043" s="84"/>
      <c r="D1043" s="91"/>
      <c r="E1043" s="17">
        <f>SUM(D1042:H1042)</f>
        <v>24388654.352499999</v>
      </c>
      <c r="F1043" s="17"/>
      <c r="G1043" s="17"/>
      <c r="H1043" s="17"/>
    </row>
  </sheetData>
  <mergeCells count="19">
    <mergeCell ref="A1029:C1029"/>
    <mergeCell ref="A1030:C1030"/>
    <mergeCell ref="D1006:H1006"/>
    <mergeCell ref="A1019:C1019"/>
    <mergeCell ref="A1020:C1020"/>
    <mergeCell ref="A1021:C1021"/>
    <mergeCell ref="A1027:C1027"/>
    <mergeCell ref="A1022:C1022"/>
    <mergeCell ref="A1024:C1024"/>
    <mergeCell ref="A1025:C1025"/>
    <mergeCell ref="A1026:C1026"/>
    <mergeCell ref="A1031:C1031"/>
    <mergeCell ref="A1041:C1041"/>
    <mergeCell ref="A1042:C1042"/>
    <mergeCell ref="A1037:C1037"/>
    <mergeCell ref="A1038:C1038"/>
    <mergeCell ref="A1033:C1033"/>
    <mergeCell ref="A1034:C1034"/>
    <mergeCell ref="A1035:C1035"/>
  </mergeCells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topLeftCell="A2" workbookViewId="0">
      <selection activeCell="A15" sqref="A15"/>
    </sheetView>
  </sheetViews>
  <sheetFormatPr defaultColWidth="8.85546875" defaultRowHeight="15" x14ac:dyDescent="0.25"/>
  <cols>
    <col min="1" max="1" width="26.28515625" style="74" bestFit="1" customWidth="1"/>
    <col min="2" max="2" width="12.140625" style="74" bestFit="1" customWidth="1"/>
    <col min="3" max="3" width="9.7109375" style="74" bestFit="1" customWidth="1"/>
    <col min="4" max="16384" width="8.85546875" style="74"/>
  </cols>
  <sheetData>
    <row r="1" spans="1:6" hidden="1" x14ac:dyDescent="0.25"/>
    <row r="2" spans="1:6" ht="15.75" thickBot="1" x14ac:dyDescent="0.3">
      <c r="A2" s="93" t="s">
        <v>909</v>
      </c>
      <c r="B2" s="93"/>
      <c r="C2" s="93"/>
      <c r="D2" s="93"/>
      <c r="E2" s="93"/>
      <c r="F2" s="93"/>
    </row>
    <row r="3" spans="1:6" x14ac:dyDescent="0.25">
      <c r="A3" s="45" t="s">
        <v>910</v>
      </c>
      <c r="B3" s="39" t="s">
        <v>4</v>
      </c>
      <c r="C3" s="39" t="s">
        <v>5</v>
      </c>
      <c r="D3" s="39" t="s">
        <v>6</v>
      </c>
      <c r="E3" s="39" t="s">
        <v>7</v>
      </c>
      <c r="F3" s="38" t="s">
        <v>8</v>
      </c>
    </row>
    <row r="4" spans="1:6" x14ac:dyDescent="0.25">
      <c r="A4" s="43" t="s">
        <v>911</v>
      </c>
      <c r="B4" s="110">
        <v>2.2999999999999998</v>
      </c>
      <c r="C4" s="110">
        <v>1.8</v>
      </c>
      <c r="D4" s="110">
        <v>1.5</v>
      </c>
      <c r="E4" s="110">
        <v>5.7</v>
      </c>
      <c r="F4" s="66">
        <v>2.8</v>
      </c>
    </row>
    <row r="5" spans="1:6" ht="15.75" thickBot="1" x14ac:dyDescent="0.3">
      <c r="A5" s="44" t="s">
        <v>912</v>
      </c>
      <c r="B5" s="67">
        <v>50</v>
      </c>
      <c r="C5" s="67">
        <v>125.35</v>
      </c>
      <c r="D5" s="67">
        <v>98.45</v>
      </c>
      <c r="E5" s="67">
        <v>345</v>
      </c>
      <c r="F5" s="68">
        <v>211.99</v>
      </c>
    </row>
    <row r="6" spans="1:6" ht="15.75" thickBot="1" x14ac:dyDescent="0.3">
      <c r="A6" s="109"/>
      <c r="B6" s="57"/>
      <c r="C6" s="57"/>
      <c r="D6" s="57"/>
      <c r="E6" s="57"/>
      <c r="F6" s="57"/>
    </row>
    <row r="7" spans="1:6" x14ac:dyDescent="0.25">
      <c r="A7" s="26" t="s">
        <v>913</v>
      </c>
      <c r="B7" s="34">
        <v>35</v>
      </c>
      <c r="C7" s="57"/>
      <c r="D7" s="57"/>
      <c r="E7" s="57"/>
      <c r="F7" s="57"/>
    </row>
    <row r="8" spans="1:6" ht="15.75" thickBot="1" x14ac:dyDescent="0.3">
      <c r="A8" s="42" t="s">
        <v>969</v>
      </c>
      <c r="B8" s="69">
        <v>0.06</v>
      </c>
      <c r="C8" s="57"/>
      <c r="D8" s="57"/>
      <c r="E8" s="57"/>
      <c r="F8" s="57"/>
    </row>
    <row r="9" spans="1:6" x14ac:dyDescent="0.25">
      <c r="A9" s="109"/>
      <c r="B9" s="109"/>
      <c r="C9" s="57"/>
      <c r="D9" s="57"/>
      <c r="E9" s="57"/>
      <c r="F9" s="57"/>
    </row>
    <row r="10" spans="1:6" x14ac:dyDescent="0.25">
      <c r="A10" s="108" t="s">
        <v>962</v>
      </c>
      <c r="B10" s="47">
        <v>8000</v>
      </c>
      <c r="C10" s="133" t="s">
        <v>963</v>
      </c>
      <c r="D10" s="134"/>
      <c r="E10" s="57"/>
      <c r="F10" s="57"/>
    </row>
  </sheetData>
  <mergeCells count="1">
    <mergeCell ref="C10:D10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3" workbookViewId="0">
      <selection activeCell="J13" sqref="J13"/>
    </sheetView>
  </sheetViews>
  <sheetFormatPr defaultRowHeight="15" x14ac:dyDescent="0.25"/>
  <cols>
    <col min="8" max="8" width="18" bestFit="1" customWidth="1"/>
  </cols>
  <sheetData>
    <row r="1" spans="1:8" s="65" customFormat="1" hidden="1" x14ac:dyDescent="0.25"/>
    <row r="2" spans="1:8" s="65" customFormat="1" hidden="1" x14ac:dyDescent="0.25"/>
    <row r="3" spans="1:8" x14ac:dyDescent="0.25">
      <c r="A3" s="74" t="s">
        <v>505</v>
      </c>
      <c r="B3" s="74"/>
      <c r="C3" s="74"/>
      <c r="D3" s="74"/>
      <c r="E3" s="74"/>
      <c r="F3" s="74"/>
      <c r="G3" s="74"/>
      <c r="H3" s="74"/>
    </row>
    <row r="4" spans="1:8" x14ac:dyDescent="0.25">
      <c r="A4" s="7" t="s">
        <v>506</v>
      </c>
      <c r="B4" s="8"/>
      <c r="C4" s="137" t="s">
        <v>507</v>
      </c>
      <c r="D4" s="138"/>
      <c r="E4" s="138"/>
      <c r="F4" s="138"/>
      <c r="G4" s="139"/>
      <c r="H4" s="135" t="s">
        <v>508</v>
      </c>
    </row>
    <row r="5" spans="1:8" x14ac:dyDescent="0.25">
      <c r="A5" s="135" t="s">
        <v>509</v>
      </c>
      <c r="B5" s="135" t="s">
        <v>979</v>
      </c>
      <c r="C5" s="140"/>
      <c r="D5" s="141"/>
      <c r="E5" s="141"/>
      <c r="F5" s="141"/>
      <c r="G5" s="142"/>
      <c r="H5" s="143"/>
    </row>
    <row r="6" spans="1:8" x14ac:dyDescent="0.25">
      <c r="A6" s="136"/>
      <c r="B6" s="136"/>
      <c r="C6" s="6" t="s">
        <v>0</v>
      </c>
      <c r="D6" s="6" t="s">
        <v>510</v>
      </c>
      <c r="E6" s="6" t="s">
        <v>511</v>
      </c>
      <c r="F6" s="6" t="s">
        <v>513</v>
      </c>
      <c r="G6" s="6" t="s">
        <v>512</v>
      </c>
      <c r="H6" s="144"/>
    </row>
    <row r="7" spans="1:8" x14ac:dyDescent="0.25">
      <c r="A7" s="75"/>
      <c r="B7" s="75"/>
      <c r="C7" s="6">
        <v>50001</v>
      </c>
      <c r="D7" s="6">
        <v>50002</v>
      </c>
      <c r="E7" s="6">
        <v>50003</v>
      </c>
      <c r="F7" s="6">
        <v>50004</v>
      </c>
      <c r="G7" s="6">
        <v>50005</v>
      </c>
      <c r="H7" s="75"/>
    </row>
    <row r="8" spans="1:8" x14ac:dyDescent="0.25">
      <c r="A8" s="73">
        <v>0</v>
      </c>
      <c r="B8" s="73">
        <v>100</v>
      </c>
      <c r="C8" s="4">
        <v>12.3</v>
      </c>
      <c r="D8" s="4">
        <v>16.59</v>
      </c>
      <c r="E8" s="4">
        <v>17.8</v>
      </c>
      <c r="F8" s="4">
        <v>18.7</v>
      </c>
      <c r="G8" s="50">
        <v>22.45</v>
      </c>
      <c r="H8" s="73" t="s">
        <v>975</v>
      </c>
    </row>
    <row r="9" spans="1:8" x14ac:dyDescent="0.25">
      <c r="A9" s="73">
        <v>100</v>
      </c>
      <c r="B9" s="73">
        <v>300</v>
      </c>
      <c r="C9" s="5">
        <v>0.2</v>
      </c>
      <c r="D9" s="5">
        <v>0.24</v>
      </c>
      <c r="E9" s="5">
        <v>0.26</v>
      </c>
      <c r="F9" s="5">
        <v>0.27</v>
      </c>
      <c r="G9" s="58">
        <v>0.33</v>
      </c>
      <c r="H9" s="73" t="s">
        <v>976</v>
      </c>
    </row>
    <row r="10" spans="1:8" x14ac:dyDescent="0.25">
      <c r="A10" s="73">
        <v>300</v>
      </c>
      <c r="B10" s="73">
        <v>500</v>
      </c>
      <c r="C10" s="5">
        <v>0.17</v>
      </c>
      <c r="D10" s="5">
        <v>0.17499999999999999</v>
      </c>
      <c r="E10" s="5">
        <v>0.18</v>
      </c>
      <c r="F10" s="5">
        <v>0.21</v>
      </c>
      <c r="G10" s="58">
        <v>0.25</v>
      </c>
      <c r="H10" s="73" t="s">
        <v>976</v>
      </c>
    </row>
    <row r="11" spans="1:8" x14ac:dyDescent="0.25">
      <c r="A11" s="73">
        <v>500</v>
      </c>
      <c r="B11" s="73">
        <v>1000</v>
      </c>
      <c r="C11" s="5">
        <v>0.15</v>
      </c>
      <c r="D11" s="5">
        <v>0.155</v>
      </c>
      <c r="E11" s="5">
        <v>0.158</v>
      </c>
      <c r="F11" s="5">
        <v>0.16</v>
      </c>
      <c r="G11" s="58">
        <v>0.16500000000000001</v>
      </c>
      <c r="H11" s="73" t="s">
        <v>976</v>
      </c>
    </row>
    <row r="12" spans="1:8" x14ac:dyDescent="0.25">
      <c r="A12" s="73">
        <v>1000</v>
      </c>
      <c r="B12" s="73">
        <v>1500</v>
      </c>
      <c r="C12" s="5">
        <v>0.12</v>
      </c>
      <c r="D12" s="5">
        <v>0.125</v>
      </c>
      <c r="E12" s="5">
        <v>0.13</v>
      </c>
      <c r="F12" s="5">
        <v>0.13500000000000001</v>
      </c>
      <c r="G12" s="58">
        <v>0.14000000000000001</v>
      </c>
      <c r="H12" s="73" t="s">
        <v>976</v>
      </c>
    </row>
    <row r="13" spans="1:8" x14ac:dyDescent="0.25">
      <c r="A13" s="73">
        <v>1500</v>
      </c>
      <c r="B13" s="73">
        <v>2000</v>
      </c>
      <c r="C13" s="5">
        <v>0.1</v>
      </c>
      <c r="D13" s="5">
        <v>0.105</v>
      </c>
      <c r="E13" s="5">
        <v>0.11</v>
      </c>
      <c r="F13" s="5">
        <v>0.113</v>
      </c>
      <c r="G13" s="58">
        <v>0.13700000000000001</v>
      </c>
      <c r="H13" s="73" t="s">
        <v>976</v>
      </c>
    </row>
    <row r="14" spans="1:8" x14ac:dyDescent="0.25">
      <c r="A14" s="73">
        <v>2000</v>
      </c>
      <c r="B14" s="73">
        <v>3000</v>
      </c>
      <c r="C14" s="5">
        <v>0.09</v>
      </c>
      <c r="D14" s="5">
        <v>9.1999999999999998E-2</v>
      </c>
      <c r="E14" s="5">
        <v>9.5000000000000001E-2</v>
      </c>
      <c r="F14" s="5">
        <v>9.6000000000000002E-2</v>
      </c>
      <c r="G14" s="58">
        <v>9.8000000000000004E-2</v>
      </c>
      <c r="H14" s="73" t="s">
        <v>976</v>
      </c>
    </row>
    <row r="15" spans="1:8" x14ac:dyDescent="0.25">
      <c r="A15" s="73">
        <v>3000</v>
      </c>
      <c r="B15" s="73">
        <v>5000</v>
      </c>
      <c r="C15" s="5">
        <v>0.08</v>
      </c>
      <c r="D15" s="5">
        <v>8.1000000000000003E-2</v>
      </c>
      <c r="E15" s="5">
        <v>8.2000000000000003E-2</v>
      </c>
      <c r="F15" s="5">
        <v>8.3000000000000004E-2</v>
      </c>
      <c r="G15" s="58">
        <v>8.5000000000000006E-2</v>
      </c>
      <c r="H15" s="73" t="s">
        <v>976</v>
      </c>
    </row>
    <row r="16" spans="1:8" x14ac:dyDescent="0.25">
      <c r="A16" s="73">
        <v>5000</v>
      </c>
      <c r="B16" s="73">
        <v>7500</v>
      </c>
      <c r="C16" s="5">
        <v>7.0000000000000007E-2</v>
      </c>
      <c r="D16" s="5">
        <v>7.0999999999999994E-2</v>
      </c>
      <c r="E16" s="5">
        <v>7.1999999999999995E-2</v>
      </c>
      <c r="F16" s="5">
        <v>7.2999999999999995E-2</v>
      </c>
      <c r="G16" s="58">
        <v>7.3999999999999996E-2</v>
      </c>
      <c r="H16" s="73" t="s">
        <v>976</v>
      </c>
    </row>
    <row r="17" spans="1:8" x14ac:dyDescent="0.25">
      <c r="A17" s="73">
        <v>7500</v>
      </c>
      <c r="B17" s="73">
        <v>10000</v>
      </c>
      <c r="C17" s="5">
        <v>0.6</v>
      </c>
      <c r="D17" s="5">
        <v>6.0999999999999999E-2</v>
      </c>
      <c r="E17" s="5">
        <v>6.2E-2</v>
      </c>
      <c r="F17" s="5">
        <v>6.3E-2</v>
      </c>
      <c r="G17" s="58">
        <v>6.4000000000000001E-2</v>
      </c>
      <c r="H17" s="73" t="s">
        <v>976</v>
      </c>
    </row>
  </sheetData>
  <mergeCells count="4">
    <mergeCell ref="A5:A6"/>
    <mergeCell ref="C4:G5"/>
    <mergeCell ref="H4:H6"/>
    <mergeCell ref="B5:B6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topLeftCell="A2" zoomScaleNormal="100" workbookViewId="0">
      <selection activeCell="A2" sqref="A2"/>
    </sheetView>
  </sheetViews>
  <sheetFormatPr defaultRowHeight="15" x14ac:dyDescent="0.25"/>
  <cols>
    <col min="8" max="8" width="18" bestFit="1" customWidth="1"/>
  </cols>
  <sheetData>
    <row r="1" spans="1:8" s="65" customFormat="1" hidden="1" x14ac:dyDescent="0.25"/>
    <row r="2" spans="1:8" x14ac:dyDescent="0.25">
      <c r="A2" s="74" t="s">
        <v>900</v>
      </c>
      <c r="B2" s="74"/>
      <c r="C2" s="74"/>
      <c r="D2" s="74"/>
      <c r="E2" s="74"/>
      <c r="F2" s="74"/>
      <c r="G2" s="74"/>
      <c r="H2" s="74"/>
    </row>
    <row r="3" spans="1:8" x14ac:dyDescent="0.25">
      <c r="A3" s="127" t="s">
        <v>506</v>
      </c>
      <c r="B3" s="129"/>
      <c r="C3" s="137" t="s">
        <v>507</v>
      </c>
      <c r="D3" s="138"/>
      <c r="E3" s="138"/>
      <c r="F3" s="138"/>
      <c r="G3" s="139"/>
      <c r="H3" s="135" t="s">
        <v>508</v>
      </c>
    </row>
    <row r="4" spans="1:8" x14ac:dyDescent="0.25">
      <c r="A4" s="135" t="s">
        <v>509</v>
      </c>
      <c r="B4" s="135" t="s">
        <v>979</v>
      </c>
      <c r="C4" s="140"/>
      <c r="D4" s="141"/>
      <c r="E4" s="141"/>
      <c r="F4" s="141"/>
      <c r="G4" s="142"/>
      <c r="H4" s="143"/>
    </row>
    <row r="5" spans="1:8" x14ac:dyDescent="0.25">
      <c r="A5" s="144"/>
      <c r="B5" s="136"/>
      <c r="C5" s="6" t="s">
        <v>514</v>
      </c>
      <c r="D5" s="6" t="s">
        <v>901</v>
      </c>
      <c r="E5" s="6" t="s">
        <v>902</v>
      </c>
      <c r="F5" s="6" t="s">
        <v>903</v>
      </c>
      <c r="G5" s="6" t="s">
        <v>904</v>
      </c>
      <c r="H5" s="144"/>
    </row>
    <row r="6" spans="1:8" x14ac:dyDescent="0.25">
      <c r="A6" s="75"/>
      <c r="B6" s="75"/>
      <c r="C6" s="73">
        <v>60001</v>
      </c>
      <c r="D6" s="73">
        <v>60002</v>
      </c>
      <c r="E6" s="73">
        <v>60003</v>
      </c>
      <c r="F6" s="73">
        <v>60004</v>
      </c>
      <c r="G6" s="73">
        <v>60005</v>
      </c>
      <c r="H6" s="75"/>
    </row>
    <row r="7" spans="1:8" x14ac:dyDescent="0.25">
      <c r="A7" s="73">
        <v>0</v>
      </c>
      <c r="B7" s="73">
        <v>100</v>
      </c>
      <c r="C7" s="4">
        <v>12.3</v>
      </c>
      <c r="D7" s="4">
        <v>17.3</v>
      </c>
      <c r="E7" s="4">
        <v>18.600000000000001</v>
      </c>
      <c r="F7" s="4">
        <v>18</v>
      </c>
      <c r="G7" s="4">
        <v>17.61</v>
      </c>
      <c r="H7" s="73" t="s">
        <v>975</v>
      </c>
    </row>
    <row r="8" spans="1:8" x14ac:dyDescent="0.25">
      <c r="A8" s="73">
        <v>100</v>
      </c>
      <c r="B8" s="73">
        <v>300</v>
      </c>
      <c r="C8" s="5">
        <v>0.25</v>
      </c>
      <c r="D8" s="5">
        <v>0.254</v>
      </c>
      <c r="E8" s="5">
        <v>0.25600000000000001</v>
      </c>
      <c r="F8" s="5">
        <v>0.252</v>
      </c>
      <c r="G8" s="5">
        <v>0.24399999999999999</v>
      </c>
      <c r="H8" s="73" t="s">
        <v>976</v>
      </c>
    </row>
    <row r="9" spans="1:8" x14ac:dyDescent="0.25">
      <c r="A9" s="73">
        <v>300</v>
      </c>
      <c r="B9" s="73">
        <v>500</v>
      </c>
      <c r="C9" s="5">
        <v>0.21</v>
      </c>
      <c r="D9" s="5">
        <v>0.216</v>
      </c>
      <c r="E9" s="5">
        <v>0.224</v>
      </c>
      <c r="F9" s="5">
        <v>0.222</v>
      </c>
      <c r="G9" s="5">
        <v>0.219</v>
      </c>
      <c r="H9" s="73" t="s">
        <v>976</v>
      </c>
    </row>
    <row r="10" spans="1:8" x14ac:dyDescent="0.25">
      <c r="A10" s="73">
        <v>500</v>
      </c>
      <c r="B10" s="73">
        <v>1000</v>
      </c>
      <c r="C10" s="5">
        <v>0.17</v>
      </c>
      <c r="D10" s="5">
        <v>0.17499999999999999</v>
      </c>
      <c r="E10" s="5">
        <v>0.17899999999999999</v>
      </c>
      <c r="F10" s="5">
        <v>0.18</v>
      </c>
      <c r="G10" s="5">
        <v>0.17899999999999999</v>
      </c>
      <c r="H10" s="73" t="s">
        <v>976</v>
      </c>
    </row>
    <row r="11" spans="1:8" x14ac:dyDescent="0.25">
      <c r="A11" s="73">
        <v>1000</v>
      </c>
      <c r="B11" s="73">
        <v>1500</v>
      </c>
      <c r="C11" s="5">
        <v>0.13</v>
      </c>
      <c r="D11" s="5">
        <v>0.13400000000000001</v>
      </c>
      <c r="E11" s="5">
        <v>0.13600000000000001</v>
      </c>
      <c r="F11" s="5">
        <v>0.14000000000000001</v>
      </c>
      <c r="G11" s="5">
        <v>0.13500000000000001</v>
      </c>
      <c r="H11" s="73" t="s">
        <v>976</v>
      </c>
    </row>
    <row r="12" spans="1:8" x14ac:dyDescent="0.25">
      <c r="A12" s="73">
        <v>1500</v>
      </c>
      <c r="B12" s="73">
        <v>2000</v>
      </c>
      <c r="C12" s="5">
        <v>0.108</v>
      </c>
      <c r="D12" s="5">
        <v>0.11</v>
      </c>
      <c r="E12" s="5">
        <v>0.113</v>
      </c>
      <c r="F12" s="5">
        <v>0.115</v>
      </c>
      <c r="G12" s="5">
        <v>0.112</v>
      </c>
      <c r="H12" s="73" t="s">
        <v>976</v>
      </c>
    </row>
    <row r="13" spans="1:8" x14ac:dyDescent="0.25">
      <c r="A13" s="73">
        <v>2000</v>
      </c>
      <c r="B13" s="73">
        <v>3000</v>
      </c>
      <c r="C13" s="5">
        <v>0.09</v>
      </c>
      <c r="D13" s="5">
        <v>9.1999999999999998E-2</v>
      </c>
      <c r="E13" s="5">
        <v>9.4E-2</v>
      </c>
      <c r="F13" s="5">
        <v>9.6000000000000002E-2</v>
      </c>
      <c r="G13" s="5">
        <v>9.5000000000000001E-2</v>
      </c>
      <c r="H13" s="73" t="s">
        <v>976</v>
      </c>
    </row>
    <row r="14" spans="1:8" x14ac:dyDescent="0.25">
      <c r="A14" s="73">
        <v>3000</v>
      </c>
      <c r="B14" s="73">
        <v>5000</v>
      </c>
      <c r="C14" s="5">
        <v>0.8</v>
      </c>
      <c r="D14" s="5">
        <v>0.80100000000000005</v>
      </c>
      <c r="E14" s="5">
        <v>0.80200000000000005</v>
      </c>
      <c r="F14" s="5">
        <v>0.80400000000000005</v>
      </c>
      <c r="G14" s="5">
        <v>0.80300000000000005</v>
      </c>
      <c r="H14" s="73" t="s">
        <v>976</v>
      </c>
    </row>
    <row r="15" spans="1:8" x14ac:dyDescent="0.25">
      <c r="A15" s="73">
        <v>5000</v>
      </c>
      <c r="B15" s="73">
        <v>7500</v>
      </c>
      <c r="C15" s="5">
        <v>0.7</v>
      </c>
      <c r="D15" s="5">
        <v>0.70099999999999996</v>
      </c>
      <c r="E15" s="5">
        <v>0.70199999999999996</v>
      </c>
      <c r="F15" s="5">
        <v>0.70399999999999996</v>
      </c>
      <c r="G15" s="5">
        <v>0.70299999999999996</v>
      </c>
      <c r="H15" s="73" t="s">
        <v>976</v>
      </c>
    </row>
    <row r="16" spans="1:8" x14ac:dyDescent="0.25">
      <c r="A16" s="73">
        <v>7500</v>
      </c>
      <c r="B16" s="73">
        <v>10000</v>
      </c>
      <c r="C16" s="5">
        <v>6.2E-2</v>
      </c>
      <c r="D16" s="5">
        <v>6.4000000000000001E-2</v>
      </c>
      <c r="E16" s="5">
        <v>6.5000000000000002E-2</v>
      </c>
      <c r="F16" s="5">
        <v>6.7000000000000004E-2</v>
      </c>
      <c r="G16" s="5">
        <v>6.6000000000000003E-2</v>
      </c>
      <c r="H16" s="73" t="s">
        <v>976</v>
      </c>
    </row>
  </sheetData>
  <mergeCells count="5">
    <mergeCell ref="A3:B3"/>
    <mergeCell ref="C3:G4"/>
    <mergeCell ref="H3:H5"/>
    <mergeCell ref="A4:A5"/>
    <mergeCell ref="B4:B5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7"/>
  <sheetViews>
    <sheetView topLeftCell="A2" workbookViewId="0">
      <selection activeCell="M20" sqref="M20"/>
    </sheetView>
  </sheetViews>
  <sheetFormatPr defaultRowHeight="15" x14ac:dyDescent="0.25"/>
  <cols>
    <col min="13" max="13" width="18" bestFit="1" customWidth="1"/>
  </cols>
  <sheetData>
    <row r="1" spans="1:13" s="65" customFormat="1" hidden="1" x14ac:dyDescent="0.25"/>
    <row r="2" spans="1:13" x14ac:dyDescent="0.25">
      <c r="A2" s="74" t="s">
        <v>905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x14ac:dyDescent="0.25">
      <c r="A3" s="127" t="s">
        <v>506</v>
      </c>
      <c r="B3" s="129"/>
      <c r="C3" s="137" t="s">
        <v>507</v>
      </c>
      <c r="D3" s="138"/>
      <c r="E3" s="138"/>
      <c r="F3" s="138"/>
      <c r="G3" s="138"/>
      <c r="H3" s="138"/>
      <c r="I3" s="138"/>
      <c r="J3" s="138"/>
      <c r="K3" s="138"/>
      <c r="L3" s="139"/>
      <c r="M3" s="135" t="s">
        <v>508</v>
      </c>
    </row>
    <row r="4" spans="1:13" x14ac:dyDescent="0.25">
      <c r="A4" s="135" t="s">
        <v>509</v>
      </c>
      <c r="B4" s="135" t="s">
        <v>979</v>
      </c>
      <c r="C4" s="140"/>
      <c r="D4" s="141"/>
      <c r="E4" s="141"/>
      <c r="F4" s="141"/>
      <c r="G4" s="141"/>
      <c r="H4" s="141"/>
      <c r="I4" s="141"/>
      <c r="J4" s="141"/>
      <c r="K4" s="141"/>
      <c r="L4" s="142"/>
      <c r="M4" s="143"/>
    </row>
    <row r="5" spans="1:13" x14ac:dyDescent="0.25">
      <c r="A5" s="144"/>
      <c r="B5" s="144"/>
      <c r="C5" s="75" t="s">
        <v>0</v>
      </c>
      <c r="D5" s="75" t="s">
        <v>510</v>
      </c>
      <c r="E5" s="75" t="s">
        <v>511</v>
      </c>
      <c r="F5" s="75" t="s">
        <v>513</v>
      </c>
      <c r="G5" s="75" t="s">
        <v>512</v>
      </c>
      <c r="H5" s="6" t="s">
        <v>514</v>
      </c>
      <c r="I5" s="6" t="s">
        <v>901</v>
      </c>
      <c r="J5" s="6" t="s">
        <v>902</v>
      </c>
      <c r="K5" s="6" t="s">
        <v>903</v>
      </c>
      <c r="L5" s="6" t="s">
        <v>904</v>
      </c>
      <c r="M5" s="144"/>
    </row>
    <row r="6" spans="1:13" x14ac:dyDescent="0.25">
      <c r="A6" s="75"/>
      <c r="B6" s="75"/>
      <c r="C6" s="73">
        <v>50001</v>
      </c>
      <c r="D6" s="73">
        <v>50002</v>
      </c>
      <c r="E6" s="73">
        <v>50003</v>
      </c>
      <c r="F6" s="73">
        <v>50004</v>
      </c>
      <c r="G6" s="73">
        <v>50005</v>
      </c>
      <c r="H6" s="73">
        <v>60001</v>
      </c>
      <c r="I6" s="73">
        <v>60002</v>
      </c>
      <c r="J6" s="73">
        <v>60003</v>
      </c>
      <c r="K6" s="73">
        <v>60004</v>
      </c>
      <c r="L6" s="73">
        <v>60005</v>
      </c>
      <c r="M6" s="75"/>
    </row>
    <row r="7" spans="1:13" x14ac:dyDescent="0.25">
      <c r="A7" s="73">
        <v>0</v>
      </c>
      <c r="B7" s="73">
        <v>100</v>
      </c>
      <c r="C7" s="73">
        <v>18.100000000000001</v>
      </c>
      <c r="D7" s="73">
        <v>18.3</v>
      </c>
      <c r="E7" s="73">
        <v>17.899999999999999</v>
      </c>
      <c r="F7" s="73">
        <v>17</v>
      </c>
      <c r="G7" s="4">
        <v>11.2</v>
      </c>
      <c r="H7" s="4">
        <v>16.8</v>
      </c>
      <c r="I7" s="4">
        <v>16.920000000000002</v>
      </c>
      <c r="J7" s="4">
        <v>17.2</v>
      </c>
      <c r="K7" s="4">
        <v>18.010000000000002</v>
      </c>
      <c r="L7" s="4">
        <v>21.96</v>
      </c>
      <c r="M7" s="73" t="s">
        <v>975</v>
      </c>
    </row>
    <row r="8" spans="1:13" x14ac:dyDescent="0.25">
      <c r="A8" s="73">
        <v>100</v>
      </c>
      <c r="B8" s="73">
        <v>300</v>
      </c>
      <c r="C8" s="5">
        <v>0.30199999999999999</v>
      </c>
      <c r="D8" s="5">
        <v>0.30599999999999999</v>
      </c>
      <c r="E8" s="5">
        <v>0.37</v>
      </c>
      <c r="F8" s="5">
        <v>0.34100000000000003</v>
      </c>
      <c r="G8" s="5">
        <v>0.20399999999999999</v>
      </c>
      <c r="H8" s="5">
        <v>0.34</v>
      </c>
      <c r="I8" s="5">
        <v>0.307</v>
      </c>
      <c r="J8" s="5">
        <v>0.28999999999999998</v>
      </c>
      <c r="K8" s="5">
        <v>0.3</v>
      </c>
      <c r="L8" s="5">
        <v>0.38900000000000001</v>
      </c>
      <c r="M8" s="73" t="s">
        <v>976</v>
      </c>
    </row>
    <row r="9" spans="1:13" x14ac:dyDescent="0.25">
      <c r="A9" s="73">
        <v>300</v>
      </c>
      <c r="B9" s="73">
        <v>500</v>
      </c>
      <c r="C9" s="5">
        <v>0.25</v>
      </c>
      <c r="D9" s="5">
        <v>0.26600000000000001</v>
      </c>
      <c r="E9" s="5">
        <v>0.311</v>
      </c>
      <c r="F9" s="5">
        <v>0.29899999999999999</v>
      </c>
      <c r="G9" s="5">
        <v>0.17899999999999999</v>
      </c>
      <c r="H9" s="5">
        <v>0.19800000000000001</v>
      </c>
      <c r="I9" s="5">
        <v>0.26500000000000001</v>
      </c>
      <c r="J9" s="5">
        <v>0.24</v>
      </c>
      <c r="K9" s="5">
        <v>0.253</v>
      </c>
      <c r="L9" s="5">
        <v>0.28199999999999997</v>
      </c>
      <c r="M9" s="73" t="s">
        <v>976</v>
      </c>
    </row>
    <row r="10" spans="1:13" x14ac:dyDescent="0.25">
      <c r="A10" s="73">
        <v>500</v>
      </c>
      <c r="B10" s="73">
        <v>1000</v>
      </c>
      <c r="C10" s="5">
        <v>0.15</v>
      </c>
      <c r="D10" s="5">
        <v>0.153</v>
      </c>
      <c r="E10" s="5">
        <v>0.17</v>
      </c>
      <c r="F10" s="5">
        <v>0.16</v>
      </c>
      <c r="G10" s="5">
        <v>0.12</v>
      </c>
      <c r="H10" s="5">
        <v>0.14799999999999999</v>
      </c>
      <c r="I10" s="5">
        <v>0.16800000000000001</v>
      </c>
      <c r="J10" s="5">
        <v>0.16</v>
      </c>
      <c r="K10" s="5">
        <v>0.16500000000000001</v>
      </c>
      <c r="L10" s="5">
        <v>0.19</v>
      </c>
      <c r="M10" s="73" t="s">
        <v>976</v>
      </c>
    </row>
    <row r="11" spans="1:13" x14ac:dyDescent="0.25">
      <c r="A11" s="73">
        <v>1000</v>
      </c>
      <c r="B11" s="73">
        <v>1500</v>
      </c>
      <c r="C11" s="5">
        <v>0.12</v>
      </c>
      <c r="D11" s="5">
        <v>0.122</v>
      </c>
      <c r="E11" s="5">
        <v>0.125</v>
      </c>
      <c r="F11" s="5">
        <v>0.124</v>
      </c>
      <c r="G11" s="5">
        <v>0.11799999999999999</v>
      </c>
      <c r="H11" s="5">
        <v>0.11899999999999999</v>
      </c>
      <c r="I11" s="5">
        <v>0.12</v>
      </c>
      <c r="J11" s="5">
        <v>0.121</v>
      </c>
      <c r="K11" s="5">
        <v>0.121</v>
      </c>
      <c r="L11" s="5">
        <v>0.14000000000000001</v>
      </c>
      <c r="M11" s="73" t="s">
        <v>976</v>
      </c>
    </row>
    <row r="12" spans="1:13" x14ac:dyDescent="0.25">
      <c r="A12" s="73">
        <v>1500</v>
      </c>
      <c r="B12" s="73">
        <v>2000</v>
      </c>
      <c r="C12" s="5">
        <v>0.11</v>
      </c>
      <c r="D12" s="5">
        <v>0.112</v>
      </c>
      <c r="E12" s="5">
        <v>0.114</v>
      </c>
      <c r="F12" s="5">
        <v>0.113</v>
      </c>
      <c r="G12" s="5">
        <v>0.1</v>
      </c>
      <c r="H12" s="5">
        <v>0.113</v>
      </c>
      <c r="I12" s="5">
        <v>0.114</v>
      </c>
      <c r="J12" s="5">
        <v>0.115</v>
      </c>
      <c r="K12" s="5">
        <v>0.114</v>
      </c>
      <c r="L12" s="5">
        <v>0.12</v>
      </c>
      <c r="M12" s="73" t="s">
        <v>976</v>
      </c>
    </row>
    <row r="13" spans="1:13" x14ac:dyDescent="0.25">
      <c r="A13" s="73">
        <v>2000</v>
      </c>
      <c r="B13" s="73">
        <v>3000</v>
      </c>
      <c r="C13" s="5">
        <v>9.1999999999999998E-2</v>
      </c>
      <c r="D13" s="5">
        <v>9.2999999999999999E-2</v>
      </c>
      <c r="E13" s="5">
        <v>9.4E-2</v>
      </c>
      <c r="F13" s="5">
        <v>9.5000000000000001E-2</v>
      </c>
      <c r="G13" s="5">
        <v>0.09</v>
      </c>
      <c r="H13" s="5">
        <v>9.2999999999999999E-2</v>
      </c>
      <c r="I13" s="5">
        <v>9.4E-2</v>
      </c>
      <c r="J13" s="5">
        <v>9.5000000000000001E-2</v>
      </c>
      <c r="K13" s="5">
        <v>9.4E-2</v>
      </c>
      <c r="L13" s="5">
        <v>1.01</v>
      </c>
      <c r="M13" s="73" t="s">
        <v>976</v>
      </c>
    </row>
    <row r="14" spans="1:13" x14ac:dyDescent="0.25">
      <c r="A14" s="73">
        <v>3000</v>
      </c>
      <c r="B14" s="73">
        <v>5000</v>
      </c>
      <c r="C14" s="5">
        <v>8.2000000000000003E-2</v>
      </c>
      <c r="D14" s="5">
        <v>8.3000000000000004E-2</v>
      </c>
      <c r="E14" s="5">
        <v>8.4000000000000005E-2</v>
      </c>
      <c r="F14" s="5">
        <v>8.5000000000000006E-2</v>
      </c>
      <c r="G14" s="5">
        <v>0.08</v>
      </c>
      <c r="H14" s="5">
        <v>8.3000000000000004E-2</v>
      </c>
      <c r="I14" s="5">
        <v>8.4000000000000005E-2</v>
      </c>
      <c r="J14" s="5">
        <v>8.5000000000000006E-2</v>
      </c>
      <c r="K14" s="5">
        <v>8.4000000000000005E-2</v>
      </c>
      <c r="L14" s="5">
        <v>0.9</v>
      </c>
      <c r="M14" s="73" t="s">
        <v>976</v>
      </c>
    </row>
    <row r="15" spans="1:13" x14ac:dyDescent="0.25">
      <c r="A15" s="73">
        <v>5000</v>
      </c>
      <c r="B15" s="73">
        <v>7500</v>
      </c>
      <c r="C15" s="5">
        <v>7.1999999999999995E-2</v>
      </c>
      <c r="D15" s="5">
        <v>7.2999999999999995E-2</v>
      </c>
      <c r="E15" s="5">
        <v>7.3999999999999996E-2</v>
      </c>
      <c r="F15" s="5">
        <v>7.4999999999999997E-2</v>
      </c>
      <c r="G15" s="5">
        <v>7.0000000000000007E-2</v>
      </c>
      <c r="H15" s="5">
        <v>7.2999999999999995E-2</v>
      </c>
      <c r="I15" s="5">
        <v>7.3999999999999996E-2</v>
      </c>
      <c r="J15" s="5">
        <v>7.4999999999999997E-2</v>
      </c>
      <c r="K15" s="5">
        <v>7.3999999999999996E-2</v>
      </c>
      <c r="L15" s="5">
        <v>0.8</v>
      </c>
      <c r="M15" s="73" t="s">
        <v>976</v>
      </c>
    </row>
    <row r="16" spans="1:13" x14ac:dyDescent="0.25">
      <c r="A16" s="73">
        <v>7500</v>
      </c>
      <c r="B16" s="73">
        <v>10000</v>
      </c>
      <c r="C16" s="5">
        <v>6.2E-2</v>
      </c>
      <c r="D16" s="5">
        <v>6.3E-2</v>
      </c>
      <c r="E16" s="5">
        <v>6.4000000000000001E-2</v>
      </c>
      <c r="F16" s="5">
        <v>6.5000000000000002E-2</v>
      </c>
      <c r="G16" s="5">
        <v>0.06</v>
      </c>
      <c r="H16" s="5">
        <v>6.3E-2</v>
      </c>
      <c r="I16" s="5">
        <v>6.4000000000000001E-2</v>
      </c>
      <c r="J16" s="5">
        <v>6.5000000000000002E-2</v>
      </c>
      <c r="K16" s="5">
        <v>6.4000000000000001E-2</v>
      </c>
      <c r="L16" s="5">
        <v>0.7</v>
      </c>
      <c r="M16" s="73" t="s">
        <v>976</v>
      </c>
    </row>
    <row r="20" spans="2:9" x14ac:dyDescent="0.25">
      <c r="B20" s="12"/>
      <c r="C20" s="12"/>
      <c r="D20" s="12"/>
      <c r="E20" s="12"/>
      <c r="F20" s="12"/>
      <c r="G20" s="12"/>
      <c r="H20" s="12"/>
      <c r="I20" s="12"/>
    </row>
    <row r="21" spans="2:9" x14ac:dyDescent="0.25">
      <c r="B21" s="12"/>
      <c r="C21" s="12"/>
      <c r="D21" s="12"/>
      <c r="E21" s="12"/>
      <c r="F21" s="12"/>
      <c r="G21" s="12"/>
      <c r="H21" s="12"/>
      <c r="I21" s="12"/>
    </row>
    <row r="22" spans="2:9" x14ac:dyDescent="0.25">
      <c r="B22" s="12"/>
      <c r="C22" s="11"/>
      <c r="D22" s="11"/>
      <c r="E22" s="11"/>
      <c r="F22" s="11"/>
      <c r="G22" s="11"/>
      <c r="H22" s="12"/>
      <c r="I22" s="12"/>
    </row>
    <row r="23" spans="2:9" x14ac:dyDescent="0.25">
      <c r="B23" s="12"/>
      <c r="C23" s="11"/>
      <c r="D23" s="11"/>
      <c r="E23" s="11"/>
      <c r="F23" s="11"/>
      <c r="G23" s="11"/>
      <c r="H23" s="12"/>
      <c r="I23" s="12"/>
    </row>
    <row r="24" spans="2:9" x14ac:dyDescent="0.25">
      <c r="B24" s="12"/>
      <c r="C24" s="18"/>
      <c r="D24" s="12"/>
      <c r="E24" s="12"/>
      <c r="F24" s="12"/>
      <c r="G24" s="12"/>
      <c r="H24" s="12"/>
      <c r="I24" s="12"/>
    </row>
    <row r="25" spans="2:9" x14ac:dyDescent="0.25">
      <c r="B25" s="12"/>
      <c r="C25" s="19"/>
      <c r="D25" s="19"/>
      <c r="E25" s="19"/>
      <c r="F25" s="19"/>
      <c r="G25" s="19"/>
      <c r="H25" s="12"/>
      <c r="I25" s="12"/>
    </row>
    <row r="26" spans="2:9" x14ac:dyDescent="0.25">
      <c r="B26" s="12"/>
      <c r="C26" s="19"/>
      <c r="D26" s="19"/>
      <c r="E26" s="19"/>
      <c r="F26" s="19"/>
      <c r="G26" s="19"/>
      <c r="H26" s="12"/>
      <c r="I26" s="12"/>
    </row>
    <row r="27" spans="2:9" x14ac:dyDescent="0.25">
      <c r="B27" s="12"/>
      <c r="C27" s="19"/>
      <c r="D27" s="19"/>
      <c r="E27" s="19"/>
      <c r="F27" s="19"/>
      <c r="G27" s="19"/>
      <c r="H27" s="12"/>
      <c r="I27" s="12"/>
    </row>
    <row r="28" spans="2:9" x14ac:dyDescent="0.25">
      <c r="B28" s="12"/>
      <c r="C28" s="19"/>
      <c r="D28" s="19"/>
      <c r="E28" s="19"/>
      <c r="F28" s="19"/>
      <c r="G28" s="19"/>
      <c r="H28" s="12"/>
      <c r="I28" s="12"/>
    </row>
    <row r="29" spans="2:9" x14ac:dyDescent="0.25">
      <c r="B29" s="12"/>
      <c r="C29" s="19"/>
      <c r="D29" s="19"/>
      <c r="E29" s="19"/>
      <c r="F29" s="19"/>
      <c r="G29" s="19"/>
      <c r="H29" s="12"/>
      <c r="I29" s="12"/>
    </row>
    <row r="30" spans="2:9" x14ac:dyDescent="0.25">
      <c r="B30" s="12"/>
      <c r="C30" s="19"/>
      <c r="D30" s="19"/>
      <c r="E30" s="19"/>
      <c r="F30" s="19"/>
      <c r="G30" s="19"/>
      <c r="H30" s="12"/>
      <c r="I30" s="12"/>
    </row>
    <row r="31" spans="2:9" x14ac:dyDescent="0.25">
      <c r="B31" s="12"/>
      <c r="C31" s="19"/>
      <c r="D31" s="19"/>
      <c r="E31" s="19"/>
      <c r="F31" s="19"/>
      <c r="G31" s="19"/>
      <c r="H31" s="12"/>
      <c r="I31" s="12"/>
    </row>
    <row r="32" spans="2:9" x14ac:dyDescent="0.25">
      <c r="B32" s="12"/>
      <c r="C32" s="19"/>
      <c r="D32" s="19"/>
      <c r="E32" s="19"/>
      <c r="F32" s="19"/>
      <c r="G32" s="19"/>
      <c r="H32" s="12"/>
      <c r="I32" s="12"/>
    </row>
    <row r="33" spans="2:9" x14ac:dyDescent="0.25">
      <c r="B33" s="12"/>
      <c r="C33" s="19"/>
      <c r="D33" s="19"/>
      <c r="E33" s="19"/>
      <c r="F33" s="19"/>
      <c r="G33" s="19"/>
      <c r="H33" s="12"/>
      <c r="I33" s="12"/>
    </row>
    <row r="34" spans="2:9" x14ac:dyDescent="0.25">
      <c r="B34" s="12"/>
      <c r="C34" s="12"/>
      <c r="D34" s="12"/>
      <c r="E34" s="12"/>
      <c r="F34" s="12"/>
      <c r="G34" s="12"/>
      <c r="H34" s="12"/>
      <c r="I34" s="12"/>
    </row>
    <row r="35" spans="2:9" x14ac:dyDescent="0.25">
      <c r="B35" s="12"/>
      <c r="C35" s="12"/>
      <c r="D35" s="12"/>
      <c r="E35" s="12"/>
      <c r="F35" s="12"/>
      <c r="G35" s="12"/>
      <c r="H35" s="12"/>
      <c r="I35" s="12"/>
    </row>
    <row r="36" spans="2:9" x14ac:dyDescent="0.25">
      <c r="B36" s="12"/>
      <c r="C36" s="12"/>
      <c r="D36" s="12"/>
      <c r="E36" s="12"/>
      <c r="F36" s="12"/>
      <c r="G36" s="12"/>
      <c r="H36" s="12"/>
      <c r="I36" s="12"/>
    </row>
    <row r="37" spans="2:9" x14ac:dyDescent="0.25">
      <c r="B37" s="12"/>
      <c r="C37" s="12"/>
      <c r="D37" s="12"/>
      <c r="E37" s="12"/>
      <c r="F37" s="12"/>
      <c r="G37" s="12"/>
      <c r="H37" s="12"/>
      <c r="I37" s="12"/>
    </row>
  </sheetData>
  <mergeCells count="5">
    <mergeCell ref="A3:B3"/>
    <mergeCell ref="C3:L4"/>
    <mergeCell ref="M3:M5"/>
    <mergeCell ref="A4:A5"/>
    <mergeCell ref="B4:B5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F24" sqref="F24"/>
    </sheetView>
  </sheetViews>
  <sheetFormatPr defaultColWidth="8.85546875" defaultRowHeight="15" x14ac:dyDescent="0.25"/>
  <cols>
    <col min="1" max="1" width="39" style="70" customWidth="1"/>
    <col min="2" max="16384" width="8.85546875" style="70"/>
  </cols>
  <sheetData>
    <row r="1" spans="1:2" x14ac:dyDescent="0.25">
      <c r="A1" s="90" t="s">
        <v>956</v>
      </c>
      <c r="B1" s="88"/>
    </row>
    <row r="2" spans="1:2" x14ac:dyDescent="0.25">
      <c r="A2" s="90"/>
      <c r="B2" s="90"/>
    </row>
    <row r="3" spans="1:2" x14ac:dyDescent="0.25">
      <c r="A3" s="92" t="s">
        <v>957</v>
      </c>
      <c r="B3" s="108">
        <v>35</v>
      </c>
    </row>
    <row r="4" spans="1:2" x14ac:dyDescent="0.25">
      <c r="A4" s="92" t="s">
        <v>958</v>
      </c>
      <c r="B4" s="108">
        <v>3.3000000000000002E-2</v>
      </c>
    </row>
    <row r="5" spans="1:2" x14ac:dyDescent="0.25">
      <c r="A5" s="90"/>
      <c r="B5" s="90"/>
    </row>
    <row r="6" spans="1:2" s="80" customFormat="1" x14ac:dyDescent="0.25">
      <c r="A6" s="85" t="s">
        <v>992</v>
      </c>
      <c r="B6" s="90"/>
    </row>
    <row r="7" spans="1:2" x14ac:dyDescent="0.25">
      <c r="A7" s="89" t="s">
        <v>988</v>
      </c>
      <c r="B7" s="89">
        <v>7.7000000000000002E-3</v>
      </c>
    </row>
    <row r="8" spans="1:2" x14ac:dyDescent="0.25">
      <c r="A8" s="89" t="s">
        <v>989</v>
      </c>
      <c r="B8" s="89">
        <v>2.3E-2</v>
      </c>
    </row>
    <row r="9" spans="1:2" x14ac:dyDescent="0.25">
      <c r="A9" s="89" t="s">
        <v>990</v>
      </c>
      <c r="B9" s="89">
        <v>5.45E-2</v>
      </c>
    </row>
    <row r="10" spans="1:2" x14ac:dyDescent="0.25">
      <c r="A10" s="90"/>
      <c r="B10" s="90"/>
    </row>
    <row r="11" spans="1:2" x14ac:dyDescent="0.25">
      <c r="A11" s="90" t="s">
        <v>991</v>
      </c>
      <c r="B11" s="90"/>
    </row>
    <row r="12" spans="1:2" x14ac:dyDescent="0.25">
      <c r="A12" s="89" t="s">
        <v>993</v>
      </c>
      <c r="B12" s="89">
        <v>22700</v>
      </c>
    </row>
    <row r="13" spans="1:2" x14ac:dyDescent="0.25">
      <c r="A13" s="89" t="s">
        <v>994</v>
      </c>
      <c r="B13" s="89">
        <v>65</v>
      </c>
    </row>
    <row r="14" spans="1:2" x14ac:dyDescent="0.25">
      <c r="A14" s="89" t="s">
        <v>995</v>
      </c>
      <c r="B14" s="89">
        <v>20900</v>
      </c>
    </row>
    <row r="15" spans="1:2" x14ac:dyDescent="0.25">
      <c r="A15" s="89" t="s">
        <v>996</v>
      </c>
      <c r="B15" s="89">
        <v>800</v>
      </c>
    </row>
    <row r="16" spans="1:2" x14ac:dyDescent="0.25">
      <c r="A16" s="89" t="s">
        <v>997</v>
      </c>
      <c r="B16" s="89">
        <v>21750</v>
      </c>
    </row>
    <row r="17" spans="1:2" x14ac:dyDescent="0.25">
      <c r="A17" s="89" t="s">
        <v>998</v>
      </c>
      <c r="B17" s="89">
        <v>200</v>
      </c>
    </row>
  </sheetData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topLeftCell="A3" workbookViewId="0">
      <selection activeCell="A3" sqref="A3"/>
    </sheetView>
  </sheetViews>
  <sheetFormatPr defaultRowHeight="15" x14ac:dyDescent="0.25"/>
  <cols>
    <col min="1" max="1" width="12.140625" customWidth="1"/>
    <col min="2" max="2" width="15.42578125" bestFit="1" customWidth="1"/>
  </cols>
  <sheetData>
    <row r="1" spans="1:8" s="65" customFormat="1" hidden="1" x14ac:dyDescent="0.25"/>
    <row r="2" spans="1:8" s="65" customFormat="1" hidden="1" x14ac:dyDescent="0.25"/>
    <row r="3" spans="1:8" x14ac:dyDescent="0.25">
      <c r="A3" s="14" t="s">
        <v>906</v>
      </c>
      <c r="B3" s="14"/>
    </row>
    <row r="4" spans="1:8" x14ac:dyDescent="0.25">
      <c r="A4" s="9" t="s">
        <v>907</v>
      </c>
      <c r="B4" s="9" t="s">
        <v>908</v>
      </c>
    </row>
    <row r="5" spans="1:8" x14ac:dyDescent="0.25">
      <c r="A5" s="2">
        <v>50001</v>
      </c>
      <c r="B5" s="10" t="s">
        <v>0</v>
      </c>
      <c r="C5" s="11"/>
      <c r="D5" s="55">
        <v>50001</v>
      </c>
      <c r="E5" s="55">
        <v>50002</v>
      </c>
      <c r="F5" s="55">
        <v>50003</v>
      </c>
      <c r="G5" s="55">
        <v>50004</v>
      </c>
      <c r="H5" s="55">
        <v>50005</v>
      </c>
    </row>
    <row r="6" spans="1:8" x14ac:dyDescent="0.25">
      <c r="A6" s="2">
        <v>50002</v>
      </c>
      <c r="B6" s="10" t="s">
        <v>510</v>
      </c>
      <c r="C6" s="12"/>
    </row>
    <row r="7" spans="1:8" x14ac:dyDescent="0.25">
      <c r="A7" s="2">
        <v>50003</v>
      </c>
      <c r="B7" s="10" t="s">
        <v>511</v>
      </c>
      <c r="C7" s="12"/>
      <c r="D7" s="55">
        <v>60001</v>
      </c>
      <c r="E7" s="55">
        <v>60002</v>
      </c>
      <c r="F7" s="55">
        <v>60003</v>
      </c>
      <c r="G7" s="55">
        <v>60004</v>
      </c>
      <c r="H7" s="55">
        <v>60005</v>
      </c>
    </row>
    <row r="8" spans="1:8" x14ac:dyDescent="0.25">
      <c r="A8" s="2">
        <v>50004</v>
      </c>
      <c r="B8" s="10" t="s">
        <v>513</v>
      </c>
    </row>
    <row r="9" spans="1:8" x14ac:dyDescent="0.25">
      <c r="A9" s="2">
        <v>50005</v>
      </c>
      <c r="B9" s="10" t="s">
        <v>512</v>
      </c>
    </row>
    <row r="10" spans="1:8" x14ac:dyDescent="0.25">
      <c r="A10" s="2">
        <v>60001</v>
      </c>
      <c r="B10" s="13" t="s">
        <v>514</v>
      </c>
    </row>
    <row r="11" spans="1:8" x14ac:dyDescent="0.25">
      <c r="A11" s="2">
        <v>60002</v>
      </c>
      <c r="B11" s="13" t="s">
        <v>901</v>
      </c>
    </row>
    <row r="12" spans="1:8" x14ac:dyDescent="0.25">
      <c r="A12" s="2">
        <v>60003</v>
      </c>
      <c r="B12" s="13" t="s">
        <v>902</v>
      </c>
    </row>
    <row r="13" spans="1:8" x14ac:dyDescent="0.25">
      <c r="A13" s="2">
        <v>60004</v>
      </c>
      <c r="B13" s="13" t="s">
        <v>903</v>
      </c>
    </row>
    <row r="14" spans="1:8" x14ac:dyDescent="0.25">
      <c r="A14" s="2">
        <v>60005</v>
      </c>
      <c r="B14" s="13" t="s">
        <v>904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Datset_1</vt:lpstr>
      <vt:lpstr>Datset_2</vt:lpstr>
      <vt:lpstr>Datset_3</vt:lpstr>
      <vt:lpstr>MASTER_Data_1</vt:lpstr>
      <vt:lpstr>MASTER_Data_2</vt:lpstr>
      <vt:lpstr>MASTER_Data_3</vt:lpstr>
      <vt:lpstr>MASTER_Data_4</vt:lpstr>
      <vt:lpstr>MASTER_Data_5</vt:lpstr>
      <vt:lpstr>MASTER_Data_6</vt:lpstr>
      <vt:lpstr>MASTER_Data_7</vt:lpstr>
      <vt:lpstr>MASTER_Data_8</vt:lpstr>
      <vt:lpstr>Analysis</vt:lpstr>
    </vt:vector>
  </TitlesOfParts>
  <Company>Student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new</cp:lastModifiedBy>
  <cp:lastPrinted>2011-10-20T08:57:36Z</cp:lastPrinted>
  <dcterms:created xsi:type="dcterms:W3CDTF">2008-09-26T09:42:43Z</dcterms:created>
  <dcterms:modified xsi:type="dcterms:W3CDTF">2021-01-02T14:32:57Z</dcterms:modified>
</cp:coreProperties>
</file>