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24"/>
  <workbookPr defaultThemeVersion="166925"/>
  <mc:AlternateContent xmlns:mc="http://schemas.openxmlformats.org/markup-compatibility/2006">
    <mc:Choice Requires="x15">
      <x15ac:absPath xmlns:x15ac="http://schemas.microsoft.com/office/spreadsheetml/2010/11/ac" url="https://pennstateoffice365-my.sharepoint.com/personal/kmh7069_psu_edu/Documents/Research/"/>
    </mc:Choice>
  </mc:AlternateContent>
  <xr:revisionPtr revIDLastSave="0" documentId="8_{10438FE3-EC38-41AC-A904-EB3D873D7D05}" xr6:coauthVersionLast="48" xr6:coauthVersionMax="48" xr10:uidLastSave="{00000000-0000-0000-0000-000000000000}"/>
  <bookViews>
    <workbookView xWindow="-19320" yWindow="-11415" windowWidth="19440" windowHeight="15000" firstSheet="6" activeTab="6" xr2:uid="{00000000-000D-0000-FFFF-FFFF00000000}"/>
  </bookViews>
  <sheets>
    <sheet name="Raw data" sheetId="1" r:id="rId1"/>
    <sheet name="Respirometry data (all)" sheetId="3" r:id="rId2"/>
    <sheet name="exp1_resp_data" sheetId="6" r:id="rId3"/>
    <sheet name="Female reproduction data" sheetId="4" r:id="rId4"/>
    <sheet name="Physiological data" sheetId="2" r:id="rId5"/>
    <sheet name="Body mass data" sheetId="5" r:id="rId6"/>
    <sheet name="Lipids"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18" i="1" l="1"/>
  <c r="A24" i="7"/>
  <c r="A23" i="7"/>
  <c r="A22" i="7"/>
  <c r="A21" i="7"/>
  <c r="A20" i="7"/>
  <c r="A19" i="7"/>
  <c r="A18" i="7"/>
  <c r="A17" i="7"/>
  <c r="A16" i="7"/>
  <c r="A15" i="7"/>
  <c r="A14" i="7"/>
  <c r="A13" i="7"/>
  <c r="A12" i="7"/>
  <c r="A11" i="7"/>
  <c r="A10" i="7"/>
  <c r="A9" i="7"/>
  <c r="A8" i="7"/>
  <c r="A7" i="7"/>
  <c r="A6" i="7"/>
  <c r="A5" i="7"/>
  <c r="A4" i="7"/>
  <c r="A3" i="7"/>
  <c r="A2" i="7"/>
  <c r="B25" i="6"/>
  <c r="B24" i="6"/>
  <c r="B23" i="6"/>
  <c r="B22" i="6"/>
  <c r="B21" i="6"/>
  <c r="B20" i="6"/>
  <c r="B19" i="6"/>
  <c r="B18" i="6"/>
  <c r="B17" i="6"/>
  <c r="B16" i="6"/>
  <c r="B15" i="6"/>
  <c r="B14" i="6"/>
  <c r="B13" i="6"/>
  <c r="B12" i="6"/>
  <c r="B11" i="6"/>
  <c r="B10" i="6"/>
  <c r="B9" i="6"/>
  <c r="B8" i="6"/>
  <c r="B7" i="6"/>
  <c r="B6" i="6"/>
  <c r="B5" i="6"/>
  <c r="B4" i="6"/>
  <c r="B3" i="6"/>
  <c r="B2" i="6"/>
  <c r="E25" i="6"/>
  <c r="E24" i="6"/>
  <c r="E23" i="6"/>
  <c r="E22" i="6"/>
  <c r="E21" i="6"/>
  <c r="E20" i="6"/>
  <c r="E19" i="6"/>
  <c r="E18" i="6"/>
  <c r="E17" i="6"/>
  <c r="E16" i="6"/>
  <c r="E15" i="6"/>
  <c r="E14" i="6"/>
  <c r="E13" i="6"/>
  <c r="E12" i="6"/>
  <c r="E11" i="6"/>
  <c r="E10" i="6"/>
  <c r="E9" i="6"/>
  <c r="E8" i="6"/>
  <c r="E7" i="6"/>
  <c r="E6" i="6"/>
  <c r="E5" i="6"/>
  <c r="E4" i="6"/>
  <c r="E3" i="6"/>
  <c r="E2" i="6"/>
  <c r="I3" i="5"/>
  <c r="W7" i="1"/>
  <c r="W8" i="1"/>
  <c r="W9" i="1"/>
  <c r="W10" i="1"/>
  <c r="W11" i="1"/>
  <c r="W12" i="1"/>
  <c r="W13" i="1"/>
  <c r="W14" i="1"/>
  <c r="W15" i="1"/>
  <c r="W16" i="1"/>
  <c r="W17" i="1"/>
  <c r="W19" i="1"/>
  <c r="W20" i="1"/>
  <c r="W21" i="1"/>
  <c r="W22" i="1"/>
  <c r="W23" i="1"/>
  <c r="W25" i="1"/>
  <c r="W26" i="1"/>
  <c r="W3" i="1"/>
  <c r="W4" i="1"/>
  <c r="W5" i="1"/>
  <c r="W6" i="1"/>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A3" i="5"/>
  <c r="A4" i="5"/>
  <c r="A5" i="5"/>
  <c r="A6" i="5"/>
  <c r="A7" i="5"/>
  <c r="A8" i="5"/>
  <c r="A9" i="5"/>
  <c r="A10" i="5"/>
  <c r="A11" i="5"/>
  <c r="A12" i="5"/>
  <c r="A13" i="5"/>
  <c r="A14" i="5"/>
  <c r="A15" i="5"/>
  <c r="A16" i="5"/>
  <c r="A17" i="5"/>
  <c r="A18" i="5"/>
  <c r="A19" i="5"/>
  <c r="A20" i="5"/>
  <c r="A21" i="5"/>
  <c r="A22" i="5"/>
  <c r="A23" i="5"/>
  <c r="A24" i="5"/>
  <c r="A25" i="5"/>
  <c r="A2" i="5"/>
  <c r="I60" i="3"/>
  <c r="J59" i="3"/>
  <c r="E60" i="3"/>
  <c r="L60" i="3" s="1"/>
  <c r="I59" i="3"/>
  <c r="E59" i="3"/>
  <c r="L59" i="3" s="1"/>
  <c r="I29" i="3"/>
  <c r="I30" i="3"/>
  <c r="I31" i="3"/>
  <c r="I32" i="3"/>
  <c r="I33" i="3"/>
  <c r="I34" i="3"/>
  <c r="I35" i="3"/>
  <c r="I36" i="3"/>
  <c r="I37" i="3"/>
  <c r="I38" i="3"/>
  <c r="I39" i="3"/>
  <c r="I40" i="3"/>
  <c r="I41" i="3"/>
  <c r="I42" i="3"/>
  <c r="I43" i="3"/>
  <c r="I44" i="3"/>
  <c r="I45" i="3"/>
  <c r="I46" i="3"/>
  <c r="I47" i="3"/>
  <c r="I48" i="3"/>
  <c r="I49" i="3"/>
  <c r="I50" i="3"/>
  <c r="I51" i="3"/>
  <c r="I52" i="3"/>
  <c r="I54" i="3"/>
  <c r="I55" i="3"/>
  <c r="I56" i="3"/>
  <c r="I57" i="3"/>
  <c r="I58" i="3"/>
  <c r="J2" i="3"/>
  <c r="E58" i="3"/>
  <c r="J57" i="3"/>
  <c r="E57" i="3"/>
  <c r="L57" i="3" s="1"/>
  <c r="J56" i="3"/>
  <c r="J55" i="3"/>
  <c r="E56" i="3"/>
  <c r="L56" i="3" s="1"/>
  <c r="J54" i="3"/>
  <c r="E55" i="3"/>
  <c r="L55" i="3" s="1"/>
  <c r="E54" i="3"/>
  <c r="L54" i="3" s="1"/>
  <c r="O26" i="4"/>
  <c r="O25" i="4"/>
  <c r="O12" i="4"/>
  <c r="O11" i="4"/>
  <c r="I3" i="1"/>
  <c r="I4" i="1"/>
  <c r="I5" i="1"/>
  <c r="I6" i="1"/>
  <c r="I7" i="1"/>
  <c r="I9" i="1"/>
  <c r="I10" i="1"/>
  <c r="I11" i="1"/>
  <c r="I12" i="1"/>
  <c r="I13" i="1"/>
  <c r="I14" i="1"/>
  <c r="I15" i="1"/>
  <c r="I16" i="1"/>
  <c r="I17" i="1"/>
  <c r="I18" i="1"/>
  <c r="I19" i="1"/>
  <c r="I20" i="1"/>
  <c r="I21" i="1"/>
  <c r="I22" i="1"/>
  <c r="I23" i="1"/>
  <c r="I24" i="1"/>
  <c r="I25" i="1"/>
  <c r="I26" i="1"/>
  <c r="I27" i="1"/>
  <c r="I29" i="1"/>
  <c r="I30" i="1"/>
  <c r="I31" i="1"/>
  <c r="I32" i="1"/>
  <c r="I33" i="1"/>
  <c r="I34" i="1"/>
  <c r="I35" i="1"/>
  <c r="I36" i="1"/>
  <c r="I37" i="1"/>
  <c r="I38" i="1"/>
  <c r="I39" i="1"/>
  <c r="I40" i="1"/>
  <c r="I41" i="1"/>
  <c r="I42" i="1"/>
  <c r="I43" i="1"/>
  <c r="I44" i="1"/>
  <c r="D25" i="4"/>
  <c r="P26" i="4"/>
  <c r="P25" i="4"/>
  <c r="P12" i="4"/>
  <c r="P11" i="4"/>
  <c r="D26" i="4"/>
  <c r="K17" i="4"/>
  <c r="D12" i="4"/>
  <c r="D11" i="4"/>
  <c r="E3" i="4"/>
  <c r="Q3" i="4" s="1"/>
  <c r="F3" i="4"/>
  <c r="G3" i="4"/>
  <c r="H3" i="4"/>
  <c r="I3" i="4"/>
  <c r="J3" i="4"/>
  <c r="K3" i="4"/>
  <c r="L3" i="4"/>
  <c r="M3" i="4"/>
  <c r="N3" i="4"/>
  <c r="E4" i="4"/>
  <c r="Q4" i="4" s="1"/>
  <c r="F4" i="4"/>
  <c r="G4" i="4"/>
  <c r="H4" i="4"/>
  <c r="I4" i="4"/>
  <c r="J4" i="4"/>
  <c r="K4" i="4"/>
  <c r="L4" i="4"/>
  <c r="M4" i="4"/>
  <c r="N4" i="4"/>
  <c r="E5" i="4"/>
  <c r="Q5" i="4" s="1"/>
  <c r="F5" i="4"/>
  <c r="G5" i="4"/>
  <c r="H5" i="4"/>
  <c r="I5" i="4"/>
  <c r="J5" i="4"/>
  <c r="K5" i="4"/>
  <c r="L5" i="4"/>
  <c r="M5" i="4"/>
  <c r="N5" i="4"/>
  <c r="E6" i="4"/>
  <c r="Q6" i="4" s="1"/>
  <c r="F6" i="4"/>
  <c r="G6" i="4"/>
  <c r="H6" i="4"/>
  <c r="I6" i="4"/>
  <c r="J6" i="4"/>
  <c r="K6" i="4"/>
  <c r="L6" i="4"/>
  <c r="M6" i="4"/>
  <c r="N6" i="4"/>
  <c r="E7" i="4"/>
  <c r="Q7" i="4" s="1"/>
  <c r="F7" i="4"/>
  <c r="G7" i="4"/>
  <c r="H7" i="4"/>
  <c r="I7" i="4"/>
  <c r="J7" i="4"/>
  <c r="K7" i="4"/>
  <c r="L7" i="4"/>
  <c r="M7" i="4"/>
  <c r="N7" i="4"/>
  <c r="E8" i="4"/>
  <c r="Q8" i="4" s="1"/>
  <c r="F8" i="4"/>
  <c r="G8" i="4"/>
  <c r="H8" i="4"/>
  <c r="I8" i="4"/>
  <c r="J8" i="4"/>
  <c r="K8" i="4"/>
  <c r="L8" i="4"/>
  <c r="M8" i="4"/>
  <c r="N8" i="4"/>
  <c r="E9" i="4"/>
  <c r="Q9" i="4" s="1"/>
  <c r="F9" i="4"/>
  <c r="G9" i="4"/>
  <c r="H9" i="4"/>
  <c r="I9" i="4"/>
  <c r="J9" i="4"/>
  <c r="K9" i="4"/>
  <c r="L9" i="4"/>
  <c r="M9" i="4"/>
  <c r="N9" i="4"/>
  <c r="E10" i="4"/>
  <c r="Q10" i="4" s="1"/>
  <c r="F10" i="4"/>
  <c r="G10" i="4"/>
  <c r="H10" i="4"/>
  <c r="I10" i="4"/>
  <c r="J10" i="4"/>
  <c r="K10" i="4"/>
  <c r="L10" i="4"/>
  <c r="M10" i="4"/>
  <c r="N10" i="4"/>
  <c r="E15" i="4"/>
  <c r="Q15" i="4" s="1"/>
  <c r="F15" i="4"/>
  <c r="G15" i="4"/>
  <c r="H15" i="4"/>
  <c r="I15" i="4"/>
  <c r="J15" i="4"/>
  <c r="K15" i="4"/>
  <c r="L15" i="4"/>
  <c r="M15" i="4"/>
  <c r="N15" i="4"/>
  <c r="E16" i="4"/>
  <c r="Q16" i="4" s="1"/>
  <c r="F16" i="4"/>
  <c r="G16" i="4"/>
  <c r="H16" i="4"/>
  <c r="I16" i="4"/>
  <c r="J16" i="4"/>
  <c r="K16" i="4"/>
  <c r="L16" i="4"/>
  <c r="M16" i="4"/>
  <c r="N16" i="4"/>
  <c r="E17" i="4"/>
  <c r="Q17" i="4" s="1"/>
  <c r="F17" i="4"/>
  <c r="G17" i="4"/>
  <c r="H17" i="4"/>
  <c r="I17" i="4"/>
  <c r="J17" i="4"/>
  <c r="L17" i="4"/>
  <c r="M17" i="4"/>
  <c r="N17" i="4"/>
  <c r="E18" i="4"/>
  <c r="Q18" i="4" s="1"/>
  <c r="F18" i="4"/>
  <c r="G18" i="4"/>
  <c r="H18" i="4"/>
  <c r="I18" i="4"/>
  <c r="J18" i="4"/>
  <c r="K18" i="4"/>
  <c r="L18" i="4"/>
  <c r="M18" i="4"/>
  <c r="N18" i="4"/>
  <c r="E19" i="4"/>
  <c r="Q19" i="4" s="1"/>
  <c r="F19" i="4"/>
  <c r="G19" i="4"/>
  <c r="H19" i="4"/>
  <c r="I19" i="4"/>
  <c r="J19" i="4"/>
  <c r="K19" i="4"/>
  <c r="L19" i="4"/>
  <c r="M19" i="4"/>
  <c r="N19" i="4"/>
  <c r="E20" i="4"/>
  <c r="Q20" i="4" s="1"/>
  <c r="F20" i="4"/>
  <c r="G20" i="4"/>
  <c r="H20" i="4"/>
  <c r="I20" i="4"/>
  <c r="J20" i="4"/>
  <c r="K20" i="4"/>
  <c r="L20" i="4"/>
  <c r="M20" i="4"/>
  <c r="N20" i="4"/>
  <c r="E21" i="4"/>
  <c r="Q21" i="4" s="1"/>
  <c r="F21" i="4"/>
  <c r="G21" i="4"/>
  <c r="H21" i="4"/>
  <c r="I21" i="4"/>
  <c r="J21" i="4"/>
  <c r="K21" i="4"/>
  <c r="L21" i="4"/>
  <c r="M21" i="4"/>
  <c r="N21" i="4"/>
  <c r="E22" i="4"/>
  <c r="Q22" i="4" s="1"/>
  <c r="F22" i="4"/>
  <c r="G22" i="4"/>
  <c r="H22" i="4"/>
  <c r="I22" i="4"/>
  <c r="J22" i="4"/>
  <c r="K22" i="4"/>
  <c r="L22" i="4"/>
  <c r="M22" i="4"/>
  <c r="N22" i="4"/>
  <c r="E23" i="4"/>
  <c r="Q23" i="4" s="1"/>
  <c r="F23" i="4"/>
  <c r="G23" i="4"/>
  <c r="H23" i="4"/>
  <c r="I23" i="4"/>
  <c r="J23" i="4"/>
  <c r="K23" i="4"/>
  <c r="L23" i="4"/>
  <c r="M23" i="4"/>
  <c r="N23" i="4"/>
  <c r="E24" i="4"/>
  <c r="Q24" i="4" s="1"/>
  <c r="F24" i="4"/>
  <c r="G24" i="4"/>
  <c r="H24" i="4"/>
  <c r="I24" i="4"/>
  <c r="J24" i="4"/>
  <c r="K24" i="4"/>
  <c r="L24" i="4"/>
  <c r="M24" i="4"/>
  <c r="N24" i="4"/>
  <c r="A21" i="4"/>
  <c r="B21" i="4"/>
  <c r="A22" i="4"/>
  <c r="B22" i="4"/>
  <c r="A23" i="4"/>
  <c r="B23" i="4"/>
  <c r="A24" i="4"/>
  <c r="B24" i="4"/>
  <c r="A3" i="4"/>
  <c r="B3" i="4"/>
  <c r="A4" i="4"/>
  <c r="B4" i="4"/>
  <c r="A5" i="4"/>
  <c r="B5" i="4"/>
  <c r="A6" i="4"/>
  <c r="B6" i="4"/>
  <c r="A7" i="4"/>
  <c r="B7" i="4"/>
  <c r="A8" i="4"/>
  <c r="B8" i="4"/>
  <c r="A9" i="4"/>
  <c r="B9" i="4"/>
  <c r="A10" i="4"/>
  <c r="B10" i="4"/>
  <c r="A15" i="4"/>
  <c r="B15" i="4"/>
  <c r="A16" i="4"/>
  <c r="B16" i="4"/>
  <c r="A17" i="4"/>
  <c r="B17" i="4"/>
  <c r="A18" i="4"/>
  <c r="B18" i="4"/>
  <c r="A19" i="4"/>
  <c r="B19" i="4"/>
  <c r="A20" i="4"/>
  <c r="B20" i="4"/>
  <c r="J14" i="4"/>
  <c r="J25" i="4" s="1"/>
  <c r="K14" i="4"/>
  <c r="L14" i="4"/>
  <c r="L25" i="4" s="1"/>
  <c r="M14" i="4"/>
  <c r="N14" i="4"/>
  <c r="I14" i="4"/>
  <c r="F14" i="4"/>
  <c r="F25" i="4" s="1"/>
  <c r="E14" i="4"/>
  <c r="Q14" i="4" s="1"/>
  <c r="N2" i="4"/>
  <c r="M2" i="4"/>
  <c r="J2" i="4"/>
  <c r="K2" i="4"/>
  <c r="L2" i="4"/>
  <c r="I2" i="4"/>
  <c r="H2" i="4"/>
  <c r="G2" i="4"/>
  <c r="F2" i="4"/>
  <c r="E2" i="4"/>
  <c r="Q2" i="4" s="1"/>
  <c r="B2" i="4"/>
  <c r="A2" i="4"/>
  <c r="E24" i="3"/>
  <c r="F24" i="3"/>
  <c r="G24" i="3"/>
  <c r="H24" i="3"/>
  <c r="J24" i="3"/>
  <c r="K24" i="3"/>
  <c r="L24" i="3"/>
  <c r="M24" i="3"/>
  <c r="N24" i="3"/>
  <c r="O24" i="3"/>
  <c r="P24" i="3"/>
  <c r="E25" i="3"/>
  <c r="F25" i="3"/>
  <c r="G25" i="3"/>
  <c r="H25" i="3"/>
  <c r="J25" i="3"/>
  <c r="K25" i="3"/>
  <c r="L25" i="3"/>
  <c r="M25" i="3"/>
  <c r="N25" i="3"/>
  <c r="O25" i="3"/>
  <c r="P25" i="3"/>
  <c r="A24" i="3"/>
  <c r="B24" i="3"/>
  <c r="A25" i="3"/>
  <c r="B25" i="3"/>
  <c r="M3" i="3"/>
  <c r="N3" i="3"/>
  <c r="O3" i="3"/>
  <c r="P3" i="3"/>
  <c r="M4" i="3"/>
  <c r="N4" i="3"/>
  <c r="O4" i="3"/>
  <c r="P4" i="3"/>
  <c r="M5" i="3"/>
  <c r="N5" i="3"/>
  <c r="O5" i="3"/>
  <c r="P5" i="3"/>
  <c r="M6" i="3"/>
  <c r="N6" i="3"/>
  <c r="O6" i="3"/>
  <c r="P6" i="3"/>
  <c r="M7" i="3"/>
  <c r="N7" i="3"/>
  <c r="O7" i="3"/>
  <c r="P7" i="3"/>
  <c r="M8" i="3"/>
  <c r="N8" i="3"/>
  <c r="O8" i="3"/>
  <c r="P8" i="3"/>
  <c r="M9" i="3"/>
  <c r="N9" i="3"/>
  <c r="O9" i="3"/>
  <c r="P9" i="3"/>
  <c r="M10" i="3"/>
  <c r="N10" i="3"/>
  <c r="O10" i="3"/>
  <c r="P10" i="3"/>
  <c r="M11" i="3"/>
  <c r="N11" i="3"/>
  <c r="O11" i="3"/>
  <c r="P11" i="3"/>
  <c r="M12" i="3"/>
  <c r="N12" i="3"/>
  <c r="O12" i="3"/>
  <c r="P12" i="3"/>
  <c r="M13" i="3"/>
  <c r="N13" i="3"/>
  <c r="O13" i="3"/>
  <c r="P13" i="3"/>
  <c r="M14" i="3"/>
  <c r="N14" i="3"/>
  <c r="O14" i="3"/>
  <c r="P14" i="3"/>
  <c r="M15" i="3"/>
  <c r="N15" i="3"/>
  <c r="O15" i="3"/>
  <c r="P15" i="3"/>
  <c r="M16" i="3"/>
  <c r="N16" i="3"/>
  <c r="O16" i="3"/>
  <c r="P16" i="3"/>
  <c r="M17" i="3"/>
  <c r="N17" i="3"/>
  <c r="O17" i="3"/>
  <c r="P17" i="3"/>
  <c r="M18" i="3"/>
  <c r="N18" i="3"/>
  <c r="O18" i="3"/>
  <c r="P18" i="3"/>
  <c r="M19" i="3"/>
  <c r="N19" i="3"/>
  <c r="O19" i="3"/>
  <c r="P19" i="3"/>
  <c r="M20" i="3"/>
  <c r="N20" i="3"/>
  <c r="O20" i="3"/>
  <c r="P20" i="3"/>
  <c r="M21" i="3"/>
  <c r="N21" i="3"/>
  <c r="O21" i="3"/>
  <c r="P21" i="3"/>
  <c r="M22" i="3"/>
  <c r="N22" i="3"/>
  <c r="O22" i="3"/>
  <c r="P22" i="3"/>
  <c r="M23" i="3"/>
  <c r="N23" i="3"/>
  <c r="O23" i="3"/>
  <c r="P23" i="3"/>
  <c r="K3" i="3"/>
  <c r="K4" i="3"/>
  <c r="K5" i="3"/>
  <c r="K6" i="3"/>
  <c r="K7" i="3"/>
  <c r="K8" i="3"/>
  <c r="K9" i="3"/>
  <c r="K10" i="3"/>
  <c r="K11" i="3"/>
  <c r="K12" i="3"/>
  <c r="K13" i="3"/>
  <c r="K14" i="3"/>
  <c r="K15" i="3"/>
  <c r="K16" i="3"/>
  <c r="K17" i="3"/>
  <c r="K18" i="3"/>
  <c r="K19" i="3"/>
  <c r="K20" i="3"/>
  <c r="K21" i="3"/>
  <c r="K22" i="3"/>
  <c r="K23" i="3"/>
  <c r="J3" i="3"/>
  <c r="J4" i="3"/>
  <c r="J5" i="3"/>
  <c r="J6" i="3"/>
  <c r="J7" i="3"/>
  <c r="J8" i="3"/>
  <c r="J9" i="3"/>
  <c r="J10" i="3"/>
  <c r="J11" i="3"/>
  <c r="J12" i="3"/>
  <c r="J13" i="3"/>
  <c r="J14" i="3"/>
  <c r="J15" i="3"/>
  <c r="J16" i="3"/>
  <c r="J17" i="3"/>
  <c r="J18" i="3"/>
  <c r="J19" i="3"/>
  <c r="J20" i="3"/>
  <c r="J21" i="3"/>
  <c r="J22" i="3"/>
  <c r="J23" i="3"/>
  <c r="H3" i="3"/>
  <c r="H4" i="3"/>
  <c r="H5" i="3"/>
  <c r="H6" i="3"/>
  <c r="H7" i="3"/>
  <c r="H8" i="3"/>
  <c r="H9" i="3"/>
  <c r="H10" i="3"/>
  <c r="H11" i="3"/>
  <c r="H12" i="3"/>
  <c r="H13" i="3"/>
  <c r="H14" i="3"/>
  <c r="H15" i="3"/>
  <c r="H16" i="3"/>
  <c r="H17" i="3"/>
  <c r="H18" i="3"/>
  <c r="H19" i="3"/>
  <c r="H20" i="3"/>
  <c r="H21" i="3"/>
  <c r="H22" i="3"/>
  <c r="H23" i="3"/>
  <c r="G3" i="3"/>
  <c r="I3" i="3" s="1"/>
  <c r="G4" i="3"/>
  <c r="I4" i="3" s="1"/>
  <c r="G5" i="3"/>
  <c r="I5" i="3" s="1"/>
  <c r="G6" i="3"/>
  <c r="I6" i="3" s="1"/>
  <c r="G7" i="3"/>
  <c r="I7" i="3" s="1"/>
  <c r="G8" i="3"/>
  <c r="I8" i="3" s="1"/>
  <c r="G9" i="3"/>
  <c r="I9" i="3" s="1"/>
  <c r="G10" i="3"/>
  <c r="I10" i="3" s="1"/>
  <c r="G11" i="3"/>
  <c r="I11" i="3" s="1"/>
  <c r="G12" i="3"/>
  <c r="I12" i="3" s="1"/>
  <c r="G13" i="3"/>
  <c r="I13" i="3" s="1"/>
  <c r="G14" i="3"/>
  <c r="I14" i="3" s="1"/>
  <c r="G15" i="3"/>
  <c r="I15" i="3" s="1"/>
  <c r="G16" i="3"/>
  <c r="I16" i="3" s="1"/>
  <c r="G17" i="3"/>
  <c r="I17" i="3" s="1"/>
  <c r="G18" i="3"/>
  <c r="I18" i="3" s="1"/>
  <c r="G19" i="3"/>
  <c r="I19" i="3" s="1"/>
  <c r="G20" i="3"/>
  <c r="I20" i="3" s="1"/>
  <c r="G21" i="3"/>
  <c r="I21" i="3" s="1"/>
  <c r="G22" i="3"/>
  <c r="I22" i="3" s="1"/>
  <c r="G23" i="3"/>
  <c r="I23" i="3" s="1"/>
  <c r="F3" i="3"/>
  <c r="F4" i="3"/>
  <c r="F5" i="3"/>
  <c r="F6" i="3"/>
  <c r="F7" i="3"/>
  <c r="F8" i="3"/>
  <c r="F9" i="3"/>
  <c r="F10" i="3"/>
  <c r="F11" i="3"/>
  <c r="F12" i="3"/>
  <c r="F13" i="3"/>
  <c r="F14" i="3"/>
  <c r="F15" i="3"/>
  <c r="F16" i="3"/>
  <c r="F17" i="3"/>
  <c r="F18" i="3"/>
  <c r="F19" i="3"/>
  <c r="F20" i="3"/>
  <c r="F21" i="3"/>
  <c r="F22" i="3"/>
  <c r="F23" i="3"/>
  <c r="E3" i="3"/>
  <c r="E4" i="3"/>
  <c r="E5" i="3"/>
  <c r="E6" i="3"/>
  <c r="E7" i="3"/>
  <c r="E8" i="3"/>
  <c r="E9" i="3"/>
  <c r="E10" i="3"/>
  <c r="E11" i="3"/>
  <c r="E12" i="3"/>
  <c r="E13" i="3"/>
  <c r="E14" i="3"/>
  <c r="E15" i="3"/>
  <c r="E16" i="3"/>
  <c r="E17" i="3"/>
  <c r="E18" i="3"/>
  <c r="E19" i="3"/>
  <c r="E20" i="3"/>
  <c r="E21" i="3"/>
  <c r="E22" i="3"/>
  <c r="E23" i="3"/>
  <c r="B3" i="3"/>
  <c r="B4" i="3"/>
  <c r="B5" i="3"/>
  <c r="B6" i="3"/>
  <c r="B7" i="3"/>
  <c r="B8" i="3"/>
  <c r="B9" i="3"/>
  <c r="B10" i="3"/>
  <c r="B11" i="3"/>
  <c r="B12" i="3"/>
  <c r="B13" i="3"/>
  <c r="B14" i="3"/>
  <c r="B15" i="3"/>
  <c r="B16" i="3"/>
  <c r="B17" i="3"/>
  <c r="B18" i="3"/>
  <c r="B19" i="3"/>
  <c r="B20" i="3"/>
  <c r="B21" i="3"/>
  <c r="B22" i="3"/>
  <c r="B23" i="3"/>
  <c r="A12" i="3"/>
  <c r="A13" i="3"/>
  <c r="A14" i="3"/>
  <c r="A15" i="3"/>
  <c r="A16" i="3"/>
  <c r="A17" i="3"/>
  <c r="A18" i="3"/>
  <c r="A19" i="3"/>
  <c r="A20" i="3"/>
  <c r="A21" i="3"/>
  <c r="A22" i="3"/>
  <c r="A23" i="3"/>
  <c r="A3" i="3"/>
  <c r="A4" i="3"/>
  <c r="A5" i="3"/>
  <c r="A6" i="3"/>
  <c r="A7" i="3"/>
  <c r="A8" i="3"/>
  <c r="A9" i="3"/>
  <c r="A10" i="3"/>
  <c r="A11" i="3"/>
  <c r="B2" i="3"/>
  <c r="A2" i="3"/>
  <c r="N2" i="3"/>
  <c r="O2" i="3"/>
  <c r="P2" i="3"/>
  <c r="M2" i="3"/>
  <c r="K2" i="3"/>
  <c r="H2" i="3"/>
  <c r="G2" i="3"/>
  <c r="I2" i="3" s="1"/>
  <c r="F2" i="3"/>
  <c r="E2" i="3"/>
  <c r="I25" i="3" l="1"/>
  <c r="I24" i="3"/>
  <c r="Q11" i="4"/>
  <c r="Q12" i="4"/>
  <c r="Q25" i="4"/>
  <c r="Q26" i="4"/>
  <c r="L2" i="3"/>
  <c r="W2" i="3"/>
  <c r="V2" i="3"/>
  <c r="X2" i="3" s="1"/>
  <c r="L23" i="3"/>
  <c r="W23" i="3"/>
  <c r="V23" i="3"/>
  <c r="X23" i="3" s="1"/>
  <c r="L22" i="3"/>
  <c r="W22" i="3"/>
  <c r="V22" i="3"/>
  <c r="X22" i="3" s="1"/>
  <c r="L21" i="3"/>
  <c r="W21" i="3"/>
  <c r="V21" i="3"/>
  <c r="X21" i="3" s="1"/>
  <c r="L20" i="3"/>
  <c r="W20" i="3"/>
  <c r="V20" i="3"/>
  <c r="X20" i="3" s="1"/>
  <c r="L19" i="3"/>
  <c r="W19" i="3"/>
  <c r="V19" i="3"/>
  <c r="X19" i="3" s="1"/>
  <c r="L18" i="3"/>
  <c r="W18" i="3"/>
  <c r="V18" i="3"/>
  <c r="X18" i="3" s="1"/>
  <c r="L17" i="3"/>
  <c r="W17" i="3"/>
  <c r="V17" i="3"/>
  <c r="X17" i="3" s="1"/>
  <c r="L16" i="3"/>
  <c r="W16" i="3"/>
  <c r="V16" i="3"/>
  <c r="X16" i="3" s="1"/>
  <c r="L15" i="3"/>
  <c r="W15" i="3"/>
  <c r="V15" i="3"/>
  <c r="X15" i="3" s="1"/>
  <c r="L14" i="3"/>
  <c r="W14" i="3"/>
  <c r="V14" i="3"/>
  <c r="X14" i="3" s="1"/>
  <c r="L13" i="3"/>
  <c r="W13" i="3"/>
  <c r="V13" i="3"/>
  <c r="X13" i="3" s="1"/>
  <c r="L12" i="3"/>
  <c r="W12" i="3"/>
  <c r="V12" i="3"/>
  <c r="X12" i="3" s="1"/>
  <c r="L11" i="3"/>
  <c r="W11" i="3"/>
  <c r="V11" i="3"/>
  <c r="X11" i="3" s="1"/>
  <c r="L10" i="3"/>
  <c r="W10" i="3"/>
  <c r="V10" i="3"/>
  <c r="X10" i="3" s="1"/>
  <c r="L9" i="3"/>
  <c r="W9" i="3"/>
  <c r="V9" i="3"/>
  <c r="X9" i="3" s="1"/>
  <c r="L8" i="3"/>
  <c r="W8" i="3"/>
  <c r="V8" i="3"/>
  <c r="X8" i="3" s="1"/>
  <c r="L7" i="3"/>
  <c r="W7" i="3"/>
  <c r="V7" i="3"/>
  <c r="X7" i="3" s="1"/>
  <c r="L6" i="3"/>
  <c r="W6" i="3"/>
  <c r="V6" i="3"/>
  <c r="X6" i="3" s="1"/>
  <c r="L5" i="3"/>
  <c r="W5" i="3"/>
  <c r="V5" i="3"/>
  <c r="X5" i="3" s="1"/>
  <c r="L4" i="3"/>
  <c r="W4" i="3"/>
  <c r="V4" i="3"/>
  <c r="X4" i="3" s="1"/>
  <c r="L3" i="3"/>
  <c r="W3" i="3"/>
  <c r="V3" i="3"/>
  <c r="X3" i="3" s="1"/>
  <c r="W25" i="3"/>
  <c r="V25" i="3"/>
  <c r="X25" i="3" s="1"/>
  <c r="W24" i="3"/>
  <c r="V24" i="3"/>
  <c r="X24" i="3" s="1"/>
  <c r="E25" i="4"/>
  <c r="E26" i="4"/>
  <c r="I25" i="4"/>
  <c r="I26" i="4"/>
  <c r="K25" i="4"/>
  <c r="K26" i="4"/>
  <c r="H25" i="4"/>
  <c r="H26" i="4"/>
  <c r="G25" i="4"/>
  <c r="G26" i="4"/>
  <c r="E11" i="4"/>
  <c r="E12" i="4"/>
  <c r="F11" i="4"/>
  <c r="G11" i="4"/>
  <c r="G12" i="4"/>
  <c r="H11" i="4"/>
  <c r="H12" i="4"/>
  <c r="I11" i="4"/>
  <c r="I12" i="4"/>
  <c r="L11" i="4"/>
  <c r="K11" i="4"/>
  <c r="K12" i="4"/>
  <c r="J11" i="4"/>
  <c r="V12" i="4"/>
  <c r="X12" i="4"/>
  <c r="W1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tc={B68688F2-899F-4668-9107-A7FF9FA4A924}</author>
    <author>tc={E3A0070E-573B-4F7E-8A5A-EBDFBE22CEBF}</author>
    <author>tc={F2C7BC2C-2987-4D2E-9CC0-8B0E39D0D298}</author>
    <author>tc={C92EC48F-F4AD-4806-A138-03B863FC64EC}</author>
    <author>tc={9273B3BA-27EB-4464-9979-5D126019AACC}</author>
    <author>tc={AFCD9A2B-F87C-4D96-99C6-0D9C43A2E043}</author>
    <author>tc={5B7B0D3D-56E0-4A7D-8B34-D18C11C6F918}</author>
    <author>tc={2BCB3A15-7205-4F22-9A24-242EC6B57D16}</author>
    <author>tc={53C0881C-15FE-4FB4-A40A-5A424C19A7A9}</author>
  </authors>
  <commentList>
    <comment ref="S1" authorId="0" shapeId="0" xr:uid="{B68688F2-899F-4668-9107-A7FF9FA4A924}">
      <text>
        <t>[Threaded comment]
Your version of Excel allows you to read this threaded comment; however, any edits to it will get removed if the file is opened in a newer version of Excel. Learn more: https://go.microsoft.com/fwlink/?linkid=870924
Comment:
    prior to extraction after drying</t>
      </text>
    </comment>
    <comment ref="U1" authorId="1" shapeId="0" xr:uid="{E3A0070E-573B-4F7E-8A5A-EBDFBE22CEBF}">
      <text>
        <t>[Threaded comment]
Your version of Excel allows you to read this threaded comment; however, any edits to it will get removed if the file is opened in a newer version of Excel. Learn more: https://go.microsoft.com/fwlink/?linkid=870924
Comment:
    post-extraction, post-drying</t>
      </text>
    </comment>
    <comment ref="G2" authorId="2" shapeId="0" xr:uid="{F2C7BC2C-2987-4D2E-9CC0-8B0E39D0D298}">
      <text>
        <t>[Threaded comment]
Your version of Excel allows you to read this threaded comment; however, any edits to it will get removed if the file is opened in a newer version of Excel. Learn more: https://go.microsoft.com/fwlink/?linkid=870924
Comment:
    tip of wing gone - smaller than actual length probably</t>
      </text>
    </comment>
    <comment ref="G5" authorId="3" shapeId="0" xr:uid="{C92EC48F-F4AD-4806-A138-03B863FC64EC}">
      <text>
        <t>[Threaded comment]
Your version of Excel allows you to read this threaded comment; however, any edits to it will get removed if the file is opened in a newer version of Excel. Learn more: https://go.microsoft.com/fwlink/?linkid=870924
Comment:
    tip of wing gone - smaller than actual length</t>
      </text>
    </comment>
    <comment ref="I30" authorId="4" shapeId="0" xr:uid="{9273B3BA-27EB-4464-9979-5D126019AACC}">
      <text>
        <t>[Threaded comment]
Your version of Excel allows you to read this threaded comment; however, any edits to it will get removed if the file is opened in a newer version of Excel. Learn more: https://go.microsoft.com/fwlink/?linkid=870924
Comment:
    possibly inaccurate - wing tip gone</t>
      </text>
    </comment>
    <comment ref="G31" authorId="5" shapeId="0" xr:uid="{AFCD9A2B-F87C-4D96-99C6-0D9C43A2E043}">
      <text>
        <t>[Threaded comment]
Your version of Excel allows you to read this threaded comment; however, any edits to it will get removed if the file is opened in a newer version of Excel. Learn more: https://go.microsoft.com/fwlink/?linkid=870924
Comment:
    Wing tips broken - actual length most likley longer than recorded value</t>
      </text>
    </comment>
    <comment ref="G34" authorId="6" shapeId="0" xr:uid="{5B7B0D3D-56E0-4A7D-8B34-D18C11C6F918}">
      <text>
        <t>[Threaded comment]
Your version of Excel allows you to read this threaded comment; however, any edits to it will get removed if the file is opened in a newer version of Excel. Learn more: https://go.microsoft.com/fwlink/?linkid=870924
Comment:
    tip of wing chipped off</t>
      </text>
    </comment>
    <comment ref="I34" authorId="7" shapeId="0" xr:uid="{2BCB3A15-7205-4F22-9A24-242EC6B57D16}">
      <text>
        <t>[Threaded comment]
Your version of Excel allows you to read this threaded comment; however, any edits to it will get removed if the file is opened in a newer version of Excel. Learn more: https://go.microsoft.com/fwlink/?linkid=870924
Comment:
    possibly invalid due to misshape of wing (inaccurate wing length)</t>
      </text>
    </comment>
    <comment ref="G46" authorId="8" shapeId="0" xr:uid="{53C0881C-15FE-4FB4-A40A-5A424C19A7A9}">
      <text>
        <t>[Threaded comment]
Your version of Excel allows you to read this threaded comment; however, any edits to it will get removed if the file is opened in a newer version of Excel. Learn more: https://go.microsoft.com/fwlink/?linkid=870924
Comment:
    wing tip gone -- actual size larger than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tc={F5DC7779-BF1C-4E40-9220-2B5C30377DD6}</author>
    <author>tc={F56C0779-003B-41ED-81AB-5A403E982F93}</author>
  </authors>
  <commentList>
    <comment ref="V1" authorId="0" shapeId="0" xr:uid="{F5DC7779-BF1C-4E40-9220-2B5C30377DD6}">
      <text>
        <t>[Threaded comment]
Your version of Excel allows you to read this threaded comment; however, any edits to it will get removed if the file is opened in a newer version of Excel. Learn more: https://go.microsoft.com/fwlink/?linkid=870924
Comment:
    CO2_avg/pre-flight weight</t>
      </text>
    </comment>
    <comment ref="W1" authorId="1" shapeId="0" xr:uid="{F56C0779-003B-41ED-81AB-5A403E982F93}">
      <text>
        <t>[Threaded comment]
Your version of Excel allows you to read this threaded comment; however, any edits to it will get removed if the file is opened in a newer version of Excel. Learn more: https://go.microsoft.com/fwlink/?linkid=870924
Comment:
    rmr/pre-flight weight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tc={A54A5353-6136-4E67-9ECC-E2E430C2BDB3}</author>
    <author>tc={23F954F7-3E4B-4511-B0DA-6867834BEBEF}</author>
    <author>tc={36D1AB59-4281-41B8-88C0-C578292C2346}</author>
  </authors>
  <commentList>
    <comment ref="O1" authorId="0" shapeId="0" xr:uid="{A54A5353-6136-4E67-9ECC-E2E430C2BDB3}">
      <text>
        <t>[Threaded comment]
Your version of Excel allows you to read this threaded comment; however, any edits to it will get removed if the file is opened in a newer version of Excel. Learn more: https://go.microsoft.com/fwlink/?linkid=870924
Comment:
    rounded down to lowest possiblel value</t>
      </text>
    </comment>
    <comment ref="AB17" authorId="1" shapeId="0" xr:uid="{23F954F7-3E4B-4511-B0DA-6867834BEBEF}">
      <text>
        <t>[Threaded comment]
Your version of Excel allows you to read this threaded comment; however, any edits to it will get removed if the file is opened in a newer version of Excel. Learn more: https://go.microsoft.com/fwlink/?linkid=870924
Comment:
    14 or 15 days old -- chose 15 to be safe</t>
      </text>
    </comment>
    <comment ref="D20" authorId="2" shapeId="0" xr:uid="{36D1AB59-4281-41B8-88C0-C578292C2346}">
      <text>
        <t>[Threaded comment]
Your version of Excel allows you to read this threaded comment; however, any edits to it will get removed if the file is opened in a newer version of Excel. Learn more: https://go.microsoft.com/fwlink/?linkid=870924
Comment:
    14 or 15 days old -- chose 15 to be safe</t>
      </text>
    </comment>
  </commentList>
</comments>
</file>

<file path=xl/sharedStrings.xml><?xml version="1.0" encoding="utf-8"?>
<sst xmlns="http://schemas.openxmlformats.org/spreadsheetml/2006/main" count="1446" uniqueCount="285">
  <si>
    <t>Date</t>
  </si>
  <si>
    <t>Butterfly #</t>
  </si>
  <si>
    <t>Envelope weight</t>
  </si>
  <si>
    <t>Weight error</t>
  </si>
  <si>
    <t>Butterfly + env. weight (pre-flight)</t>
  </si>
  <si>
    <t>FWL</t>
  </si>
  <si>
    <t>FWW</t>
  </si>
  <si>
    <t>Aspect Ratio</t>
  </si>
  <si>
    <t>HWL</t>
  </si>
  <si>
    <t>Butterfly + env. weight (post-flight)</t>
  </si>
  <si>
    <t>Thoracic mass</t>
  </si>
  <si>
    <t>Abdominal mass</t>
  </si>
  <si>
    <t>Oocyte count (mature)</t>
  </si>
  <si>
    <t>Oocyte count (immature)</t>
  </si>
  <si>
    <t>Abdominal dry weight</t>
  </si>
  <si>
    <t>Abdominal post-extraction dry weight</t>
  </si>
  <si>
    <t>Lipid content</t>
  </si>
  <si>
    <t>Notes</t>
  </si>
  <si>
    <t>KS1</t>
  </si>
  <si>
    <t>-</t>
  </si>
  <si>
    <t xml:space="preserve">Not wanting to fly. Attempted to disect to weigh ejaculatory duct and failed to isolate the duct - everything was torn apart. Black light off for flight test. </t>
  </si>
  <si>
    <t>CS4</t>
  </si>
  <si>
    <t>Wouldn't settle down to reach a baseline after I attempted to put the next butterfly under the cloth to acclimate it. Black light off for flight test.</t>
  </si>
  <si>
    <t>CS7</t>
  </si>
  <si>
    <t>Wasn't wanting to fly after the first minute or so. Can't tell if I'm shaking too hard, or not hard enough. Black light off for flight test. Forgot to stop recording before taking butterfly out which is why there's a large spike in CO2 at the end</t>
  </si>
  <si>
    <t>KS2</t>
  </si>
  <si>
    <t>Didn't fly very good after the first minute. Black light on for flight test.</t>
  </si>
  <si>
    <t>CS5</t>
  </si>
  <si>
    <t>Flew for all 5 minutes! Black light on.</t>
  </si>
  <si>
    <t>KS3</t>
  </si>
  <si>
    <t>Flew great for all 5 minutes. Black light on.</t>
  </si>
  <si>
    <t>CS2</t>
  </si>
  <si>
    <t>Tip of right forewing gone - measurement of FWL taken from full left forewing. Flew great all 5 minutes! Black light on.</t>
  </si>
  <si>
    <t>CS3</t>
  </si>
  <si>
    <t>Flew alright - was having trouble. Would beat wings but not get airborne. Black light on.</t>
  </si>
  <si>
    <t>CS30</t>
  </si>
  <si>
    <t>Flew good for first 2 minutes, then was not wanting to keep flying for the end. Black light on. No liiquid nitrogren left to flash freeze - put direclty in -80 freezer after taking weights</t>
  </si>
  <si>
    <t>KS11</t>
  </si>
  <si>
    <t>Flew okay. Black light on. No liquid nitrogen - put tissue in -80 after weighing.</t>
  </si>
  <si>
    <t>CF13</t>
  </si>
  <si>
    <t>Didn't want to fly very much. Black light on. Abdomen started swelling during/after being weighed detached from the thorax.</t>
  </si>
  <si>
    <t>SF1</t>
  </si>
  <si>
    <t>Flew very well for first minute - barely shook the jar. After that flew fairly consistently with lots of agitation. Black light on.</t>
  </si>
  <si>
    <t>CF9</t>
  </si>
  <si>
    <t>Flew very good first minute (almost no shaking); pretty good for the rest of the time. Black light on.</t>
  </si>
  <si>
    <t>CF5</t>
  </si>
  <si>
    <t>Flew great for 3-4 minutes; at the end she was getting hard to coax into flying</t>
  </si>
  <si>
    <t>KF2</t>
  </si>
  <si>
    <t>Flew okay. Black light on.</t>
  </si>
  <si>
    <t>CF2</t>
  </si>
  <si>
    <t>KS7</t>
  </si>
  <si>
    <t>Flew pretty well - very well at the beginning. First 30-45 seconds barely shook the jar. Didn't want to settle down post-flight; difficult to get baseline. Black light on.</t>
  </si>
  <si>
    <t>KS8</t>
  </si>
  <si>
    <t>Forewings notched before flight. Flew better towards the end - did not want to fly at first. Black light on.</t>
  </si>
  <si>
    <t>KS12</t>
  </si>
  <si>
    <t>Flew well! Black light on.</t>
  </si>
  <si>
    <t>KF5</t>
  </si>
  <si>
    <t>Flew very well - continuously for all 5 minutes with minimal jar shaking. Black light on.</t>
  </si>
  <si>
    <t>CF31</t>
  </si>
  <si>
    <t>Flew very well - continuously for 4.5 minutes; last 30 seconds was less motivated but was still flying. Black light on. Lots of green fluid coming out from thorax after cutting off the head. Squeezed abdomen a little too hard when taking off scale - yellow/green mush came out when transferring to freezer vial.</t>
  </si>
  <si>
    <t>KF11</t>
  </si>
  <si>
    <t>Flew well for first minute or two, then didn't want to fly. Black light on.</t>
  </si>
  <si>
    <t>CF30</t>
  </si>
  <si>
    <t>Dissected, not flown. Wings weren't able to be frozen right away because maintenance guys working on lights and couldn't acccess freezer. Unsure if there were actually any immature eggs or not, but definitely didn't notice any mature oocytes. Yellow reproductive pathway (yolk?) appeared empty in all the tubes I traced.</t>
  </si>
  <si>
    <t>KF18</t>
  </si>
  <si>
    <t>Flew well. Black light on.</t>
  </si>
  <si>
    <t>KF16</t>
  </si>
  <si>
    <t>Did not want to fly. Black light on.</t>
  </si>
  <si>
    <t>CS11</t>
  </si>
  <si>
    <t>&gt; 50</t>
  </si>
  <si>
    <t>Dissected. Wings slightly deformed; had gatorade residue on wing (was caught in dish when taken out of the cage). Chorionated eggs present (very noticeable -- makes me think there were definitely no eggs in the female dissected earlier). Counted at least 55 matrue (chorionated) eggs, assuming there's more. Immature eggs - counted 44 but assume there's more.</t>
  </si>
  <si>
    <t>CS12</t>
  </si>
  <si>
    <t xml:space="preserve">Dissected. Butterfly was caught in gatorade dish when removed from cage. Wings were covered and sticky with gatorade - discarded. Counted ~ 52 mature (chorionated) eggs. </t>
  </si>
  <si>
    <t>CS13</t>
  </si>
  <si>
    <t>48-49</t>
  </si>
  <si>
    <t>Dissected. Not much fat in abdomen cavity.</t>
  </si>
  <si>
    <t>CS31</t>
  </si>
  <si>
    <t>Dissected. Lots of eggs, little fat.</t>
  </si>
  <si>
    <t>CS33</t>
  </si>
  <si>
    <t>Dissected. Not much of anything in abdominal cavity - eggs or fatty tissue.</t>
  </si>
  <si>
    <t>CS32</t>
  </si>
  <si>
    <t>KS6</t>
  </si>
  <si>
    <t>Dissected. Good amount of fat in the abdominal cavity - hard to separate from eggs.</t>
  </si>
  <si>
    <t>CS1</t>
  </si>
  <si>
    <t>25-26</t>
  </si>
  <si>
    <t>40-42</t>
  </si>
  <si>
    <t>Dissected. Surprised with how hold this female was that there weren't more eggs. Lots of large eggs w/o chorion.</t>
  </si>
  <si>
    <t>CS9</t>
  </si>
  <si>
    <t>Dissected. Lots of eggs, little fat. Muscles in skin were contracting during dissection (see video) -- interesting!!</t>
  </si>
  <si>
    <t>CF16</t>
  </si>
  <si>
    <t>Dissected. Lots of fat. Did not see any immature or mature eggs but did have flim sac and yellow noodle-like structure (yolk?).</t>
  </si>
  <si>
    <t>CF19</t>
  </si>
  <si>
    <t>27-30</t>
  </si>
  <si>
    <t>Dissected. Lots of fat, no eggs observable upon first glance. More/larger tube of dark yellow stuff. Small, immature eggs found tangled in fat bodies eventually - hard to untangle so hard to count but at least 27 counted (none fully formed - only half or less).</t>
  </si>
  <si>
    <t>CF3</t>
  </si>
  <si>
    <t>Dissected. Immature eggs, no mature eggs. Green tube seen - unsure why it's green? No fully formed immature eggs - only half or less of the cavity.</t>
  </si>
  <si>
    <t>CF4</t>
  </si>
  <si>
    <t>Dissected. 4 minimally formed immature eggs - reported as 0 because they were less than half-formed.</t>
  </si>
  <si>
    <t>CF29</t>
  </si>
  <si>
    <t>Dissected. Small beginning stages of immature eggs but none formed enough to be able to distinguish individually -- yolk sac present.</t>
  </si>
  <si>
    <t>KF9</t>
  </si>
  <si>
    <t>CF32</t>
  </si>
  <si>
    <t>Dissected. Prominent presence of immature eggs, no mature oocytes.</t>
  </si>
  <si>
    <t>CF11</t>
  </si>
  <si>
    <t>Dissected. Small beginning stages of immature eggs but nothing formed robust enough to be considered an immature egg -- yolk deposit present</t>
  </si>
  <si>
    <t>CF34</t>
  </si>
  <si>
    <t>7-10</t>
  </si>
  <si>
    <t>Dissected. Lots of underdeveloped immature eggs -- counted 7-10 eggs that filled at least half of its sac.</t>
  </si>
  <si>
    <t>CF23</t>
  </si>
  <si>
    <t>23-25</t>
  </si>
  <si>
    <t>Dissected. Surprised to find mature eggs! Lots of underdeveloped immature eggs as well; didn't count any that weren't turning whitish in color and filled half of the sac.</t>
  </si>
  <si>
    <t>CF17</t>
  </si>
  <si>
    <t>Flown; flew very well all 5 minutes, but didn't want to settle down at the end. Black light off, side fluorescent lights on.</t>
  </si>
  <si>
    <t>KF4</t>
  </si>
  <si>
    <t>Flown; flew pretty well, but was less independently motivated than the first one.</t>
  </si>
  <si>
    <t>CF33</t>
  </si>
  <si>
    <t>Flown; flew okay, was not wanting to be too active on its own -- took lots of breaks and required constant shaking for flight</t>
  </si>
  <si>
    <t>CF35</t>
  </si>
  <si>
    <t>Flown; flew pretty well! Required fairly continuous shaking.</t>
  </si>
  <si>
    <t>KF19</t>
  </si>
  <si>
    <t>Flown; did not want to fly. Fluttered wings at the beginning but couldn't seem to get off the ground. Stopped moving or even flapping after ~ 3 mins; flight terminated.</t>
  </si>
  <si>
    <t>KF6</t>
  </si>
  <si>
    <t xml:space="preserve">Flown; flew very well! Required decent amount of shaking but flew continuously </t>
  </si>
  <si>
    <t>KF13</t>
  </si>
  <si>
    <t>Flown; flew incredibly well! Barely had to shake the jar through all 5 minutes</t>
  </si>
  <si>
    <t>(dead)</t>
  </si>
  <si>
    <t>CS25</t>
  </si>
  <si>
    <t>KS4</t>
  </si>
  <si>
    <t>CF36</t>
  </si>
  <si>
    <t>Male</t>
  </si>
  <si>
    <t>CF10</t>
  </si>
  <si>
    <t>Female</t>
  </si>
  <si>
    <t>KF20</t>
  </si>
  <si>
    <t>CF1</t>
  </si>
  <si>
    <t>CF18</t>
  </si>
  <si>
    <t>KF8</t>
  </si>
  <si>
    <t>KSF1</t>
  </si>
  <si>
    <t>KSS3</t>
  </si>
  <si>
    <t>KSS4</t>
  </si>
  <si>
    <t>KSS5</t>
  </si>
  <si>
    <t>KSF6</t>
  </si>
  <si>
    <t>Sex</t>
  </si>
  <si>
    <t>Age (days)</t>
  </si>
  <si>
    <t>Pre-flight weight</t>
  </si>
  <si>
    <t>FWL:HWL ratio</t>
  </si>
  <si>
    <t>Post-flight weight</t>
  </si>
  <si>
    <t>Pre- &amp; Post-flight diff.</t>
  </si>
  <si>
    <t>mlHrCO2_avg</t>
  </si>
  <si>
    <t>mlHrCO2_peak</t>
  </si>
  <si>
    <t>rmr_mlHrCO2</t>
  </si>
  <si>
    <t>Normalized CO2_avg</t>
  </si>
  <si>
    <t>Normalized rmr</t>
  </si>
  <si>
    <t>Flight CO2 avg/rmr</t>
  </si>
  <si>
    <t>deltaX</t>
  </si>
  <si>
    <t>deltaY</t>
  </si>
  <si>
    <t>CurveFit (line)</t>
  </si>
  <si>
    <t>std. dev.</t>
  </si>
  <si>
    <t>8-9</t>
  </si>
  <si>
    <t>83-84</t>
  </si>
  <si>
    <t>Treatment</t>
  </si>
  <si>
    <t>Butterfly_num</t>
  </si>
  <si>
    <t>Age</t>
  </si>
  <si>
    <t>Butt_weight</t>
  </si>
  <si>
    <t>Summer</t>
  </si>
  <si>
    <t>Fall</t>
  </si>
  <si>
    <t>Butterfly weight</t>
  </si>
  <si>
    <t>Total egg count</t>
  </si>
  <si>
    <t>Ovarian Score</t>
  </si>
  <si>
    <t>Egg:mass normalization</t>
  </si>
  <si>
    <t>F</t>
  </si>
  <si>
    <t>FWL_Summer</t>
  </si>
  <si>
    <t>FWL_Fall</t>
  </si>
  <si>
    <t>Anova: Single Factor</t>
  </si>
  <si>
    <t>Avg</t>
  </si>
  <si>
    <t>SUMMARY</t>
  </si>
  <si>
    <t>Std. dev.</t>
  </si>
  <si>
    <t>Groups</t>
  </si>
  <si>
    <t>Count</t>
  </si>
  <si>
    <t>Sum</t>
  </si>
  <si>
    <t>Average</t>
  </si>
  <si>
    <t>Variance</t>
  </si>
  <si>
    <t>Ovarian Score_summer</t>
  </si>
  <si>
    <t>Ovarian Score_fall</t>
  </si>
  <si>
    <t>ANOVA</t>
  </si>
  <si>
    <t>Std. Dev.</t>
  </si>
  <si>
    <t>Source of Variation</t>
  </si>
  <si>
    <t>SS</t>
  </si>
  <si>
    <t>df</t>
  </si>
  <si>
    <t>MS</t>
  </si>
  <si>
    <t>P-value</t>
  </si>
  <si>
    <t>F crit</t>
  </si>
  <si>
    <t>Between Groups</t>
  </si>
  <si>
    <t>Within Groups</t>
  </si>
  <si>
    <t>HWL_Summer</t>
  </si>
  <si>
    <t>HWL_Fall</t>
  </si>
  <si>
    <t>Total</t>
  </si>
  <si>
    <t>Fall offspring</t>
  </si>
  <si>
    <t>Egg date</t>
  </si>
  <si>
    <t>Hatch date</t>
  </si>
  <si>
    <t>Pupation date</t>
  </si>
  <si>
    <t>Eclosion date</t>
  </si>
  <si>
    <t>OE test</t>
  </si>
  <si>
    <t>M</t>
  </si>
  <si>
    <t>12/15-17/2021</t>
  </si>
  <si>
    <t>12/20-21/2021</t>
  </si>
  <si>
    <t>neg</t>
  </si>
  <si>
    <t>flown 1/15; 10 days old</t>
  </si>
  <si>
    <t>flown 1/19; 8 days old</t>
  </si>
  <si>
    <t>4/8-4/9/21</t>
  </si>
  <si>
    <t>Raised as caterpillar in summer chamber. Put in fall chamber as pupae; increased temp until eclosion (wasn't eclosing under fall temps)</t>
  </si>
  <si>
    <t>flown 1/16; 8 days old</t>
  </si>
  <si>
    <t>KSF2</t>
  </si>
  <si>
    <t>black 5/12/21</t>
  </si>
  <si>
    <t xml:space="preserve">- </t>
  </si>
  <si>
    <t>flown 1/19; 9 days old</t>
  </si>
  <si>
    <t>Raised from egg to adult in summer chamber with plants</t>
  </si>
  <si>
    <t>1/12-1/13/2021</t>
  </si>
  <si>
    <t>flown 1/21; 8-9 days old</t>
  </si>
  <si>
    <t>flown 1/21; 8 days old</t>
  </si>
  <si>
    <t>flown 1/18; 8 days old</t>
  </si>
  <si>
    <t>flown 1/22; 8 days old</t>
  </si>
  <si>
    <t>flown 1/20; 10 days old</t>
  </si>
  <si>
    <t>dissected 1/22; 9 days old</t>
  </si>
  <si>
    <t>flown 1/20; 9 days old</t>
  </si>
  <si>
    <t>dissected 1/26; 14 days old</t>
  </si>
  <si>
    <t>dissected 1/22; 13 days old</t>
  </si>
  <si>
    <t>dissected 1/26; 16 days old</t>
  </si>
  <si>
    <t>dissected 1/23; 14 days old</t>
  </si>
  <si>
    <t>dissected 1/23; 13 days old</t>
  </si>
  <si>
    <t>dissected 1/26; 13 days old</t>
  </si>
  <si>
    <t>dissected 1/27; 14-15 days old</t>
  </si>
  <si>
    <t>dissected 1/27; 14 days old</t>
  </si>
  <si>
    <t>dissected 1/27; 16 days old</t>
  </si>
  <si>
    <t>dissected 1/25; 17 days old</t>
  </si>
  <si>
    <t>dissected 1/25; 16 days old</t>
  </si>
  <si>
    <t>dissected 1/27; 15 days old</t>
  </si>
  <si>
    <t>found dead 3/21; 9 weeks old (66 days)</t>
  </si>
  <si>
    <t>found dead 3/17; 9 weeks old (65 days)</t>
  </si>
  <si>
    <t>1/17-18/2021</t>
  </si>
  <si>
    <t>found dead 3/29; 10 weeks old (70 days)</t>
  </si>
  <si>
    <t>found dead 3/30; 11 weeks old (79 days)</t>
  </si>
  <si>
    <t>found dead 3/30; 11 weeks old (77 days)</t>
  </si>
  <si>
    <t>1/12-13/2021</t>
  </si>
  <si>
    <t>KF7</t>
  </si>
  <si>
    <t>to GH 2/2; (fate not recorded)</t>
  </si>
  <si>
    <t>found dead 4/23; 14 weeks old (101 days)</t>
  </si>
  <si>
    <t>KF3</t>
  </si>
  <si>
    <t>dead on 5/2; almost 16 weeks old (110 days)</t>
  </si>
  <si>
    <t>KF10</t>
  </si>
  <si>
    <t>fall --&gt; summer 3/26/21; x-rayed 3/30 and 4/9. Dead on 4/9; 12 weeks old (87 days)</t>
  </si>
  <si>
    <t>KF12</t>
  </si>
  <si>
    <t>flown 4/6. Dead 4/16; 12.5 weeks old (91 days)</t>
  </si>
  <si>
    <t>KF14</t>
  </si>
  <si>
    <t>KF15</t>
  </si>
  <si>
    <t>donated to Ruud for flight mill test</t>
  </si>
  <si>
    <t>KF17</t>
  </si>
  <si>
    <t>tried x-ray analysis 4/9 - died after; 12 weeks old (85 days)</t>
  </si>
  <si>
    <t>flown 4/6. Dead 4/8; almost 12 weeks old (83 days)</t>
  </si>
  <si>
    <t>CF6</t>
  </si>
  <si>
    <t>CF7</t>
  </si>
  <si>
    <t>CF8</t>
  </si>
  <si>
    <t>CF12</t>
  </si>
  <si>
    <t>CF14</t>
  </si>
  <si>
    <t>CF15</t>
  </si>
  <si>
    <t>dead 5/22; 18.5 weeks old (130 days)</t>
  </si>
  <si>
    <t>CF20</t>
  </si>
  <si>
    <t>moved from fall chamber to summer chamber 3/30/21</t>
  </si>
  <si>
    <t>CF21</t>
  </si>
  <si>
    <t>CF22</t>
  </si>
  <si>
    <t>CF24</t>
  </si>
  <si>
    <t>CF25</t>
  </si>
  <si>
    <t>CF26</t>
  </si>
  <si>
    <t>CF27</t>
  </si>
  <si>
    <t>CF28</t>
  </si>
  <si>
    <t>dead on 5/6; 16 weeks old (113 days)</t>
  </si>
  <si>
    <t>dead 6/14; almost 22 weeks old (153 days)</t>
  </si>
  <si>
    <t>Butterfly</t>
  </si>
  <si>
    <t>Muscle ratio</t>
  </si>
  <si>
    <t>9</t>
  </si>
  <si>
    <t>ButterflyNum</t>
  </si>
  <si>
    <t>Pre_mass</t>
  </si>
  <si>
    <t>Post_mass</t>
  </si>
  <si>
    <t>mass_diff</t>
  </si>
  <si>
    <t>Rear_Condition</t>
  </si>
  <si>
    <t>Lipid_content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</si>
</sst>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E+00"/>
  </numFmts>
  <fonts count="5">
    <font>
      <sz val="11"/>
      <color theme="1"/>
      <name val="Calibri"/>
      <family val="2"/>
      <scheme val="minor"/>
    </font>
    <font>
      <b/>
      <sz val="11"/>
      <color theme="1"/>
      <name val="Calibri"/>
      <family val="2"/>
      <scheme val="minor"/>
    </font>
    <font>
      <sz val="11"/>
      <color rgb="FF000000"/>
      <name val="Calibri"/>
      <family val="2"/>
      <charset val="1"/>
    </font>
    <font>
      <i/>
      <sz val="11"/>
      <color theme="1"/>
      <name val="Calibri"/>
      <family val="2"/>
      <scheme val="minor"/>
    </font>
    <font>
      <sz val="11"/>
      <color rgb="FF000000"/>
      <name val="Calibri"/>
      <family val="2"/>
    </font>
  </fonts>
  <fills count="8">
    <fill>
      <patternFill patternType="none"/>
    </fill>
    <fill>
      <patternFill patternType="gray125"/>
    </fill>
    <fill>
      <patternFill patternType="solid">
        <fgColor rgb="FFF2F2F2"/>
        <bgColor indexed="64"/>
      </patternFill>
    </fill>
    <fill>
      <patternFill patternType="solid">
        <fgColor rgb="FFFFFF00"/>
        <bgColor indexed="64"/>
      </patternFill>
    </fill>
    <fill>
      <patternFill patternType="solid">
        <fgColor rgb="FFFFE699"/>
        <bgColor indexed="64"/>
      </patternFill>
    </fill>
    <fill>
      <patternFill patternType="solid">
        <fgColor rgb="FFAEAAAA"/>
        <bgColor indexed="64"/>
      </patternFill>
    </fill>
    <fill>
      <patternFill patternType="solid">
        <fgColor rgb="FF000000"/>
        <bgColor indexed="64"/>
      </patternFill>
    </fill>
    <fill>
      <patternFill patternType="solid">
        <fgColor rgb="FFFFF2CC"/>
        <bgColor indexed="64"/>
      </patternFill>
    </fill>
  </fills>
  <borders count="6">
    <border>
      <left/>
      <right/>
      <top/>
      <bottom/>
      <diagonal/>
    </border>
    <border>
      <left/>
      <right/>
      <top/>
      <bottom style="thin">
        <color rgb="FF000000"/>
      </bottom>
      <diagonal/>
    </border>
    <border>
      <left/>
      <right/>
      <top/>
      <bottom style="dashed">
        <color rgb="FF000000"/>
      </bottom>
      <diagonal/>
    </border>
    <border>
      <left/>
      <right/>
      <top/>
      <bottom style="medium">
        <color indexed="64"/>
      </bottom>
      <diagonal/>
    </border>
    <border>
      <left/>
      <right/>
      <top style="medium">
        <color indexed="64"/>
      </top>
      <bottom style="thin">
        <color indexed="64"/>
      </bottom>
      <diagonal/>
    </border>
    <border>
      <left/>
      <right/>
      <top/>
      <bottom style="dotted">
        <color rgb="FF000000"/>
      </bottom>
      <diagonal/>
    </border>
  </borders>
  <cellStyleXfs count="1">
    <xf numFmtId="0" fontId="0" fillId="0" borderId="0"/>
  </cellStyleXfs>
  <cellXfs count="62">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2" fillId="0" borderId="0" xfId="0" quotePrefix="1" applyFont="1" applyAlignment="1">
      <alignment wrapText="1"/>
    </xf>
    <xf numFmtId="164" fontId="0" fillId="0" borderId="0" xfId="0" applyNumberFormat="1"/>
    <xf numFmtId="0" fontId="0" fillId="2" borderId="0" xfId="0" applyFill="1"/>
    <xf numFmtId="0" fontId="2" fillId="2" borderId="0" xfId="0" applyFont="1" applyFill="1" applyAlignment="1">
      <alignment wrapText="1"/>
    </xf>
    <xf numFmtId="0" fontId="2" fillId="2" borderId="0" xfId="0" quotePrefix="1" applyFont="1" applyFill="1" applyAlignment="1">
      <alignment wrapText="1"/>
    </xf>
    <xf numFmtId="2" fontId="0" fillId="2" borderId="0" xfId="0" applyNumberFormat="1" applyFill="1"/>
    <xf numFmtId="164" fontId="0" fillId="2" borderId="0" xfId="0" applyNumberFormat="1" applyFill="1"/>
    <xf numFmtId="0" fontId="0" fillId="2" borderId="0" xfId="0" applyFill="1" applyAlignment="1">
      <alignment horizontal="center"/>
    </xf>
    <xf numFmtId="0" fontId="1" fillId="0" borderId="1" xfId="0" applyFont="1" applyBorder="1"/>
    <xf numFmtId="0" fontId="1" fillId="0" borderId="1" xfId="0" applyFont="1" applyBorder="1" applyAlignment="1">
      <alignment wrapText="1"/>
    </xf>
    <xf numFmtId="14" fontId="0" fillId="0" borderId="0" xfId="0" applyNumberFormat="1"/>
    <xf numFmtId="14" fontId="0" fillId="2" borderId="0" xfId="0" applyNumberFormat="1" applyFill="1"/>
    <xf numFmtId="0" fontId="0" fillId="0" borderId="0" xfId="0" applyAlignment="1">
      <alignment horizontal="center" wrapText="1"/>
    </xf>
    <xf numFmtId="0" fontId="0" fillId="3" borderId="0" xfId="0" applyFill="1"/>
    <xf numFmtId="2" fontId="0" fillId="0" borderId="0" xfId="0" applyNumberFormat="1"/>
    <xf numFmtId="0" fontId="0" fillId="0" borderId="0" xfId="0" applyAlignment="1">
      <alignment horizontal="right"/>
    </xf>
    <xf numFmtId="164" fontId="0" fillId="0" borderId="0" xfId="0" applyNumberFormat="1" applyAlignment="1">
      <alignment horizontal="right"/>
    </xf>
    <xf numFmtId="14" fontId="0" fillId="0" borderId="0" xfId="0" applyNumberFormat="1" applyAlignment="1">
      <alignment horizontal="center"/>
    </xf>
    <xf numFmtId="49" fontId="0" fillId="0" borderId="0" xfId="0" applyNumberFormat="1" applyAlignment="1">
      <alignment horizontal="center"/>
    </xf>
    <xf numFmtId="0" fontId="1" fillId="0" borderId="1" xfId="0" applyFont="1" applyBorder="1" applyAlignment="1">
      <alignment horizontal="center" wrapText="1"/>
    </xf>
    <xf numFmtId="14" fontId="0" fillId="2" borderId="0" xfId="0" applyNumberFormat="1" applyFill="1" applyAlignment="1">
      <alignment horizontal="center"/>
    </xf>
    <xf numFmtId="0" fontId="0" fillId="2" borderId="0" xfId="0" applyFill="1" applyAlignment="1">
      <alignment horizontal="right"/>
    </xf>
    <xf numFmtId="164" fontId="0" fillId="2" borderId="0" xfId="0" applyNumberFormat="1" applyFill="1" applyAlignment="1">
      <alignment horizontal="right"/>
    </xf>
    <xf numFmtId="0" fontId="0" fillId="0" borderId="2" xfId="0" applyBorder="1"/>
    <xf numFmtId="0" fontId="0" fillId="0" borderId="2" xfId="0" applyBorder="1" applyAlignment="1">
      <alignment horizontal="center"/>
    </xf>
    <xf numFmtId="14" fontId="0" fillId="0" borderId="2" xfId="0" applyNumberFormat="1" applyBorder="1"/>
    <xf numFmtId="49" fontId="0" fillId="2" borderId="0" xfId="0" applyNumberFormat="1" applyFill="1" applyAlignment="1">
      <alignment horizontal="right"/>
    </xf>
    <xf numFmtId="14" fontId="0" fillId="2" borderId="2" xfId="0" applyNumberFormat="1" applyFill="1" applyBorder="1"/>
    <xf numFmtId="0" fontId="0" fillId="2" borderId="2" xfId="0" applyFill="1" applyBorder="1"/>
    <xf numFmtId="0" fontId="0" fillId="2" borderId="2" xfId="0" applyFill="1" applyBorder="1" applyAlignment="1">
      <alignment horizontal="center"/>
    </xf>
    <xf numFmtId="14" fontId="0" fillId="0" borderId="0" xfId="0" applyNumberFormat="1" applyAlignment="1">
      <alignment horizontal="center" wrapText="1"/>
    </xf>
    <xf numFmtId="0" fontId="0" fillId="0" borderId="0" xfId="0" applyAlignment="1">
      <alignment horizontal="right" wrapText="1"/>
    </xf>
    <xf numFmtId="0" fontId="0" fillId="4" borderId="0" xfId="0" applyFill="1" applyAlignment="1">
      <alignment horizontal="center" wrapText="1"/>
    </xf>
    <xf numFmtId="0" fontId="0" fillId="3" borderId="0" xfId="0" applyFill="1" applyAlignment="1">
      <alignment horizontal="right"/>
    </xf>
    <xf numFmtId="0" fontId="0" fillId="0" borderId="0" xfId="0" applyAlignment="1">
      <alignment horizontal="left"/>
    </xf>
    <xf numFmtId="1" fontId="0" fillId="0" borderId="0" xfId="0" applyNumberFormat="1"/>
    <xf numFmtId="165" fontId="0" fillId="0" borderId="0" xfId="0" applyNumberFormat="1"/>
    <xf numFmtId="14" fontId="0" fillId="0" borderId="2" xfId="0" applyNumberFormat="1" applyBorder="1" applyAlignment="1">
      <alignment horizontal="center"/>
    </xf>
    <xf numFmtId="0" fontId="0" fillId="0" borderId="2" xfId="0" applyBorder="1" applyAlignment="1">
      <alignment horizontal="right"/>
    </xf>
    <xf numFmtId="164" fontId="0" fillId="0" borderId="2" xfId="0" applyNumberFormat="1" applyBorder="1"/>
    <xf numFmtId="2" fontId="0" fillId="0" borderId="2" xfId="0" applyNumberFormat="1" applyBorder="1"/>
    <xf numFmtId="0" fontId="0" fillId="0" borderId="3" xfId="0" applyBorder="1"/>
    <xf numFmtId="0" fontId="3" fillId="0" borderId="4" xfId="0" applyFont="1" applyBorder="1" applyAlignment="1">
      <alignment horizontal="center"/>
    </xf>
    <xf numFmtId="0" fontId="0" fillId="0" borderId="1" xfId="0" applyBorder="1"/>
    <xf numFmtId="14" fontId="0" fillId="0" borderId="1" xfId="0" applyNumberFormat="1" applyBorder="1"/>
    <xf numFmtId="2" fontId="0" fillId="3" borderId="0" xfId="0" applyNumberFormat="1" applyFill="1"/>
    <xf numFmtId="0" fontId="0" fillId="0" borderId="2" xfId="0" applyBorder="1" applyAlignment="1">
      <alignment horizontal="center" wrapText="1"/>
    </xf>
    <xf numFmtId="14" fontId="0" fillId="0" borderId="5" xfId="0" applyNumberFormat="1" applyBorder="1"/>
    <xf numFmtId="0" fontId="0" fillId="0" borderId="5" xfId="0" applyBorder="1"/>
    <xf numFmtId="2" fontId="0" fillId="2" borderId="5" xfId="0" applyNumberFormat="1" applyFill="1" applyBorder="1"/>
    <xf numFmtId="0" fontId="0" fillId="0" borderId="5" xfId="0" applyBorder="1" applyAlignment="1">
      <alignment horizontal="center"/>
    </xf>
    <xf numFmtId="0" fontId="0" fillId="0" borderId="5" xfId="0" applyBorder="1" applyAlignment="1">
      <alignment horizontal="right"/>
    </xf>
    <xf numFmtId="0" fontId="0" fillId="5" borderId="0" xfId="0" applyFill="1"/>
    <xf numFmtId="0" fontId="0" fillId="6" borderId="0" xfId="0" applyFill="1"/>
    <xf numFmtId="0" fontId="0" fillId="7" borderId="0" xfId="0" applyFill="1"/>
    <xf numFmtId="0" fontId="4" fillId="0" borderId="0" xfId="0" applyFont="1"/>
    <xf numFmtId="0" fontId="4" fillId="2" borderId="0" xfId="0" applyFont="1" applyFill="1"/>
    <xf numFmtId="0" fontId="0" fillId="2" borderId="0" xfId="0" applyFill="1" applyAlignment="1">
      <alignment wrapText="1"/>
    </xf>
  </cellXfs>
  <cellStyles count="1">
    <cellStyle name="Normal" xfId="0" builtinId="0"/>
  </cellStyles>
  <dxfs count="6">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886482939632535E-2"/>
          <c:y val="6.9444444444444448E-2"/>
          <c:w val="0.75002580927384077"/>
          <c:h val="0.8416746864975212"/>
        </c:manualLayout>
      </c:layout>
      <c:barChart>
        <c:barDir val="col"/>
        <c:grouping val="clustered"/>
        <c:varyColors val="0"/>
        <c:ser>
          <c:idx val="0"/>
          <c:order val="0"/>
          <c:tx>
            <c:strRef>
              <c:f>'Female reproduction data'!$W$4</c:f>
              <c:strCache>
                <c:ptCount val="1"/>
                <c:pt idx="0">
                  <c:v>Summer</c:v>
                </c:pt>
              </c:strCache>
            </c:strRef>
          </c:tx>
          <c:spPr>
            <a:solidFill>
              <a:schemeClr val="accent1"/>
            </a:solidFill>
            <a:ln>
              <a:noFill/>
            </a:ln>
            <a:effectLst/>
          </c:spPr>
          <c:invertIfNegative val="0"/>
          <c:errBars>
            <c:errBarType val="both"/>
            <c:errValType val="cust"/>
            <c:noEndCap val="0"/>
            <c:plus>
              <c:numRef>
                <c:f>'Female reproduction data'!$W$6</c:f>
                <c:numCache>
                  <c:formatCode>General</c:formatCode>
                  <c:ptCount val="1"/>
                  <c:pt idx="0">
                    <c:v>0.52704627669473059</c:v>
                  </c:pt>
                </c:numCache>
              </c:numRef>
            </c:plus>
            <c:minus>
              <c:numRef>
                <c:f>'Female reproduction data'!$W$6</c:f>
                <c:numCache>
                  <c:formatCode>General</c:formatCode>
                  <c:ptCount val="1"/>
                  <c:pt idx="0">
                    <c:v>0.52704627669473059</c:v>
                  </c:pt>
                </c:numCache>
              </c:numRef>
            </c:minus>
            <c:spPr>
              <a:noFill/>
              <a:ln w="9525" cap="flat" cmpd="sng" algn="ctr">
                <a:solidFill>
                  <a:schemeClr val="tx1">
                    <a:lumMod val="65000"/>
                    <a:lumOff val="35000"/>
                  </a:schemeClr>
                </a:solidFill>
                <a:round/>
              </a:ln>
              <a:effectLst/>
            </c:spPr>
          </c:errBars>
          <c:val>
            <c:numRef>
              <c:f>'Female reproduction data'!$W$5</c:f>
              <c:numCache>
                <c:formatCode>General</c:formatCode>
                <c:ptCount val="1"/>
                <c:pt idx="0">
                  <c:v>3.5555555555555554</c:v>
                </c:pt>
              </c:numCache>
            </c:numRef>
          </c:val>
          <c:extLst>
            <c:ext xmlns:c16="http://schemas.microsoft.com/office/drawing/2014/chart" uri="{C3380CC4-5D6E-409C-BE32-E72D297353CC}">
              <c16:uniqueId val="{00000000-6D9F-46BE-9599-D4D4D4250C1B}"/>
            </c:ext>
          </c:extLst>
        </c:ser>
        <c:ser>
          <c:idx val="1"/>
          <c:order val="1"/>
          <c:tx>
            <c:strRef>
              <c:f>'Female reproduction data'!$X$4</c:f>
              <c:strCache>
                <c:ptCount val="1"/>
                <c:pt idx="0">
                  <c:v>Fall</c:v>
                </c:pt>
              </c:strCache>
            </c:strRef>
          </c:tx>
          <c:spPr>
            <a:solidFill>
              <a:schemeClr val="accent2"/>
            </a:solidFill>
            <a:ln>
              <a:noFill/>
            </a:ln>
            <a:effectLst/>
          </c:spPr>
          <c:invertIfNegative val="0"/>
          <c:errBars>
            <c:errBarType val="both"/>
            <c:errValType val="cust"/>
            <c:noEndCap val="0"/>
            <c:plus>
              <c:numRef>
                <c:f>'Female reproduction data'!$X$6</c:f>
                <c:numCache>
                  <c:formatCode>General</c:formatCode>
                  <c:ptCount val="1"/>
                  <c:pt idx="0">
                    <c:v>0.68755165095232862</c:v>
                  </c:pt>
                </c:numCache>
              </c:numRef>
            </c:plus>
            <c:minus>
              <c:numRef>
                <c:f>'Female reproduction data'!$X$6</c:f>
                <c:numCache>
                  <c:formatCode>General</c:formatCode>
                  <c:ptCount val="1"/>
                  <c:pt idx="0">
                    <c:v>0.68755165095232862</c:v>
                  </c:pt>
                </c:numCache>
              </c:numRef>
            </c:minus>
            <c:spPr>
              <a:noFill/>
              <a:ln w="9525" cap="flat" cmpd="sng" algn="ctr">
                <a:solidFill>
                  <a:schemeClr val="tx1">
                    <a:lumMod val="65000"/>
                    <a:lumOff val="35000"/>
                  </a:schemeClr>
                </a:solidFill>
                <a:round/>
              </a:ln>
              <a:effectLst/>
            </c:spPr>
          </c:errBars>
          <c:val>
            <c:numRef>
              <c:f>'Female reproduction data'!$X$5</c:f>
              <c:numCache>
                <c:formatCode>General</c:formatCode>
                <c:ptCount val="1"/>
                <c:pt idx="0">
                  <c:v>0.54545454545454541</c:v>
                </c:pt>
              </c:numCache>
            </c:numRef>
          </c:val>
          <c:extLst>
            <c:ext xmlns:c16="http://schemas.microsoft.com/office/drawing/2014/chart" uri="{C3380CC4-5D6E-409C-BE32-E72D297353CC}">
              <c16:uniqueId val="{00000002-6D9F-46BE-9599-D4D4D4250C1B}"/>
            </c:ext>
          </c:extLst>
        </c:ser>
        <c:dLbls>
          <c:showLegendKey val="0"/>
          <c:showVal val="0"/>
          <c:showCatName val="0"/>
          <c:showSerName val="0"/>
          <c:showPercent val="0"/>
          <c:showBubbleSize val="0"/>
        </c:dLbls>
        <c:gapWidth val="219"/>
        <c:overlap val="-27"/>
        <c:axId val="580545352"/>
        <c:axId val="580549192"/>
      </c:barChart>
      <c:catAx>
        <c:axId val="5805453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549192"/>
        <c:crosses val="autoZero"/>
        <c:auto val="1"/>
        <c:lblAlgn val="ctr"/>
        <c:lblOffset val="100"/>
        <c:noMultiLvlLbl val="0"/>
      </c:catAx>
      <c:valAx>
        <c:axId val="580549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545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371475</xdr:colOff>
      <xdr:row>15</xdr:row>
      <xdr:rowOff>166687</xdr:rowOff>
    </xdr:from>
    <xdr:to>
      <xdr:col>29</xdr:col>
      <xdr:colOff>66675</xdr:colOff>
      <xdr:row>30</xdr:row>
      <xdr:rowOff>52387</xdr:rowOff>
    </xdr:to>
    <xdr:graphicFrame macro="">
      <xdr:nvGraphicFramePr>
        <xdr:cNvPr id="4" name="Chart 3">
          <a:extLst>
            <a:ext uri="{FF2B5EF4-FFF2-40B4-BE49-F238E27FC236}">
              <a16:creationId xmlns:a16="http://schemas.microsoft.com/office/drawing/2014/main" id="{17A878CD-2187-4E41-82DA-9B9E88BDC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Hallmark, Kaley" id="{B1FF227C-D7B5-46A2-9E6F-C92F0EEA7E77}" userId="S::kmh7069@psu.edu::0386882d-94bf-4b36-9d14-506df01577d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1" dT="2021-08-16T19:43:46.12" personId="{B1FF227C-D7B5-46A2-9E6F-C92F0EEA7E77}" id="{B68688F2-899F-4668-9107-A7FF9FA4A924}">
    <text>prior to extraction after drying</text>
  </threadedComment>
  <threadedComment ref="U1" dT="2021-08-16T19:43:58.09" personId="{B1FF227C-D7B5-46A2-9E6F-C92F0EEA7E77}" id="{E3A0070E-573B-4F7E-8A5A-EBDFBE22CEBF}">
    <text>post-extraction, post-drying</text>
  </threadedComment>
  <threadedComment ref="G2" dT="2021-01-15T21:30:26.29" personId="{B1FF227C-D7B5-46A2-9E6F-C92F0EEA7E77}" id="{F2C7BC2C-2987-4D2E-9CC0-8B0E39D0D298}">
    <text>tip of wing gone - smaller than actual length probably</text>
  </threadedComment>
  <threadedComment ref="G5" dT="2021-01-16T19:09:54.17" personId="{B1FF227C-D7B5-46A2-9E6F-C92F0EEA7E77}" id="{C92EC48F-F4AD-4806-A138-03B863FC64EC}">
    <text>tip of wing gone - smaller than actual length</text>
  </threadedComment>
  <threadedComment ref="I30" dT="2021-03-31T19:04:35.47" personId="{B1FF227C-D7B5-46A2-9E6F-C92F0EEA7E77}" id="{9273B3BA-27EB-4464-9979-5D126019AACC}">
    <text>possibly inaccurate - wing tip gone</text>
  </threadedComment>
  <threadedComment ref="G31" dT="2021-01-23T19:51:46.47" personId="{B1FF227C-D7B5-46A2-9E6F-C92F0EEA7E77}" id="{AFCD9A2B-F87C-4D96-99C6-0D9C43A2E043}">
    <text>Wing tips broken - actual length most likley longer than recorded value</text>
  </threadedComment>
  <threadedComment ref="G34" dT="2021-01-25T21:14:22.01" personId="{B1FF227C-D7B5-46A2-9E6F-C92F0EEA7E77}" id="{5B7B0D3D-56E0-4A7D-8B34-D18C11C6F918}">
    <text>tip of wing chipped off</text>
  </threadedComment>
  <threadedComment ref="I34" dT="2021-03-31T16:19:39.30" personId="{B1FF227C-D7B5-46A2-9E6F-C92F0EEA7E77}" id="{2BCB3A15-7205-4F22-9A24-242EC6B57D16}">
    <text>possibly invalid due to misshape of wing (inaccurate wing length)</text>
  </threadedComment>
  <threadedComment ref="G46" dT="2021-04-06T17:22:05.97" personId="{B1FF227C-D7B5-46A2-9E6F-C92F0EEA7E77}" id="{53C0881C-15FE-4FB4-A40A-5A424C19A7A9}">
    <text>wing tip gone -- actual size larger than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V1" dT="2021-02-12T16:58:39.49" personId="{B1FF227C-D7B5-46A2-9E6F-C92F0EEA7E77}" id="{F5DC7779-BF1C-4E40-9220-2B5C30377DD6}">
    <text>CO2_avg/pre-flight weight</text>
  </threadedComment>
  <threadedComment ref="W1" dT="2021-02-12T17:00:41.13" personId="{B1FF227C-D7B5-46A2-9E6F-C92F0EEA7E77}" id="{F56C0779-003B-41ED-81AB-5A403E982F93}">
    <text>rmr/pre-flight weight</text>
  </threadedComment>
</ThreadedComments>
</file>

<file path=xl/threadedComments/threadedComment3.xml><?xml version="1.0" encoding="utf-8"?>
<ThreadedComments xmlns="http://schemas.microsoft.com/office/spreadsheetml/2018/threadedcomments" xmlns:x="http://schemas.openxmlformats.org/spreadsheetml/2006/main">
  <threadedComment ref="O1" dT="2021-04-01T17:04:06.86" personId="{B1FF227C-D7B5-46A2-9E6F-C92F0EEA7E77}" id="{A54A5353-6136-4E67-9ECC-E2E430C2BDB3}">
    <text>rounded down to lowest possiblel value</text>
  </threadedComment>
  <threadedComment ref="AB17" dT="2021-02-02T03:21:32.16" personId="{B1FF227C-D7B5-46A2-9E6F-C92F0EEA7E77}" id="{23F954F7-3E4B-4511-B0DA-6867834BEBEF}">
    <text>14 or 15 days old -- chose 15 to be safe</text>
  </threadedComment>
  <threadedComment ref="D20" dT="2021-02-02T03:21:32.16" personId="{B1FF227C-D7B5-46A2-9E6F-C92F0EEA7E77}" id="{36D1AB59-4281-41B8-88C0-C578292C2346}">
    <text>14 or 15 days old -- chose 15 to be safe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8"/>
  <sheetViews>
    <sheetView topLeftCell="N11" workbookViewId="0">
      <selection activeCell="W19" sqref="W19"/>
    </sheetView>
  </sheetViews>
  <sheetFormatPr defaultRowHeight="15"/>
  <cols>
    <col min="1" max="1" width="9.85546875" bestFit="1" customWidth="1"/>
    <col min="2" max="2" width="10.42578125" bestFit="1" customWidth="1"/>
    <col min="3" max="3" width="9.7109375" customWidth="1"/>
    <col min="4" max="4" width="12.28515625" customWidth="1"/>
    <col min="5" max="5" width="16.7109375" customWidth="1"/>
    <col min="6" max="6" width="12.5703125" bestFit="1" customWidth="1"/>
    <col min="9" max="9" width="12.140625" bestFit="1" customWidth="1"/>
    <col min="11" max="11" width="16.85546875" customWidth="1"/>
    <col min="12" max="12" width="12.5703125" bestFit="1" customWidth="1"/>
    <col min="13" max="13" width="15.85546875" bestFit="1" customWidth="1"/>
    <col min="14" max="14" width="12.5703125" bestFit="1" customWidth="1"/>
    <col min="15" max="15" width="15.85546875" bestFit="1" customWidth="1"/>
    <col min="16" max="16" width="12.5703125" bestFit="1" customWidth="1"/>
    <col min="17" max="17" width="12.85546875" customWidth="1"/>
    <col min="18" max="18" width="13.140625" customWidth="1"/>
    <col min="19" max="20" width="12.7109375" customWidth="1"/>
    <col min="21" max="21" width="14.28515625" customWidth="1"/>
    <col min="22" max="23" width="12.7109375" customWidth="1"/>
  </cols>
  <sheetData>
    <row r="1" spans="1:24" s="12" customFormat="1" ht="43.5" customHeight="1">
      <c r="A1" s="12" t="s">
        <v>0</v>
      </c>
      <c r="B1" s="12" t="s">
        <v>1</v>
      </c>
      <c r="C1" s="13" t="s">
        <v>2</v>
      </c>
      <c r="D1" s="12" t="s">
        <v>3</v>
      </c>
      <c r="E1" s="13" t="s">
        <v>4</v>
      </c>
      <c r="F1" s="13" t="s">
        <v>3</v>
      </c>
      <c r="G1" s="12" t="s">
        <v>5</v>
      </c>
      <c r="H1" s="12" t="s">
        <v>6</v>
      </c>
      <c r="I1" s="12" t="s">
        <v>7</v>
      </c>
      <c r="J1" s="12" t="s">
        <v>8</v>
      </c>
      <c r="K1" s="13" t="s">
        <v>9</v>
      </c>
      <c r="L1" s="13" t="s">
        <v>3</v>
      </c>
      <c r="M1" s="12" t="s">
        <v>10</v>
      </c>
      <c r="N1" s="12" t="s">
        <v>3</v>
      </c>
      <c r="O1" s="12" t="s">
        <v>11</v>
      </c>
      <c r="P1" s="12" t="s">
        <v>3</v>
      </c>
      <c r="Q1" s="13" t="s">
        <v>12</v>
      </c>
      <c r="R1" s="13" t="s">
        <v>13</v>
      </c>
      <c r="S1" s="13" t="s">
        <v>14</v>
      </c>
      <c r="T1" s="13" t="s">
        <v>3</v>
      </c>
      <c r="U1" s="13" t="s">
        <v>15</v>
      </c>
      <c r="V1" s="13" t="s">
        <v>3</v>
      </c>
      <c r="W1" s="13" t="s">
        <v>16</v>
      </c>
      <c r="X1" s="12" t="s">
        <v>17</v>
      </c>
    </row>
    <row r="2" spans="1:24" s="6" customFormat="1">
      <c r="A2" s="15">
        <v>44211</v>
      </c>
      <c r="B2" s="17" t="s">
        <v>18</v>
      </c>
      <c r="C2" s="6">
        <v>0.77839999999999998</v>
      </c>
      <c r="D2" s="7">
        <v>2.0000000000000001E-4</v>
      </c>
      <c r="E2" s="6">
        <v>1.2461</v>
      </c>
      <c r="F2" s="8">
        <v>2.9999999999999997E-4</v>
      </c>
      <c r="G2" s="9">
        <v>47.1</v>
      </c>
      <c r="H2" s="9" t="s">
        <v>19</v>
      </c>
      <c r="I2" s="9">
        <v>0</v>
      </c>
      <c r="J2" s="6">
        <v>33.94</v>
      </c>
      <c r="K2" s="10">
        <v>1.228</v>
      </c>
      <c r="L2" s="8">
        <v>2.0000000000000001E-4</v>
      </c>
      <c r="M2" s="11" t="s">
        <v>19</v>
      </c>
      <c r="N2" s="11" t="s">
        <v>19</v>
      </c>
      <c r="O2" s="11" t="s">
        <v>19</v>
      </c>
      <c r="P2" s="11" t="s">
        <v>19</v>
      </c>
      <c r="Q2" s="11" t="s">
        <v>19</v>
      </c>
      <c r="R2" s="11" t="s">
        <v>19</v>
      </c>
      <c r="S2" s="11" t="s">
        <v>19</v>
      </c>
      <c r="T2" s="11" t="s">
        <v>19</v>
      </c>
      <c r="U2" s="11" t="s">
        <v>19</v>
      </c>
      <c r="V2" s="11" t="s">
        <v>19</v>
      </c>
      <c r="W2" s="11" t="s">
        <v>19</v>
      </c>
      <c r="X2" s="6" t="s">
        <v>20</v>
      </c>
    </row>
    <row r="3" spans="1:24">
      <c r="A3" s="14">
        <v>44212</v>
      </c>
      <c r="B3" t="s">
        <v>21</v>
      </c>
      <c r="C3">
        <v>0.77669999999999995</v>
      </c>
      <c r="D3" s="4">
        <v>2.9999999999999997E-4</v>
      </c>
      <c r="E3">
        <v>1.0291999999999999</v>
      </c>
      <c r="F3" s="4">
        <v>2.9999999999999997E-4</v>
      </c>
      <c r="G3">
        <v>43.52</v>
      </c>
      <c r="H3">
        <v>22.15</v>
      </c>
      <c r="I3" s="9">
        <f t="shared" ref="I3:I45" si="0">G3/H3</f>
        <v>1.9647855530474043</v>
      </c>
      <c r="J3">
        <v>27.86</v>
      </c>
      <c r="K3">
        <v>1.0226999999999999</v>
      </c>
      <c r="L3">
        <v>2.0000000000000001E-4</v>
      </c>
      <c r="M3">
        <v>0.1038</v>
      </c>
      <c r="N3">
        <v>2.0000000000000001E-4</v>
      </c>
      <c r="O3">
        <v>8.2199999999999995E-2</v>
      </c>
      <c r="P3">
        <v>2.0000000000000001E-4</v>
      </c>
      <c r="Q3" s="2" t="s">
        <v>19</v>
      </c>
      <c r="R3" s="2" t="s">
        <v>19</v>
      </c>
      <c r="S3" s="2">
        <v>3.0499999999999999E-2</v>
      </c>
      <c r="T3" s="2">
        <v>1E-4</v>
      </c>
      <c r="U3" s="2">
        <v>2.52E-2</v>
      </c>
      <c r="V3" s="2">
        <v>1E-4</v>
      </c>
      <c r="W3" s="2">
        <f t="shared" ref="W2:W52" si="1">S3-U3</f>
        <v>5.2999999999999992E-3</v>
      </c>
      <c r="X3" t="s">
        <v>22</v>
      </c>
    </row>
    <row r="4" spans="1:24" s="6" customFormat="1">
      <c r="A4" s="15">
        <v>44212</v>
      </c>
      <c r="B4" s="6" t="s">
        <v>23</v>
      </c>
      <c r="C4" s="6">
        <v>0.82669999999999999</v>
      </c>
      <c r="D4" s="8">
        <v>2.9999999999999997E-4</v>
      </c>
      <c r="E4" s="6">
        <v>1.0775999999999999</v>
      </c>
      <c r="F4" s="8">
        <v>2.9999999999999997E-4</v>
      </c>
      <c r="G4" s="6">
        <v>44.12</v>
      </c>
      <c r="H4" s="6">
        <v>21.67</v>
      </c>
      <c r="I4" s="9">
        <f t="shared" si="0"/>
        <v>2.0359944623904012</v>
      </c>
      <c r="J4" s="6">
        <v>29.78</v>
      </c>
      <c r="K4" s="10">
        <v>1.071</v>
      </c>
      <c r="L4" s="6">
        <v>2.9999999999999997E-4</v>
      </c>
      <c r="M4" s="6">
        <v>0.1096</v>
      </c>
      <c r="N4" s="6">
        <v>2.0000000000000001E-4</v>
      </c>
      <c r="O4" s="6">
        <v>8.5099999999999995E-2</v>
      </c>
      <c r="P4" s="6">
        <v>2.0000000000000001E-4</v>
      </c>
      <c r="Q4" s="11" t="s">
        <v>19</v>
      </c>
      <c r="R4" s="11" t="s">
        <v>19</v>
      </c>
      <c r="S4" s="11">
        <v>2.98E-2</v>
      </c>
      <c r="T4" s="11">
        <v>1E-4</v>
      </c>
      <c r="U4" s="11">
        <v>2.76E-2</v>
      </c>
      <c r="V4" s="11">
        <v>1E-4</v>
      </c>
      <c r="W4" s="11">
        <f t="shared" si="1"/>
        <v>2.2000000000000006E-3</v>
      </c>
      <c r="X4" s="6" t="s">
        <v>24</v>
      </c>
    </row>
    <row r="5" spans="1:24">
      <c r="A5" s="14">
        <v>44212</v>
      </c>
      <c r="B5" t="s">
        <v>25</v>
      </c>
      <c r="C5">
        <v>0.7772</v>
      </c>
      <c r="D5">
        <v>1E-4</v>
      </c>
      <c r="E5">
        <v>1.2974000000000001</v>
      </c>
      <c r="F5">
        <v>5.0000000000000001E-4</v>
      </c>
      <c r="G5">
        <v>47.21</v>
      </c>
      <c r="H5">
        <v>26.84</v>
      </c>
      <c r="I5" s="49">
        <f t="shared" si="0"/>
        <v>1.7589418777943369</v>
      </c>
      <c r="J5">
        <v>34.89</v>
      </c>
      <c r="K5">
        <v>1.2866</v>
      </c>
      <c r="L5">
        <v>1E-4</v>
      </c>
      <c r="M5">
        <v>0.26550000000000001</v>
      </c>
      <c r="N5">
        <v>1E-4</v>
      </c>
      <c r="O5">
        <v>0.16420000000000001</v>
      </c>
      <c r="P5">
        <v>1E-4</v>
      </c>
      <c r="Q5" s="2" t="s">
        <v>19</v>
      </c>
      <c r="R5" s="2" t="s">
        <v>19</v>
      </c>
      <c r="S5" s="2">
        <v>5.3600000000000002E-2</v>
      </c>
      <c r="T5" s="2">
        <v>1E-4</v>
      </c>
      <c r="U5" s="2">
        <v>5.0599999999999999E-2</v>
      </c>
      <c r="V5" s="2">
        <v>1E-4</v>
      </c>
      <c r="W5" s="2">
        <f t="shared" si="1"/>
        <v>3.0000000000000027E-3</v>
      </c>
      <c r="X5" t="s">
        <v>26</v>
      </c>
    </row>
    <row r="6" spans="1:24" s="6" customFormat="1" ht="15.75" customHeight="1">
      <c r="A6" s="15">
        <v>44212</v>
      </c>
      <c r="B6" s="6" t="s">
        <v>27</v>
      </c>
      <c r="C6" s="6">
        <v>0.77359999999999995</v>
      </c>
      <c r="D6" s="6">
        <v>2.9999999999999997E-4</v>
      </c>
      <c r="E6" s="6">
        <v>1.1375999999999999</v>
      </c>
      <c r="F6" s="6">
        <v>2.0000000000000001E-4</v>
      </c>
      <c r="G6" s="6">
        <v>46.41</v>
      </c>
      <c r="H6" s="6">
        <v>22.63</v>
      </c>
      <c r="I6" s="9">
        <f t="shared" si="0"/>
        <v>2.0508174988952717</v>
      </c>
      <c r="J6" s="6">
        <v>29.22</v>
      </c>
      <c r="K6" s="10">
        <v>1.121</v>
      </c>
      <c r="L6" s="6">
        <v>2.0000000000000001E-4</v>
      </c>
      <c r="M6" s="10">
        <v>0.153</v>
      </c>
      <c r="N6" s="6">
        <v>2.0000000000000001E-4</v>
      </c>
      <c r="O6" s="6">
        <v>0.1313</v>
      </c>
      <c r="P6" s="6">
        <v>2.0000000000000001E-4</v>
      </c>
      <c r="Q6" s="11" t="s">
        <v>19</v>
      </c>
      <c r="R6" s="11" t="s">
        <v>19</v>
      </c>
      <c r="S6" s="11">
        <v>3.61E-2</v>
      </c>
      <c r="T6" s="11">
        <v>2.0000000000000001E-4</v>
      </c>
      <c r="U6" s="11">
        <v>3.1E-2</v>
      </c>
      <c r="V6" s="11">
        <v>1E-4</v>
      </c>
      <c r="W6" s="11">
        <f>S6-U6</f>
        <v>5.1000000000000004E-3</v>
      </c>
      <c r="X6" s="6" t="s">
        <v>28</v>
      </c>
    </row>
    <row r="7" spans="1:24">
      <c r="A7" s="14">
        <v>44212</v>
      </c>
      <c r="B7" t="s">
        <v>29</v>
      </c>
      <c r="C7" s="5">
        <v>0.77</v>
      </c>
      <c r="D7">
        <v>4.0000000000000002E-4</v>
      </c>
      <c r="E7">
        <v>1.4023000000000001</v>
      </c>
      <c r="F7">
        <v>2.0000000000000001E-4</v>
      </c>
      <c r="G7">
        <v>51.31</v>
      </c>
      <c r="H7">
        <v>28.06</v>
      </c>
      <c r="I7" s="49">
        <f t="shared" si="0"/>
        <v>1.8285816108339275</v>
      </c>
      <c r="J7">
        <v>35.119999999999997</v>
      </c>
      <c r="K7">
        <v>1.3908</v>
      </c>
      <c r="L7">
        <v>4.0000000000000002E-4</v>
      </c>
      <c r="M7">
        <v>0.28249999999999997</v>
      </c>
      <c r="N7">
        <v>2.0000000000000001E-4</v>
      </c>
      <c r="O7" s="5">
        <v>0.19600000000000001</v>
      </c>
      <c r="P7">
        <v>2.9999999999999997E-4</v>
      </c>
      <c r="Q7" s="2" t="s">
        <v>19</v>
      </c>
      <c r="R7" s="2" t="s">
        <v>19</v>
      </c>
      <c r="S7" s="2">
        <v>5.0500000000000003E-2</v>
      </c>
      <c r="T7" s="2">
        <v>1E-4</v>
      </c>
      <c r="U7" s="2">
        <v>4.7800000000000002E-2</v>
      </c>
      <c r="V7" s="2">
        <v>1E-4</v>
      </c>
      <c r="W7" s="2">
        <f t="shared" si="1"/>
        <v>2.700000000000001E-3</v>
      </c>
      <c r="X7" t="s">
        <v>30</v>
      </c>
    </row>
    <row r="8" spans="1:24" s="6" customFormat="1">
      <c r="A8" s="15">
        <v>44212</v>
      </c>
      <c r="B8" s="6" t="s">
        <v>31</v>
      </c>
      <c r="C8" s="6">
        <v>0.77380000000000004</v>
      </c>
      <c r="D8" s="6">
        <v>2.9999999999999997E-4</v>
      </c>
      <c r="E8" s="6">
        <v>1.0436000000000001</v>
      </c>
      <c r="F8" s="6">
        <v>4.0000000000000002E-4</v>
      </c>
      <c r="G8" s="9">
        <v>43.5</v>
      </c>
      <c r="H8" s="9"/>
      <c r="I8" s="9">
        <v>0</v>
      </c>
      <c r="J8" s="9">
        <v>29.2</v>
      </c>
      <c r="K8" s="6">
        <v>1.0373000000000001</v>
      </c>
      <c r="L8" s="6">
        <v>4.0000000000000002E-4</v>
      </c>
      <c r="M8" s="6">
        <v>0.12659999999999999</v>
      </c>
      <c r="N8" s="6">
        <v>2.0000000000000001E-4</v>
      </c>
      <c r="O8" s="6">
        <v>8.3299999999999999E-2</v>
      </c>
      <c r="P8" s="6">
        <v>1E-4</v>
      </c>
      <c r="Q8" s="11" t="s">
        <v>19</v>
      </c>
      <c r="R8" s="11" t="s">
        <v>19</v>
      </c>
      <c r="S8" s="11">
        <v>2.93E-2</v>
      </c>
      <c r="T8" s="11">
        <v>1E-4</v>
      </c>
      <c r="U8" s="11">
        <v>2.6499999999999999E-2</v>
      </c>
      <c r="V8" s="11">
        <v>1E-4</v>
      </c>
      <c r="W8" s="11">
        <f t="shared" si="1"/>
        <v>2.8000000000000004E-3</v>
      </c>
      <c r="X8" s="6" t="s">
        <v>32</v>
      </c>
    </row>
    <row r="9" spans="1:24">
      <c r="A9" s="14">
        <v>44212</v>
      </c>
      <c r="B9" t="s">
        <v>33</v>
      </c>
      <c r="C9">
        <v>0.76519999999999999</v>
      </c>
      <c r="D9">
        <v>1E-4</v>
      </c>
      <c r="E9">
        <v>1.1986000000000001</v>
      </c>
      <c r="F9">
        <v>2.9999999999999997E-4</v>
      </c>
      <c r="G9">
        <v>47.73</v>
      </c>
      <c r="H9">
        <v>23.68</v>
      </c>
      <c r="I9" s="9">
        <f t="shared" si="0"/>
        <v>2.015625</v>
      </c>
      <c r="J9">
        <v>31.02</v>
      </c>
      <c r="K9">
        <v>1.1705000000000001</v>
      </c>
      <c r="L9">
        <v>2.0000000000000001E-4</v>
      </c>
      <c r="M9">
        <v>0.18260000000000001</v>
      </c>
      <c r="N9">
        <v>2.0000000000000001E-4</v>
      </c>
      <c r="O9">
        <v>0.14560000000000001</v>
      </c>
      <c r="P9">
        <v>2.9999999999999997E-4</v>
      </c>
      <c r="Q9" s="2" t="s">
        <v>19</v>
      </c>
      <c r="R9" s="2" t="s">
        <v>19</v>
      </c>
      <c r="S9" s="2">
        <v>3.9300000000000002E-2</v>
      </c>
      <c r="T9" s="2">
        <v>2.0000000000000001E-4</v>
      </c>
      <c r="U9" s="2">
        <v>3.3399999999999999E-2</v>
      </c>
      <c r="V9" s="2">
        <v>1E-4</v>
      </c>
      <c r="W9" s="2">
        <f t="shared" si="1"/>
        <v>5.9000000000000025E-3</v>
      </c>
      <c r="X9" t="s">
        <v>34</v>
      </c>
    </row>
    <row r="10" spans="1:24" s="6" customFormat="1">
      <c r="A10" s="15">
        <v>44214</v>
      </c>
      <c r="B10" s="17" t="s">
        <v>35</v>
      </c>
      <c r="C10" s="6">
        <v>0.77669999999999995</v>
      </c>
      <c r="D10" s="6">
        <v>2.9999999999999997E-4</v>
      </c>
      <c r="E10" s="6">
        <v>1.1874</v>
      </c>
      <c r="F10" s="6">
        <v>2.0000000000000001E-4</v>
      </c>
      <c r="G10" s="6">
        <v>48.27</v>
      </c>
      <c r="H10" s="6">
        <v>24.54</v>
      </c>
      <c r="I10" s="9">
        <f t="shared" si="0"/>
        <v>1.9669926650366749</v>
      </c>
      <c r="J10" s="9">
        <v>32.799999999999997</v>
      </c>
      <c r="K10" s="6">
        <v>1.1822999999999999</v>
      </c>
      <c r="L10" s="6">
        <v>2.9999999999999997E-4</v>
      </c>
      <c r="M10" s="6">
        <v>0.19689999999999999</v>
      </c>
      <c r="N10" s="6">
        <v>2.0000000000000001E-4</v>
      </c>
      <c r="O10" s="6">
        <v>0.13750000000000001</v>
      </c>
      <c r="P10" s="6">
        <v>2.0000000000000001E-4</v>
      </c>
      <c r="Q10" s="11" t="s">
        <v>19</v>
      </c>
      <c r="R10" s="11" t="s">
        <v>19</v>
      </c>
      <c r="S10" s="11">
        <v>4.7399999999999998E-2</v>
      </c>
      <c r="T10" s="11">
        <v>1E-4</v>
      </c>
      <c r="U10" s="11">
        <v>4.53E-2</v>
      </c>
      <c r="V10" s="11">
        <v>1E-4</v>
      </c>
      <c r="W10" s="11">
        <f t="shared" si="1"/>
        <v>2.0999999999999977E-3</v>
      </c>
      <c r="X10" s="6" t="s">
        <v>36</v>
      </c>
    </row>
    <row r="11" spans="1:24">
      <c r="A11" s="14">
        <v>44214</v>
      </c>
      <c r="B11" s="17" t="s">
        <v>37</v>
      </c>
      <c r="C11">
        <v>0.77329999999999999</v>
      </c>
      <c r="D11">
        <v>2.9999999999999997E-4</v>
      </c>
      <c r="E11">
        <v>1.3030999999999999</v>
      </c>
      <c r="F11">
        <v>2.0000000000000001E-4</v>
      </c>
      <c r="G11">
        <v>53.95</v>
      </c>
      <c r="H11">
        <v>27.83</v>
      </c>
      <c r="I11" s="9">
        <f t="shared" si="0"/>
        <v>1.9385555156306147</v>
      </c>
      <c r="J11">
        <v>35.92</v>
      </c>
      <c r="K11" s="5">
        <v>1.294</v>
      </c>
      <c r="L11">
        <v>2.9999999999999997E-4</v>
      </c>
      <c r="M11">
        <v>0.24759999999999999</v>
      </c>
      <c r="N11">
        <v>4.0000000000000002E-4</v>
      </c>
      <c r="O11">
        <v>0.18679999999999999</v>
      </c>
      <c r="P11">
        <v>2.0000000000000001E-4</v>
      </c>
      <c r="Q11" s="2" t="s">
        <v>19</v>
      </c>
      <c r="R11" s="2" t="s">
        <v>19</v>
      </c>
      <c r="S11" s="2">
        <v>7.9000000000000001E-2</v>
      </c>
      <c r="T11" s="2">
        <v>2.9999999999999997E-4</v>
      </c>
      <c r="U11" s="2">
        <v>0.05</v>
      </c>
      <c r="V11" s="2">
        <v>1E-4</v>
      </c>
      <c r="W11" s="2">
        <f t="shared" si="1"/>
        <v>2.8999999999999998E-2</v>
      </c>
      <c r="X11" t="s">
        <v>38</v>
      </c>
    </row>
    <row r="12" spans="1:24" s="6" customFormat="1">
      <c r="A12" s="15">
        <v>44215</v>
      </c>
      <c r="B12" s="6" t="s">
        <v>39</v>
      </c>
      <c r="C12" s="6">
        <v>0.77410000000000001</v>
      </c>
      <c r="D12" s="6">
        <v>2.0000000000000001E-4</v>
      </c>
      <c r="E12" s="6">
        <v>1.2661</v>
      </c>
      <c r="F12" s="6">
        <v>2.0000000000000001E-4</v>
      </c>
      <c r="G12" s="6">
        <v>46.32</v>
      </c>
      <c r="H12" s="6">
        <v>23.67</v>
      </c>
      <c r="I12" s="9">
        <f t="shared" si="0"/>
        <v>1.9569074778200253</v>
      </c>
      <c r="J12" s="6">
        <v>32.01</v>
      </c>
      <c r="K12" s="6">
        <v>1.2423</v>
      </c>
      <c r="L12" s="6">
        <v>2.9999999999999997E-4</v>
      </c>
      <c r="M12" s="6">
        <v>0.18459999999999999</v>
      </c>
      <c r="N12" s="6">
        <v>2.0000000000000001E-4</v>
      </c>
      <c r="O12" s="6">
        <v>0.21779999999999999</v>
      </c>
      <c r="P12" s="6">
        <v>2.0000000000000001E-4</v>
      </c>
      <c r="Q12" s="11" t="s">
        <v>19</v>
      </c>
      <c r="R12" s="11" t="s">
        <v>19</v>
      </c>
      <c r="S12" s="11">
        <v>5.0500000000000003E-2</v>
      </c>
      <c r="T12" s="11">
        <v>1E-4</v>
      </c>
      <c r="U12" s="11">
        <v>4.1399999999999999E-2</v>
      </c>
      <c r="V12" s="11">
        <v>1E-4</v>
      </c>
      <c r="W12" s="11">
        <f t="shared" si="1"/>
        <v>9.1000000000000039E-3</v>
      </c>
      <c r="X12" s="6" t="s">
        <v>40</v>
      </c>
    </row>
    <row r="13" spans="1:24">
      <c r="A13" s="14">
        <v>44215</v>
      </c>
      <c r="B13" t="s">
        <v>41</v>
      </c>
      <c r="C13">
        <v>0.77759999999999996</v>
      </c>
      <c r="D13">
        <v>2.9999999999999997E-4</v>
      </c>
      <c r="E13" s="5">
        <v>1.1359999999999999</v>
      </c>
      <c r="F13">
        <v>2.9999999999999997E-4</v>
      </c>
      <c r="G13">
        <v>50.77</v>
      </c>
      <c r="H13">
        <v>25.63</v>
      </c>
      <c r="I13" s="9">
        <f t="shared" si="0"/>
        <v>1.9808817791650413</v>
      </c>
      <c r="J13">
        <v>34.130000000000003</v>
      </c>
      <c r="K13" s="5">
        <v>1.1299999999999999</v>
      </c>
      <c r="L13">
        <v>2.0000000000000001E-4</v>
      </c>
      <c r="M13">
        <v>0.1857</v>
      </c>
      <c r="N13">
        <v>2.0000000000000001E-4</v>
      </c>
      <c r="O13">
        <v>9.0800000000000006E-2</v>
      </c>
      <c r="P13">
        <v>2.0000000000000001E-4</v>
      </c>
      <c r="Q13" s="2" t="s">
        <v>19</v>
      </c>
      <c r="R13" s="2" t="s">
        <v>19</v>
      </c>
      <c r="S13" s="2">
        <v>4.2900000000000001E-2</v>
      </c>
      <c r="T13" s="2">
        <v>1E-4</v>
      </c>
      <c r="U13" s="2">
        <v>4.1599999999999998E-2</v>
      </c>
      <c r="V13" s="2">
        <v>1E-4</v>
      </c>
      <c r="W13" s="2">
        <f t="shared" si="1"/>
        <v>1.3000000000000025E-3</v>
      </c>
      <c r="X13" t="s">
        <v>42</v>
      </c>
    </row>
    <row r="14" spans="1:24" s="6" customFormat="1">
      <c r="A14" s="15">
        <v>44215</v>
      </c>
      <c r="B14" s="6" t="s">
        <v>43</v>
      </c>
      <c r="C14" s="6">
        <v>0.79690000000000005</v>
      </c>
      <c r="D14" s="6">
        <v>2.9999999999999997E-4</v>
      </c>
      <c r="E14" s="6">
        <v>1.1715</v>
      </c>
      <c r="F14" s="6">
        <v>5.0000000000000001E-4</v>
      </c>
      <c r="G14" s="6">
        <v>47.74</v>
      </c>
      <c r="H14" s="6">
        <v>23.8</v>
      </c>
      <c r="I14" s="9">
        <f t="shared" si="0"/>
        <v>2.0058823529411764</v>
      </c>
      <c r="J14" s="6">
        <v>31.95</v>
      </c>
      <c r="K14" s="10">
        <v>1.1599999999999999</v>
      </c>
      <c r="L14" s="6">
        <v>2.0000000000000001E-4</v>
      </c>
      <c r="M14" s="6">
        <v>0.18049999999999999</v>
      </c>
      <c r="N14" s="6">
        <v>2.0000000000000001E-4</v>
      </c>
      <c r="O14" s="6">
        <v>0.11169999999999999</v>
      </c>
      <c r="P14" s="6">
        <v>2.0000000000000001E-4</v>
      </c>
      <c r="Q14" s="11" t="s">
        <v>19</v>
      </c>
      <c r="R14" s="11" t="s">
        <v>19</v>
      </c>
      <c r="S14" s="11">
        <v>4.0500000000000001E-2</v>
      </c>
      <c r="T14" s="11">
        <v>1E-4</v>
      </c>
      <c r="U14" s="11">
        <v>3.2599999999999997E-2</v>
      </c>
      <c r="V14" s="11">
        <v>1E-4</v>
      </c>
      <c r="W14" s="11">
        <f t="shared" si="1"/>
        <v>7.9000000000000042E-3</v>
      </c>
      <c r="X14" s="6" t="s">
        <v>44</v>
      </c>
    </row>
    <row r="15" spans="1:24">
      <c r="A15" s="14">
        <v>44215</v>
      </c>
      <c r="B15" t="s">
        <v>45</v>
      </c>
      <c r="C15">
        <v>0.82430000000000003</v>
      </c>
      <c r="D15">
        <v>2.0000000000000001E-4</v>
      </c>
      <c r="E15">
        <v>1.2092000000000001</v>
      </c>
      <c r="F15">
        <v>2.0000000000000001E-4</v>
      </c>
      <c r="G15">
        <v>46.62</v>
      </c>
      <c r="H15">
        <v>24</v>
      </c>
      <c r="I15" s="9">
        <f t="shared" si="0"/>
        <v>1.9424999999999999</v>
      </c>
      <c r="J15">
        <v>31.39</v>
      </c>
      <c r="K15" s="5">
        <v>1.204</v>
      </c>
      <c r="L15">
        <v>2.0000000000000001E-4</v>
      </c>
      <c r="M15">
        <v>0.1714</v>
      </c>
      <c r="N15">
        <v>1E-4</v>
      </c>
      <c r="O15">
        <v>0.14360000000000001</v>
      </c>
      <c r="P15">
        <v>1E-4</v>
      </c>
      <c r="Q15" s="2" t="s">
        <v>19</v>
      </c>
      <c r="R15" s="2" t="s">
        <v>19</v>
      </c>
      <c r="S15" s="2">
        <v>3.2000000000000001E-2</v>
      </c>
      <c r="T15" s="2">
        <v>1E-4</v>
      </c>
      <c r="U15" s="2">
        <v>0.03</v>
      </c>
      <c r="V15" s="2">
        <v>1E-4</v>
      </c>
      <c r="W15" s="2">
        <f t="shared" si="1"/>
        <v>2.0000000000000018E-3</v>
      </c>
      <c r="X15" t="s">
        <v>46</v>
      </c>
    </row>
    <row r="16" spans="1:24" s="6" customFormat="1">
      <c r="A16" s="15">
        <v>44215</v>
      </c>
      <c r="B16" s="6" t="s">
        <v>47</v>
      </c>
      <c r="C16" s="6">
        <v>0.76910000000000001</v>
      </c>
      <c r="D16" s="6">
        <v>2.0000000000000001E-4</v>
      </c>
      <c r="E16" s="6">
        <v>1.3103</v>
      </c>
      <c r="F16" s="6">
        <v>2.9999999999999997E-4</v>
      </c>
      <c r="G16" s="6">
        <v>51.64</v>
      </c>
      <c r="H16" s="6">
        <v>26.21</v>
      </c>
      <c r="I16" s="9">
        <f t="shared" si="0"/>
        <v>1.9702403662724151</v>
      </c>
      <c r="J16" s="6">
        <v>35.25</v>
      </c>
      <c r="K16" s="10">
        <v>1.3049999999999999</v>
      </c>
      <c r="L16" s="6">
        <v>2.0000000000000001E-4</v>
      </c>
      <c r="M16" s="6">
        <v>0.27260000000000001</v>
      </c>
      <c r="N16" s="6">
        <v>2.0000000000000001E-4</v>
      </c>
      <c r="O16" s="10">
        <v>0.18</v>
      </c>
      <c r="P16" s="6">
        <v>2.0000000000000001E-4</v>
      </c>
      <c r="Q16" s="11" t="s">
        <v>19</v>
      </c>
      <c r="R16" s="11" t="s">
        <v>19</v>
      </c>
      <c r="S16" s="11">
        <v>6.3E-2</v>
      </c>
      <c r="T16" s="11">
        <v>1E-4</v>
      </c>
      <c r="U16" s="11">
        <v>5.8299999999999998E-2</v>
      </c>
      <c r="V16" s="11">
        <v>1E-4</v>
      </c>
      <c r="W16" s="11">
        <f t="shared" si="1"/>
        <v>4.7000000000000028E-3</v>
      </c>
      <c r="X16" s="6" t="s">
        <v>48</v>
      </c>
    </row>
    <row r="17" spans="1:24">
      <c r="A17" s="14">
        <v>44215</v>
      </c>
      <c r="B17" t="s">
        <v>49</v>
      </c>
      <c r="C17">
        <v>0.78320000000000001</v>
      </c>
      <c r="D17">
        <v>2.0000000000000001E-4</v>
      </c>
      <c r="E17">
        <v>1.1412</v>
      </c>
      <c r="F17">
        <v>2.0000000000000001E-4</v>
      </c>
      <c r="G17">
        <v>49.01</v>
      </c>
      <c r="H17">
        <v>25.64</v>
      </c>
      <c r="I17" s="9">
        <f t="shared" si="0"/>
        <v>1.9114664586583463</v>
      </c>
      <c r="J17">
        <v>33.36</v>
      </c>
      <c r="K17">
        <v>1.1346000000000001</v>
      </c>
      <c r="L17">
        <v>2.0000000000000001E-4</v>
      </c>
      <c r="M17">
        <v>0.18410000000000001</v>
      </c>
      <c r="N17">
        <v>1E-4</v>
      </c>
      <c r="O17">
        <v>9.9199999999999997E-2</v>
      </c>
      <c r="P17">
        <v>2.0000000000000001E-4</v>
      </c>
      <c r="Q17" s="2" t="s">
        <v>19</v>
      </c>
      <c r="R17" s="2" t="s">
        <v>19</v>
      </c>
      <c r="S17" s="2">
        <v>3.4799999999999998E-2</v>
      </c>
      <c r="T17" s="2">
        <v>1E-4</v>
      </c>
      <c r="U17" s="2">
        <v>3.3300000000000003E-2</v>
      </c>
      <c r="V17" s="2">
        <v>1E-4</v>
      </c>
      <c r="W17" s="2">
        <f t="shared" si="1"/>
        <v>1.4999999999999944E-3</v>
      </c>
      <c r="X17" t="s">
        <v>48</v>
      </c>
    </row>
    <row r="18" spans="1:24" s="6" customFormat="1">
      <c r="A18" s="15">
        <v>44216</v>
      </c>
      <c r="B18" s="6" t="s">
        <v>50</v>
      </c>
      <c r="C18" s="6">
        <v>0.79759999999999998</v>
      </c>
      <c r="D18" s="6">
        <v>2.0000000000000001E-4</v>
      </c>
      <c r="E18" s="6">
        <v>1.3394999999999999</v>
      </c>
      <c r="F18" s="6">
        <v>2.0000000000000001E-4</v>
      </c>
      <c r="G18" s="6">
        <v>54.18</v>
      </c>
      <c r="H18" s="6">
        <v>27.4</v>
      </c>
      <c r="I18" s="9">
        <f t="shared" si="0"/>
        <v>1.9773722627737227</v>
      </c>
      <c r="J18" s="6">
        <v>36.44</v>
      </c>
      <c r="K18" s="6">
        <v>1.3323</v>
      </c>
      <c r="L18" s="6">
        <v>2.0000000000000001E-4</v>
      </c>
      <c r="M18" s="6">
        <v>0.24979999999999999</v>
      </c>
      <c r="N18" s="6">
        <v>2.0000000000000001E-4</v>
      </c>
      <c r="O18" s="6">
        <v>0.1951</v>
      </c>
      <c r="P18" s="6">
        <v>2.0000000000000001E-4</v>
      </c>
      <c r="Q18" s="11" t="s">
        <v>19</v>
      </c>
      <c r="R18" s="11" t="s">
        <v>19</v>
      </c>
      <c r="S18" s="11">
        <v>6.8500000000000005E-2</v>
      </c>
      <c r="T18" s="11">
        <v>1E-4</v>
      </c>
      <c r="U18" s="11">
        <v>5.5199999999999999E-2</v>
      </c>
      <c r="V18" s="11">
        <v>1E-4</v>
      </c>
      <c r="W18" s="11">
        <f>S18-U18</f>
        <v>1.3300000000000006E-2</v>
      </c>
      <c r="X18" s="6" t="s">
        <v>51</v>
      </c>
    </row>
    <row r="19" spans="1:24">
      <c r="A19" s="14">
        <v>44216</v>
      </c>
      <c r="B19" t="s">
        <v>52</v>
      </c>
      <c r="C19">
        <v>0.78129999999999999</v>
      </c>
      <c r="D19">
        <v>2.0000000000000001E-4</v>
      </c>
      <c r="E19" s="5">
        <v>1.375</v>
      </c>
      <c r="F19">
        <v>2.0000000000000001E-4</v>
      </c>
      <c r="G19">
        <v>55.18</v>
      </c>
      <c r="H19">
        <v>29.11</v>
      </c>
      <c r="I19" s="49">
        <f t="shared" si="0"/>
        <v>1.8955685331501202</v>
      </c>
      <c r="J19">
        <v>36.92</v>
      </c>
      <c r="K19">
        <v>1.3615999999999999</v>
      </c>
      <c r="L19">
        <v>2.0000000000000001E-4</v>
      </c>
      <c r="M19" s="5">
        <v>0.30299999999999999</v>
      </c>
      <c r="N19">
        <v>2.0000000000000001E-4</v>
      </c>
      <c r="O19">
        <v>0.1762</v>
      </c>
      <c r="P19">
        <v>2.0000000000000001E-4</v>
      </c>
      <c r="Q19" s="2" t="s">
        <v>19</v>
      </c>
      <c r="R19" s="2" t="s">
        <v>19</v>
      </c>
      <c r="S19" s="2">
        <v>5.8400000000000001E-2</v>
      </c>
      <c r="T19" s="2">
        <v>1E-4</v>
      </c>
      <c r="U19" s="2">
        <v>5.5899999999999998E-2</v>
      </c>
      <c r="V19" s="2">
        <v>1E-4</v>
      </c>
      <c r="W19" s="2">
        <f t="shared" si="1"/>
        <v>2.5000000000000022E-3</v>
      </c>
      <c r="X19" t="s">
        <v>53</v>
      </c>
    </row>
    <row r="20" spans="1:24" s="6" customFormat="1">
      <c r="A20" s="15">
        <v>44216</v>
      </c>
      <c r="B20" s="6" t="s">
        <v>54</v>
      </c>
      <c r="C20" s="6">
        <v>0.80630000000000002</v>
      </c>
      <c r="D20" s="6">
        <v>1E-4</v>
      </c>
      <c r="E20" s="10">
        <v>1.2789999999999999</v>
      </c>
      <c r="F20" s="6">
        <v>2.0000000000000001E-4</v>
      </c>
      <c r="G20" s="9">
        <v>52.5</v>
      </c>
      <c r="H20" s="9">
        <v>27.12</v>
      </c>
      <c r="I20" s="9">
        <f t="shared" si="0"/>
        <v>1.9358407079646016</v>
      </c>
      <c r="J20" s="6">
        <v>34.479999999999997</v>
      </c>
      <c r="K20" s="6">
        <v>1.2710999999999999</v>
      </c>
      <c r="L20" s="6">
        <v>2.0000000000000001E-4</v>
      </c>
      <c r="M20" s="6">
        <v>0.23669999999999999</v>
      </c>
      <c r="N20" s="6">
        <v>2.0000000000000001E-4</v>
      </c>
      <c r="O20" s="10">
        <v>0.14099999999999999</v>
      </c>
      <c r="P20" s="6">
        <v>1E-4</v>
      </c>
      <c r="Q20" s="11" t="s">
        <v>19</v>
      </c>
      <c r="R20" s="11" t="s">
        <v>19</v>
      </c>
      <c r="S20" s="11">
        <v>4.58E-2</v>
      </c>
      <c r="T20" s="11">
        <v>1E-4</v>
      </c>
      <c r="U20" s="11">
        <v>3.9100000000000003E-2</v>
      </c>
      <c r="V20" s="11">
        <v>2.0000000000000001E-4</v>
      </c>
      <c r="W20" s="11">
        <f t="shared" si="1"/>
        <v>6.6999999999999976E-3</v>
      </c>
      <c r="X20" s="6" t="s">
        <v>55</v>
      </c>
    </row>
    <row r="21" spans="1:24">
      <c r="A21" s="14">
        <v>44217</v>
      </c>
      <c r="B21" t="s">
        <v>56</v>
      </c>
      <c r="C21">
        <v>0.78520000000000001</v>
      </c>
      <c r="D21">
        <v>2.0000000000000001E-4</v>
      </c>
      <c r="E21">
        <v>1.4521999999999999</v>
      </c>
      <c r="F21">
        <v>2.0000000000000001E-4</v>
      </c>
      <c r="G21" s="18">
        <v>54</v>
      </c>
      <c r="H21" s="18">
        <v>27.92</v>
      </c>
      <c r="I21" s="9">
        <f t="shared" si="0"/>
        <v>1.9340974212034383</v>
      </c>
      <c r="J21">
        <v>36.090000000000003</v>
      </c>
      <c r="K21">
        <v>1.4473</v>
      </c>
      <c r="L21">
        <v>2.0000000000000001E-4</v>
      </c>
      <c r="M21">
        <v>0.28860000000000002</v>
      </c>
      <c r="N21">
        <v>2.0000000000000001E-4</v>
      </c>
      <c r="O21">
        <v>0.27589999999999998</v>
      </c>
      <c r="P21">
        <v>2.0000000000000001E-4</v>
      </c>
      <c r="Q21" s="2" t="s">
        <v>19</v>
      </c>
      <c r="R21" s="2" t="s">
        <v>19</v>
      </c>
      <c r="S21" s="2">
        <v>8.7599999999999997E-2</v>
      </c>
      <c r="T21" s="2">
        <v>1E-4</v>
      </c>
      <c r="U21" s="2">
        <v>7.1400000000000005E-2</v>
      </c>
      <c r="V21" s="2">
        <v>2.0000000000000001E-4</v>
      </c>
      <c r="W21" s="2">
        <f t="shared" si="1"/>
        <v>1.6199999999999992E-2</v>
      </c>
      <c r="X21" t="s">
        <v>57</v>
      </c>
    </row>
    <row r="22" spans="1:24" s="6" customFormat="1">
      <c r="A22" s="15">
        <v>44217</v>
      </c>
      <c r="B22" s="6" t="s">
        <v>58</v>
      </c>
      <c r="C22" s="6">
        <v>0.7671</v>
      </c>
      <c r="D22" s="6">
        <v>2.0000000000000001E-4</v>
      </c>
      <c r="E22" s="6">
        <v>1.2289000000000001</v>
      </c>
      <c r="F22" s="6">
        <v>2.9999999999999997E-4</v>
      </c>
      <c r="G22" s="6">
        <v>47.93</v>
      </c>
      <c r="H22" s="6">
        <v>25.09</v>
      </c>
      <c r="I22" s="9">
        <f t="shared" si="0"/>
        <v>1.9103228377839776</v>
      </c>
      <c r="J22" s="6">
        <v>32.01</v>
      </c>
      <c r="K22" s="6">
        <v>1.2225999999999999</v>
      </c>
      <c r="L22" s="6">
        <v>1E-4</v>
      </c>
      <c r="M22" s="6">
        <v>0.21879999999999999</v>
      </c>
      <c r="N22" s="6">
        <v>2.0000000000000001E-4</v>
      </c>
      <c r="O22" s="10">
        <v>0.14699999999999999</v>
      </c>
      <c r="P22" s="6">
        <v>1E-4</v>
      </c>
      <c r="Q22" s="11" t="s">
        <v>19</v>
      </c>
      <c r="R22" s="11" t="s">
        <v>19</v>
      </c>
      <c r="S22" s="11">
        <v>5.6599999999999998E-2</v>
      </c>
      <c r="T22" s="11">
        <v>1E-4</v>
      </c>
      <c r="U22" s="11">
        <v>4.9000000000000002E-2</v>
      </c>
      <c r="V22" s="11">
        <v>2.0000000000000001E-4</v>
      </c>
      <c r="W22" s="11">
        <f t="shared" si="1"/>
        <v>7.5999999999999956E-3</v>
      </c>
      <c r="X22" s="6" t="s">
        <v>59</v>
      </c>
    </row>
    <row r="23" spans="1:24">
      <c r="A23" s="14">
        <v>44217</v>
      </c>
      <c r="B23" t="s">
        <v>60</v>
      </c>
      <c r="C23">
        <v>0.77370000000000005</v>
      </c>
      <c r="D23">
        <v>1E-4</v>
      </c>
      <c r="E23" s="5">
        <v>1.29</v>
      </c>
      <c r="F23">
        <v>2.9999999999999997E-4</v>
      </c>
      <c r="G23">
        <v>51.85</v>
      </c>
      <c r="H23">
        <v>27.32</v>
      </c>
      <c r="I23" s="9">
        <f t="shared" si="0"/>
        <v>1.8978770131771596</v>
      </c>
      <c r="J23">
        <v>33.409999999999997</v>
      </c>
      <c r="K23" s="5">
        <v>1.2789999999999999</v>
      </c>
      <c r="L23">
        <v>2.0000000000000001E-4</v>
      </c>
      <c r="M23">
        <v>0.2631</v>
      </c>
      <c r="N23">
        <v>2.0000000000000001E-4</v>
      </c>
      <c r="O23">
        <v>0.15179999999999999</v>
      </c>
      <c r="P23">
        <v>2.0000000000000001E-4</v>
      </c>
      <c r="Q23" s="2" t="s">
        <v>19</v>
      </c>
      <c r="R23" s="2" t="s">
        <v>19</v>
      </c>
      <c r="S23" s="2">
        <v>5.4800000000000001E-2</v>
      </c>
      <c r="T23" s="2">
        <v>1E-4</v>
      </c>
      <c r="U23" s="2">
        <v>5.2499999999999998E-2</v>
      </c>
      <c r="V23" s="2">
        <v>2.0000000000000001E-4</v>
      </c>
      <c r="W23" s="2">
        <f t="shared" si="1"/>
        <v>2.3000000000000034E-3</v>
      </c>
      <c r="X23" t="s">
        <v>61</v>
      </c>
    </row>
    <row r="24" spans="1:24" s="6" customFormat="1">
      <c r="A24" s="15">
        <v>44218</v>
      </c>
      <c r="B24" s="6" t="s">
        <v>62</v>
      </c>
      <c r="C24" s="6">
        <v>0.7833</v>
      </c>
      <c r="D24" s="6">
        <v>1E-4</v>
      </c>
      <c r="E24" s="10">
        <v>1.2589999999999999</v>
      </c>
      <c r="F24" s="6">
        <v>1E-4</v>
      </c>
      <c r="G24" s="6">
        <v>52.08</v>
      </c>
      <c r="H24" s="6">
        <v>26.65</v>
      </c>
      <c r="I24" s="9">
        <f t="shared" si="0"/>
        <v>1.95422138836773</v>
      </c>
      <c r="J24" s="6">
        <v>33.369999999999997</v>
      </c>
      <c r="K24" s="11" t="s">
        <v>19</v>
      </c>
      <c r="L24" s="11" t="s">
        <v>19</v>
      </c>
      <c r="M24" s="6">
        <v>0.21579999999999999</v>
      </c>
      <c r="N24" s="6">
        <v>2.0000000000000001E-4</v>
      </c>
      <c r="O24" s="6">
        <v>0.16719999999999999</v>
      </c>
      <c r="P24" s="6">
        <v>2.0000000000000001E-4</v>
      </c>
      <c r="Q24" s="6">
        <v>0</v>
      </c>
      <c r="R24" s="6">
        <v>0</v>
      </c>
      <c r="S24" s="11" t="s">
        <v>19</v>
      </c>
      <c r="T24" s="11" t="s">
        <v>19</v>
      </c>
      <c r="U24" s="11" t="s">
        <v>19</v>
      </c>
      <c r="V24" s="11" t="s">
        <v>19</v>
      </c>
      <c r="W24" s="11" t="s">
        <v>19</v>
      </c>
      <c r="X24" s="6" t="s">
        <v>63</v>
      </c>
    </row>
    <row r="25" spans="1:24">
      <c r="A25" s="14">
        <v>44218</v>
      </c>
      <c r="B25" t="s">
        <v>64</v>
      </c>
      <c r="C25">
        <v>0.76459999999999995</v>
      </c>
      <c r="D25">
        <v>2.0000000000000001E-4</v>
      </c>
      <c r="E25">
        <v>1.2203999999999999</v>
      </c>
      <c r="F25">
        <v>2.0000000000000001E-4</v>
      </c>
      <c r="G25">
        <v>51.38</v>
      </c>
      <c r="H25">
        <v>27.02</v>
      </c>
      <c r="I25" s="9">
        <f t="shared" si="0"/>
        <v>1.9015544041450778</v>
      </c>
      <c r="J25">
        <v>34.83</v>
      </c>
      <c r="K25">
        <v>1.2158</v>
      </c>
      <c r="L25">
        <v>2.0000000000000001E-4</v>
      </c>
      <c r="M25">
        <v>0.23419999999999999</v>
      </c>
      <c r="N25">
        <v>1E-4</v>
      </c>
      <c r="O25">
        <v>0.1275</v>
      </c>
      <c r="P25">
        <v>1E-4</v>
      </c>
      <c r="Q25" s="2" t="s">
        <v>19</v>
      </c>
      <c r="R25" s="2" t="s">
        <v>19</v>
      </c>
      <c r="S25" s="2">
        <v>4.6300000000000001E-2</v>
      </c>
      <c r="T25" s="2">
        <v>1E-4</v>
      </c>
      <c r="U25" s="2">
        <v>4.41E-2</v>
      </c>
      <c r="V25" s="2">
        <v>2.0000000000000001E-4</v>
      </c>
      <c r="W25" s="2">
        <f t="shared" si="1"/>
        <v>2.2000000000000006E-3</v>
      </c>
      <c r="X25" t="s">
        <v>65</v>
      </c>
    </row>
    <row r="26" spans="1:24" s="32" customFormat="1">
      <c r="A26" s="31">
        <v>44218</v>
      </c>
      <c r="B26" s="32" t="s">
        <v>66</v>
      </c>
      <c r="C26" s="32">
        <v>0.82930000000000004</v>
      </c>
      <c r="D26" s="32">
        <v>1E-4</v>
      </c>
      <c r="E26" s="32">
        <v>1.4712000000000001</v>
      </c>
      <c r="F26" s="32">
        <v>2.0000000000000001E-4</v>
      </c>
      <c r="G26" s="32">
        <v>53.79</v>
      </c>
      <c r="H26" s="32">
        <v>28.59</v>
      </c>
      <c r="I26" s="9">
        <f t="shared" si="0"/>
        <v>1.881427072402938</v>
      </c>
      <c r="J26" s="32">
        <v>37.130000000000003</v>
      </c>
      <c r="K26" s="32">
        <v>1.4648000000000001</v>
      </c>
      <c r="L26" s="32">
        <v>2.0000000000000001E-4</v>
      </c>
      <c r="M26" s="32">
        <v>0.26829999999999998</v>
      </c>
      <c r="N26" s="32">
        <v>2.0000000000000001E-4</v>
      </c>
      <c r="O26" s="32">
        <v>0.2656</v>
      </c>
      <c r="P26" s="32">
        <v>2.0000000000000001E-4</v>
      </c>
      <c r="Q26" s="33" t="s">
        <v>19</v>
      </c>
      <c r="R26" s="33" t="s">
        <v>19</v>
      </c>
      <c r="S26" s="33">
        <v>8.4599999999999995E-2</v>
      </c>
      <c r="T26" s="33">
        <v>2.0000000000000001E-4</v>
      </c>
      <c r="U26" s="33">
        <v>6.4699999999999994E-2</v>
      </c>
      <c r="V26" s="33">
        <v>2.0000000000000001E-4</v>
      </c>
      <c r="W26" s="11">
        <f t="shared" si="1"/>
        <v>1.9900000000000001E-2</v>
      </c>
      <c r="X26" s="32" t="s">
        <v>67</v>
      </c>
    </row>
    <row r="27" spans="1:24">
      <c r="A27" s="14">
        <v>44218</v>
      </c>
      <c r="B27" t="s">
        <v>68</v>
      </c>
      <c r="C27">
        <v>0.82740000000000002</v>
      </c>
      <c r="D27">
        <v>2.0000000000000001E-4</v>
      </c>
      <c r="E27">
        <v>1.2458</v>
      </c>
      <c r="F27">
        <v>2.0000000000000001E-4</v>
      </c>
      <c r="G27">
        <v>42.91</v>
      </c>
      <c r="H27">
        <v>23.14</v>
      </c>
      <c r="I27" s="9">
        <f t="shared" si="0"/>
        <v>1.854364736387208</v>
      </c>
      <c r="J27">
        <v>30.51</v>
      </c>
      <c r="K27" s="2" t="s">
        <v>19</v>
      </c>
      <c r="L27" s="2" t="s">
        <v>19</v>
      </c>
      <c r="M27">
        <v>0.16139999999999999</v>
      </c>
      <c r="N27">
        <v>1E-4</v>
      </c>
      <c r="O27">
        <v>0.1772</v>
      </c>
      <c r="P27">
        <v>1E-4</v>
      </c>
      <c r="Q27" s="19" t="s">
        <v>69</v>
      </c>
      <c r="R27">
        <v>44</v>
      </c>
      <c r="S27" s="2" t="s">
        <v>19</v>
      </c>
      <c r="T27" s="2" t="s">
        <v>19</v>
      </c>
      <c r="U27" s="2" t="s">
        <v>19</v>
      </c>
      <c r="V27" s="2" t="s">
        <v>19</v>
      </c>
      <c r="W27" s="2" t="s">
        <v>19</v>
      </c>
      <c r="X27" t="s">
        <v>70</v>
      </c>
    </row>
    <row r="28" spans="1:24" s="6" customFormat="1">
      <c r="A28" s="15">
        <v>44218</v>
      </c>
      <c r="B28" s="6" t="s">
        <v>71</v>
      </c>
      <c r="C28" s="6">
        <v>0.80120000000000002</v>
      </c>
      <c r="D28" s="6">
        <v>1E-4</v>
      </c>
      <c r="E28" s="6">
        <v>1.1634</v>
      </c>
      <c r="F28" s="6">
        <v>2.0000000000000001E-4</v>
      </c>
      <c r="G28" s="6">
        <v>43.52</v>
      </c>
      <c r="I28" s="9">
        <v>0</v>
      </c>
      <c r="J28" s="6">
        <v>29.62</v>
      </c>
      <c r="K28" s="11" t="s">
        <v>19</v>
      </c>
      <c r="L28" s="11" t="s">
        <v>19</v>
      </c>
      <c r="M28" s="6">
        <v>0.10489999999999999</v>
      </c>
      <c r="N28" s="6">
        <v>1E-4</v>
      </c>
      <c r="O28" s="6">
        <v>0.13919999999999999</v>
      </c>
      <c r="P28" s="6">
        <v>1E-4</v>
      </c>
      <c r="Q28" s="25" t="s">
        <v>69</v>
      </c>
      <c r="R28" s="6">
        <v>35</v>
      </c>
      <c r="S28" s="11" t="s">
        <v>19</v>
      </c>
      <c r="T28" s="11" t="s">
        <v>19</v>
      </c>
      <c r="U28" s="11" t="s">
        <v>19</v>
      </c>
      <c r="V28" s="11" t="s">
        <v>19</v>
      </c>
      <c r="W28" s="11" t="s">
        <v>19</v>
      </c>
      <c r="X28" s="6" t="s">
        <v>72</v>
      </c>
    </row>
    <row r="29" spans="1:24">
      <c r="A29" s="14">
        <v>44219</v>
      </c>
      <c r="B29" t="s">
        <v>73</v>
      </c>
      <c r="C29" s="5">
        <v>0.79900000000000004</v>
      </c>
      <c r="D29">
        <v>2.0000000000000001E-4</v>
      </c>
      <c r="E29">
        <v>1.0662</v>
      </c>
      <c r="F29">
        <v>2.0000000000000001E-4</v>
      </c>
      <c r="G29" s="18">
        <v>48.1</v>
      </c>
      <c r="H29" s="18">
        <v>23.31</v>
      </c>
      <c r="I29" s="9">
        <f t="shared" si="0"/>
        <v>2.0634920634920637</v>
      </c>
      <c r="J29">
        <v>30.53</v>
      </c>
      <c r="K29" s="2" t="s">
        <v>19</v>
      </c>
      <c r="L29" s="2" t="s">
        <v>19</v>
      </c>
      <c r="M29">
        <v>0.1142</v>
      </c>
      <c r="N29">
        <v>1E-4</v>
      </c>
      <c r="O29">
        <v>8.6599999999999996E-2</v>
      </c>
      <c r="P29">
        <v>1E-4</v>
      </c>
      <c r="Q29" s="19" t="s">
        <v>74</v>
      </c>
      <c r="R29" s="19" t="s">
        <v>69</v>
      </c>
      <c r="S29" s="2" t="s">
        <v>19</v>
      </c>
      <c r="T29" s="2" t="s">
        <v>19</v>
      </c>
      <c r="U29" s="2" t="s">
        <v>19</v>
      </c>
      <c r="V29" s="2" t="s">
        <v>19</v>
      </c>
      <c r="W29" s="2" t="s">
        <v>19</v>
      </c>
      <c r="X29" t="s">
        <v>75</v>
      </c>
    </row>
    <row r="30" spans="1:24" s="6" customFormat="1">
      <c r="A30" s="15">
        <v>44219</v>
      </c>
      <c r="B30" s="6" t="s">
        <v>76</v>
      </c>
      <c r="C30" s="6">
        <v>0.76759999999999995</v>
      </c>
      <c r="D30" s="6">
        <v>1E-4</v>
      </c>
      <c r="E30" s="6">
        <v>1.1721999999999999</v>
      </c>
      <c r="F30" s="6">
        <v>1E-4</v>
      </c>
      <c r="G30" s="6">
        <v>46.77</v>
      </c>
      <c r="H30" s="6">
        <v>24.86</v>
      </c>
      <c r="I30" s="49">
        <f t="shared" si="0"/>
        <v>1.8813354786806116</v>
      </c>
      <c r="J30" s="6">
        <v>31.45</v>
      </c>
      <c r="K30" s="11" t="s">
        <v>19</v>
      </c>
      <c r="L30" s="11" t="s">
        <v>19</v>
      </c>
      <c r="M30" s="6">
        <v>0.17749999999999999</v>
      </c>
      <c r="N30" s="6">
        <v>1E-4</v>
      </c>
      <c r="O30" s="6">
        <v>0.15509999999999999</v>
      </c>
      <c r="P30" s="6">
        <v>1E-4</v>
      </c>
      <c r="Q30" s="25" t="s">
        <v>69</v>
      </c>
      <c r="R30" s="25" t="s">
        <v>69</v>
      </c>
      <c r="S30" s="11" t="s">
        <v>19</v>
      </c>
      <c r="T30" s="11" t="s">
        <v>19</v>
      </c>
      <c r="U30" s="11" t="s">
        <v>19</v>
      </c>
      <c r="V30" s="11" t="s">
        <v>19</v>
      </c>
      <c r="W30" s="11" t="s">
        <v>19</v>
      </c>
      <c r="X30" s="6" t="s">
        <v>77</v>
      </c>
    </row>
    <row r="31" spans="1:24">
      <c r="A31" s="14">
        <v>44219</v>
      </c>
      <c r="B31" t="s">
        <v>78</v>
      </c>
      <c r="C31">
        <v>0.78120000000000001</v>
      </c>
      <c r="D31">
        <v>1E-4</v>
      </c>
      <c r="E31" s="5">
        <v>1.0289999999999999</v>
      </c>
      <c r="F31">
        <v>2.0000000000000001E-4</v>
      </c>
      <c r="G31">
        <v>41.62</v>
      </c>
      <c r="H31">
        <v>21.88</v>
      </c>
      <c r="I31" s="49">
        <f t="shared" si="0"/>
        <v>1.9021937842778793</v>
      </c>
      <c r="J31">
        <v>30.21</v>
      </c>
      <c r="K31" s="2" t="s">
        <v>19</v>
      </c>
      <c r="L31" s="2" t="s">
        <v>19</v>
      </c>
      <c r="M31">
        <v>0.12620000000000001</v>
      </c>
      <c r="N31">
        <v>1E-4</v>
      </c>
      <c r="O31">
        <v>6.5199999999999994E-2</v>
      </c>
      <c r="P31">
        <v>1E-4</v>
      </c>
      <c r="Q31">
        <v>17</v>
      </c>
      <c r="R31">
        <v>1</v>
      </c>
      <c r="S31" s="2" t="s">
        <v>19</v>
      </c>
      <c r="T31" s="2" t="s">
        <v>19</v>
      </c>
      <c r="U31" s="2" t="s">
        <v>19</v>
      </c>
      <c r="V31" s="2" t="s">
        <v>19</v>
      </c>
      <c r="W31" s="2" t="s">
        <v>19</v>
      </c>
      <c r="X31" t="s">
        <v>79</v>
      </c>
    </row>
    <row r="32" spans="1:24" s="6" customFormat="1">
      <c r="A32" s="15">
        <v>44219</v>
      </c>
      <c r="B32" s="6" t="s">
        <v>80</v>
      </c>
      <c r="C32" s="6">
        <v>0.80349999999999999</v>
      </c>
      <c r="D32" s="6">
        <v>2.0000000000000001E-4</v>
      </c>
      <c r="E32" s="6">
        <v>1.1727000000000001</v>
      </c>
      <c r="F32" s="6">
        <v>2.0000000000000001E-4</v>
      </c>
      <c r="G32" s="6">
        <v>48.73</v>
      </c>
      <c r="H32" s="6">
        <v>23.42</v>
      </c>
      <c r="I32" s="9">
        <f t="shared" si="0"/>
        <v>2.0807002561912893</v>
      </c>
      <c r="J32" s="6">
        <v>32.270000000000003</v>
      </c>
      <c r="K32" s="11" t="s">
        <v>19</v>
      </c>
      <c r="L32" s="11" t="s">
        <v>19</v>
      </c>
      <c r="M32" s="6">
        <v>0.1666</v>
      </c>
      <c r="N32" s="6">
        <v>1E-4</v>
      </c>
      <c r="O32" s="6">
        <v>0.12889999999999999</v>
      </c>
      <c r="P32" s="6">
        <v>2.0000000000000001E-4</v>
      </c>
      <c r="Q32" s="25" t="s">
        <v>69</v>
      </c>
      <c r="R32" s="25" t="s">
        <v>69</v>
      </c>
      <c r="S32" s="11" t="s">
        <v>19</v>
      </c>
      <c r="T32" s="11" t="s">
        <v>19</v>
      </c>
      <c r="U32" s="11" t="s">
        <v>19</v>
      </c>
      <c r="V32" s="11" t="s">
        <v>19</v>
      </c>
      <c r="W32" s="11" t="s">
        <v>19</v>
      </c>
      <c r="X32" s="6" t="s">
        <v>77</v>
      </c>
    </row>
    <row r="33" spans="1:24">
      <c r="A33" s="14">
        <v>44219</v>
      </c>
      <c r="B33" t="s">
        <v>81</v>
      </c>
      <c r="C33">
        <v>0.77390000000000003</v>
      </c>
      <c r="D33">
        <v>2.0000000000000001E-4</v>
      </c>
      <c r="E33">
        <v>1.1354</v>
      </c>
      <c r="F33">
        <v>1E-4</v>
      </c>
      <c r="G33" s="18">
        <v>51.8</v>
      </c>
      <c r="H33" s="18">
        <v>25.28</v>
      </c>
      <c r="I33" s="9">
        <f t="shared" si="0"/>
        <v>2.049050632911392</v>
      </c>
      <c r="J33">
        <v>35.08</v>
      </c>
      <c r="K33" s="2" t="s">
        <v>19</v>
      </c>
      <c r="L33" s="2" t="s">
        <v>19</v>
      </c>
      <c r="M33">
        <v>0.1648</v>
      </c>
      <c r="N33">
        <v>2.0000000000000001E-4</v>
      </c>
      <c r="O33">
        <v>0.1021</v>
      </c>
      <c r="P33">
        <v>1E-4</v>
      </c>
      <c r="Q33">
        <v>38</v>
      </c>
      <c r="R33" s="19" t="s">
        <v>69</v>
      </c>
      <c r="S33" s="2" t="s">
        <v>19</v>
      </c>
      <c r="T33" s="2" t="s">
        <v>19</v>
      </c>
      <c r="U33" s="2" t="s">
        <v>19</v>
      </c>
      <c r="V33" s="2" t="s">
        <v>19</v>
      </c>
      <c r="W33" s="2" t="s">
        <v>19</v>
      </c>
      <c r="X33" t="s">
        <v>82</v>
      </c>
    </row>
    <row r="34" spans="1:24" s="6" customFormat="1">
      <c r="A34" s="15">
        <v>44221</v>
      </c>
      <c r="B34" s="6" t="s">
        <v>83</v>
      </c>
      <c r="C34" s="6">
        <v>0.77229999999999999</v>
      </c>
      <c r="D34" s="6">
        <v>2.9999999999999997E-4</v>
      </c>
      <c r="E34" s="6">
        <v>1.0365</v>
      </c>
      <c r="F34" s="6">
        <v>2.0000000000000001E-4</v>
      </c>
      <c r="G34" s="6">
        <v>42.69</v>
      </c>
      <c r="H34" s="6">
        <v>22.03</v>
      </c>
      <c r="I34" s="49">
        <f t="shared" si="0"/>
        <v>1.9378120744439398</v>
      </c>
      <c r="J34" s="6">
        <v>28.68</v>
      </c>
      <c r="K34" s="11" t="s">
        <v>19</v>
      </c>
      <c r="L34" s="11" t="s">
        <v>19</v>
      </c>
      <c r="M34" s="6">
        <v>0.12540000000000001</v>
      </c>
      <c r="N34" s="6">
        <v>2.0000000000000001E-4</v>
      </c>
      <c r="O34" s="6">
        <v>8.6599999999999996E-2</v>
      </c>
      <c r="P34" s="6">
        <v>2.0000000000000001E-4</v>
      </c>
      <c r="Q34" s="25" t="s">
        <v>84</v>
      </c>
      <c r="R34" s="25" t="s">
        <v>85</v>
      </c>
      <c r="S34" s="11" t="s">
        <v>19</v>
      </c>
      <c r="T34" s="11" t="s">
        <v>19</v>
      </c>
      <c r="U34" s="11" t="s">
        <v>19</v>
      </c>
      <c r="V34" s="11" t="s">
        <v>19</v>
      </c>
      <c r="W34" s="11" t="s">
        <v>19</v>
      </c>
      <c r="X34" s="6" t="s">
        <v>86</v>
      </c>
    </row>
    <row r="35" spans="1:24">
      <c r="A35" s="14">
        <v>44221</v>
      </c>
      <c r="B35" t="s">
        <v>87</v>
      </c>
      <c r="C35">
        <v>0.76680000000000004</v>
      </c>
      <c r="D35">
        <v>1E-4</v>
      </c>
      <c r="E35">
        <v>1.1054999999999999</v>
      </c>
      <c r="F35">
        <v>2.0000000000000001E-4</v>
      </c>
      <c r="G35" s="18">
        <v>44.6</v>
      </c>
      <c r="H35" s="18">
        <v>23.34</v>
      </c>
      <c r="I35" s="9">
        <f t="shared" si="0"/>
        <v>1.9108826049700087</v>
      </c>
      <c r="J35">
        <v>29.56</v>
      </c>
      <c r="K35" s="2" t="s">
        <v>19</v>
      </c>
      <c r="L35" s="2" t="s">
        <v>19</v>
      </c>
      <c r="M35">
        <v>0.13819999999999999</v>
      </c>
      <c r="N35">
        <v>2.0000000000000001E-4</v>
      </c>
      <c r="O35">
        <v>0.1439</v>
      </c>
      <c r="P35">
        <v>2.9999999999999997E-4</v>
      </c>
      <c r="Q35" s="19" t="s">
        <v>69</v>
      </c>
      <c r="R35">
        <v>38</v>
      </c>
      <c r="S35" s="2" t="s">
        <v>19</v>
      </c>
      <c r="T35" s="2" t="s">
        <v>19</v>
      </c>
      <c r="U35" s="2" t="s">
        <v>19</v>
      </c>
      <c r="V35" s="2" t="s">
        <v>19</v>
      </c>
      <c r="W35" s="2" t="s">
        <v>19</v>
      </c>
      <c r="X35" t="s">
        <v>88</v>
      </c>
    </row>
    <row r="36" spans="1:24" s="6" customFormat="1">
      <c r="A36" s="15">
        <v>44222</v>
      </c>
      <c r="B36" s="6" t="s">
        <v>89</v>
      </c>
      <c r="C36" s="10">
        <v>0.81499999999999995</v>
      </c>
      <c r="D36" s="6">
        <v>2.0000000000000001E-4</v>
      </c>
      <c r="E36" s="6">
        <v>1.2535000000000001</v>
      </c>
      <c r="F36" s="6">
        <v>1E-4</v>
      </c>
      <c r="G36" s="6">
        <v>48.41</v>
      </c>
      <c r="H36" s="6">
        <v>24.49</v>
      </c>
      <c r="I36" s="9">
        <f t="shared" si="0"/>
        <v>1.976725193956717</v>
      </c>
      <c r="J36" s="6">
        <v>32.17</v>
      </c>
      <c r="K36" s="11" t="s">
        <v>19</v>
      </c>
      <c r="L36" s="11" t="s">
        <v>19</v>
      </c>
      <c r="M36" s="6">
        <v>0.21229999999999999</v>
      </c>
      <c r="N36" s="6">
        <v>2.0000000000000001E-4</v>
      </c>
      <c r="O36" s="6">
        <v>0.1419</v>
      </c>
      <c r="P36" s="6">
        <v>1E-4</v>
      </c>
      <c r="Q36" s="6">
        <v>0</v>
      </c>
      <c r="R36" s="6">
        <v>0</v>
      </c>
      <c r="S36" s="11" t="s">
        <v>19</v>
      </c>
      <c r="T36" s="11" t="s">
        <v>19</v>
      </c>
      <c r="U36" s="11" t="s">
        <v>19</v>
      </c>
      <c r="V36" s="11" t="s">
        <v>19</v>
      </c>
      <c r="W36" s="11" t="s">
        <v>19</v>
      </c>
      <c r="X36" s="6" t="s">
        <v>90</v>
      </c>
    </row>
    <row r="37" spans="1:24">
      <c r="A37" s="14">
        <v>44222</v>
      </c>
      <c r="B37" t="s">
        <v>91</v>
      </c>
      <c r="C37">
        <v>0.77580000000000005</v>
      </c>
      <c r="D37">
        <v>2.0000000000000001E-4</v>
      </c>
      <c r="E37">
        <v>1.1476999999999999</v>
      </c>
      <c r="F37">
        <v>1E-4</v>
      </c>
      <c r="G37">
        <v>48.43</v>
      </c>
      <c r="H37">
        <v>25.33</v>
      </c>
      <c r="I37" s="9">
        <f t="shared" si="0"/>
        <v>1.9119621002763523</v>
      </c>
      <c r="J37">
        <v>33.04</v>
      </c>
      <c r="K37" s="2" t="s">
        <v>19</v>
      </c>
      <c r="L37" s="2" t="s">
        <v>19</v>
      </c>
      <c r="M37">
        <v>0.1908</v>
      </c>
      <c r="N37">
        <v>1E-4</v>
      </c>
      <c r="O37">
        <v>0.1043</v>
      </c>
      <c r="P37">
        <v>2.0000000000000001E-4</v>
      </c>
      <c r="Q37">
        <v>0</v>
      </c>
      <c r="R37" s="19" t="s">
        <v>92</v>
      </c>
      <c r="S37" s="2" t="s">
        <v>19</v>
      </c>
      <c r="T37" s="2" t="s">
        <v>19</v>
      </c>
      <c r="U37" s="2" t="s">
        <v>19</v>
      </c>
      <c r="V37" s="2" t="s">
        <v>19</v>
      </c>
      <c r="W37" s="2" t="s">
        <v>19</v>
      </c>
      <c r="X37" t="s">
        <v>93</v>
      </c>
    </row>
    <row r="38" spans="1:24" s="6" customFormat="1">
      <c r="A38" s="15">
        <v>44222</v>
      </c>
      <c r="B38" s="6" t="s">
        <v>94</v>
      </c>
      <c r="C38" s="6">
        <v>0.80910000000000004</v>
      </c>
      <c r="D38" s="6">
        <v>2.0000000000000001E-4</v>
      </c>
      <c r="E38" s="6">
        <v>1.2013</v>
      </c>
      <c r="F38" s="6">
        <v>2.9999999999999997E-4</v>
      </c>
      <c r="G38" s="6">
        <v>46.35</v>
      </c>
      <c r="H38" s="6">
        <v>23.46</v>
      </c>
      <c r="I38" s="9">
        <f t="shared" si="0"/>
        <v>1.9757033248081841</v>
      </c>
      <c r="J38" s="6">
        <v>31.09</v>
      </c>
      <c r="K38" s="11" t="s">
        <v>19</v>
      </c>
      <c r="L38" s="11" t="s">
        <v>19</v>
      </c>
      <c r="M38" s="6">
        <v>0.16669999999999999</v>
      </c>
      <c r="N38" s="6">
        <v>2.0000000000000001E-4</v>
      </c>
      <c r="O38" s="6">
        <v>0.15570000000000001</v>
      </c>
      <c r="P38" s="6">
        <v>2.0000000000000001E-4</v>
      </c>
      <c r="Q38" s="6">
        <v>0</v>
      </c>
      <c r="R38" s="25" t="s">
        <v>92</v>
      </c>
      <c r="S38" s="11" t="s">
        <v>19</v>
      </c>
      <c r="T38" s="11" t="s">
        <v>19</v>
      </c>
      <c r="U38" s="11" t="s">
        <v>19</v>
      </c>
      <c r="V38" s="11" t="s">
        <v>19</v>
      </c>
      <c r="W38" s="11" t="s">
        <v>19</v>
      </c>
      <c r="X38" s="6" t="s">
        <v>95</v>
      </c>
    </row>
    <row r="39" spans="1:24">
      <c r="A39" s="14">
        <v>44222</v>
      </c>
      <c r="B39" t="s">
        <v>96</v>
      </c>
      <c r="C39">
        <v>0.76819999999999999</v>
      </c>
      <c r="D39">
        <v>2.0000000000000001E-4</v>
      </c>
      <c r="E39" s="5">
        <v>1.1319999999999999</v>
      </c>
      <c r="F39">
        <v>2.0000000000000001E-4</v>
      </c>
      <c r="G39">
        <v>50.75</v>
      </c>
      <c r="H39">
        <v>25.81</v>
      </c>
      <c r="I39" s="9">
        <f t="shared" si="0"/>
        <v>1.9662921348314608</v>
      </c>
      <c r="J39">
        <v>33.28</v>
      </c>
      <c r="K39" s="2" t="s">
        <v>19</v>
      </c>
      <c r="L39" s="2" t="s">
        <v>19</v>
      </c>
      <c r="M39">
        <v>0.18160000000000001</v>
      </c>
      <c r="N39">
        <v>2.0000000000000001E-4</v>
      </c>
      <c r="O39">
        <v>0.1055</v>
      </c>
      <c r="P39">
        <v>2.0000000000000001E-4</v>
      </c>
      <c r="Q39">
        <v>0</v>
      </c>
      <c r="R39">
        <v>0</v>
      </c>
      <c r="S39" s="2" t="s">
        <v>19</v>
      </c>
      <c r="T39" s="2" t="s">
        <v>19</v>
      </c>
      <c r="U39" s="2" t="s">
        <v>19</v>
      </c>
      <c r="V39" s="2" t="s">
        <v>19</v>
      </c>
      <c r="W39" s="2" t="s">
        <v>19</v>
      </c>
      <c r="X39" t="s">
        <v>97</v>
      </c>
    </row>
    <row r="40" spans="1:24" s="6" customFormat="1">
      <c r="A40" s="15">
        <v>44222</v>
      </c>
      <c r="B40" s="6" t="s">
        <v>98</v>
      </c>
      <c r="C40" s="6">
        <v>0.76180000000000003</v>
      </c>
      <c r="D40" s="6">
        <v>2.0000000000000001E-4</v>
      </c>
      <c r="E40" s="6">
        <v>1.1375</v>
      </c>
      <c r="F40" s="6">
        <v>2.0000000000000001E-4</v>
      </c>
      <c r="G40" s="6">
        <v>51.24</v>
      </c>
      <c r="H40" s="6">
        <v>25.82</v>
      </c>
      <c r="I40" s="9">
        <f t="shared" si="0"/>
        <v>1.9845081332300543</v>
      </c>
      <c r="J40" s="6">
        <v>33.96</v>
      </c>
      <c r="K40" s="11" t="s">
        <v>19</v>
      </c>
      <c r="L40" s="11" t="s">
        <v>19</v>
      </c>
      <c r="M40" s="6">
        <v>0.20250000000000001</v>
      </c>
      <c r="N40" s="6">
        <v>1E-4</v>
      </c>
      <c r="O40" s="6">
        <v>9.7799999999999998E-2</v>
      </c>
      <c r="P40" s="6">
        <v>2.0000000000000001E-4</v>
      </c>
      <c r="Q40" s="6">
        <v>0</v>
      </c>
      <c r="R40" s="6">
        <v>0</v>
      </c>
      <c r="S40" s="11" t="s">
        <v>19</v>
      </c>
      <c r="T40" s="11" t="s">
        <v>19</v>
      </c>
      <c r="U40" s="11" t="s">
        <v>19</v>
      </c>
      <c r="V40" s="11" t="s">
        <v>19</v>
      </c>
      <c r="W40" s="11" t="s">
        <v>19</v>
      </c>
      <c r="X40" s="6" t="s">
        <v>99</v>
      </c>
    </row>
    <row r="41" spans="1:24">
      <c r="A41" s="14">
        <v>44223</v>
      </c>
      <c r="B41" t="s">
        <v>100</v>
      </c>
      <c r="C41">
        <v>0.77390000000000003</v>
      </c>
      <c r="D41">
        <v>2.0000000000000001E-4</v>
      </c>
      <c r="E41" s="5">
        <v>1.214</v>
      </c>
      <c r="F41">
        <v>2.0000000000000001E-4</v>
      </c>
      <c r="G41">
        <v>52.38</v>
      </c>
      <c r="H41">
        <v>27.85</v>
      </c>
      <c r="I41" s="9">
        <f t="shared" si="0"/>
        <v>1.8807899461400359</v>
      </c>
      <c r="J41">
        <v>35.590000000000003</v>
      </c>
      <c r="K41" s="2" t="s">
        <v>19</v>
      </c>
      <c r="L41" s="2" t="s">
        <v>19</v>
      </c>
      <c r="M41">
        <v>0.2223</v>
      </c>
      <c r="N41">
        <v>1E-4</v>
      </c>
      <c r="O41">
        <v>0.12889999999999999</v>
      </c>
      <c r="P41">
        <v>2.0000000000000001E-4</v>
      </c>
      <c r="Q41">
        <v>0</v>
      </c>
      <c r="R41">
        <v>0</v>
      </c>
      <c r="S41" s="2" t="s">
        <v>19</v>
      </c>
      <c r="T41" s="2" t="s">
        <v>19</v>
      </c>
      <c r="U41" s="2" t="s">
        <v>19</v>
      </c>
      <c r="V41" s="2" t="s">
        <v>19</v>
      </c>
      <c r="W41" s="2" t="s">
        <v>19</v>
      </c>
      <c r="X41" t="s">
        <v>99</v>
      </c>
    </row>
    <row r="42" spans="1:24" s="6" customFormat="1">
      <c r="A42" s="15">
        <v>44223</v>
      </c>
      <c r="B42" s="6" t="s">
        <v>101</v>
      </c>
      <c r="C42" s="6">
        <v>0.78059999999999996</v>
      </c>
      <c r="D42" s="6">
        <v>1E-4</v>
      </c>
      <c r="E42" s="6">
        <v>1.1968000000000001</v>
      </c>
      <c r="F42" s="6">
        <v>1E-4</v>
      </c>
      <c r="G42" s="9">
        <v>49.5</v>
      </c>
      <c r="H42" s="9">
        <v>25.38</v>
      </c>
      <c r="I42" s="9">
        <f t="shared" si="0"/>
        <v>1.9503546099290781</v>
      </c>
      <c r="J42" s="6">
        <v>33.03</v>
      </c>
      <c r="K42" s="11" t="s">
        <v>19</v>
      </c>
      <c r="L42" s="11" t="s">
        <v>19</v>
      </c>
      <c r="M42" s="6">
        <v>0.20480000000000001</v>
      </c>
      <c r="N42" s="6">
        <v>2.0000000000000001E-4</v>
      </c>
      <c r="O42" s="6">
        <v>0.13539999999999999</v>
      </c>
      <c r="P42" s="6">
        <v>2.0000000000000001E-4</v>
      </c>
      <c r="Q42" s="6">
        <v>0</v>
      </c>
      <c r="R42" s="25" t="s">
        <v>69</v>
      </c>
      <c r="S42" s="11" t="s">
        <v>19</v>
      </c>
      <c r="T42" s="11" t="s">
        <v>19</v>
      </c>
      <c r="U42" s="11" t="s">
        <v>19</v>
      </c>
      <c r="V42" s="11" t="s">
        <v>19</v>
      </c>
      <c r="W42" s="11" t="s">
        <v>19</v>
      </c>
      <c r="X42" s="6" t="s">
        <v>102</v>
      </c>
    </row>
    <row r="43" spans="1:24">
      <c r="A43" s="14">
        <v>44223</v>
      </c>
      <c r="B43" t="s">
        <v>103</v>
      </c>
      <c r="C43">
        <v>0.79479999999999995</v>
      </c>
      <c r="D43">
        <v>2.0000000000000001E-4</v>
      </c>
      <c r="E43" s="5">
        <v>1.19</v>
      </c>
      <c r="F43">
        <v>1E-4</v>
      </c>
      <c r="G43">
        <v>47.64</v>
      </c>
      <c r="H43">
        <v>24.72</v>
      </c>
      <c r="I43" s="9">
        <f t="shared" si="0"/>
        <v>1.9271844660194175</v>
      </c>
      <c r="J43">
        <v>31.37</v>
      </c>
      <c r="K43" s="2" t="s">
        <v>19</v>
      </c>
      <c r="L43" s="2" t="s">
        <v>19</v>
      </c>
      <c r="M43">
        <v>0.19170000000000001</v>
      </c>
      <c r="N43">
        <v>1E-4</v>
      </c>
      <c r="O43">
        <v>0.13320000000000001</v>
      </c>
      <c r="P43">
        <v>2.0000000000000001E-4</v>
      </c>
      <c r="Q43">
        <v>0</v>
      </c>
      <c r="R43">
        <v>0</v>
      </c>
      <c r="S43" s="2" t="s">
        <v>19</v>
      </c>
      <c r="T43" s="2" t="s">
        <v>19</v>
      </c>
      <c r="U43" s="2" t="s">
        <v>19</v>
      </c>
      <c r="V43" s="2" t="s">
        <v>19</v>
      </c>
      <c r="W43" s="2" t="s">
        <v>19</v>
      </c>
      <c r="X43" t="s">
        <v>104</v>
      </c>
    </row>
    <row r="44" spans="1:24" s="6" customFormat="1">
      <c r="A44" s="15">
        <v>44223</v>
      </c>
      <c r="B44" s="6" t="s">
        <v>105</v>
      </c>
      <c r="C44" s="10">
        <v>0.77200000000000002</v>
      </c>
      <c r="D44" s="6">
        <v>2.0000000000000001E-4</v>
      </c>
      <c r="E44" s="6">
        <v>1.1617</v>
      </c>
      <c r="F44" s="6">
        <v>2.9999999999999997E-4</v>
      </c>
      <c r="G44" s="6">
        <v>50.4</v>
      </c>
      <c r="H44" s="6">
        <v>25.28</v>
      </c>
      <c r="I44" s="9">
        <f t="shared" si="0"/>
        <v>1.9936708860759491</v>
      </c>
      <c r="J44" s="6">
        <v>33.630000000000003</v>
      </c>
      <c r="K44" s="11" t="s">
        <v>19</v>
      </c>
      <c r="L44" s="11" t="s">
        <v>19</v>
      </c>
      <c r="M44" s="6">
        <v>0.1993</v>
      </c>
      <c r="N44" s="6">
        <v>1E-4</v>
      </c>
      <c r="O44" s="6">
        <v>0.1026</v>
      </c>
      <c r="P44" s="6">
        <v>2.0000000000000001E-4</v>
      </c>
      <c r="Q44" s="6">
        <v>0</v>
      </c>
      <c r="R44" s="30" t="s">
        <v>106</v>
      </c>
      <c r="S44" s="11" t="s">
        <v>19</v>
      </c>
      <c r="T44" s="11" t="s">
        <v>19</v>
      </c>
      <c r="U44" s="11" t="s">
        <v>19</v>
      </c>
      <c r="V44" s="11" t="s">
        <v>19</v>
      </c>
      <c r="W44" s="11" t="s">
        <v>19</v>
      </c>
      <c r="X44" s="6" t="s">
        <v>107</v>
      </c>
    </row>
    <row r="45" spans="1:24" s="52" customFormat="1">
      <c r="A45" s="51">
        <v>44223</v>
      </c>
      <c r="B45" s="52" t="s">
        <v>108</v>
      </c>
      <c r="C45" s="52">
        <v>0.78010000000000002</v>
      </c>
      <c r="D45" s="52">
        <v>2.0000000000000001E-4</v>
      </c>
      <c r="E45" s="52">
        <v>1.1411</v>
      </c>
      <c r="F45" s="52">
        <v>2.9999999999999997E-4</v>
      </c>
      <c r="G45" s="52">
        <v>46.58</v>
      </c>
      <c r="I45" s="53">
        <v>0</v>
      </c>
      <c r="J45" s="52">
        <v>31.07</v>
      </c>
      <c r="K45" s="54" t="s">
        <v>19</v>
      </c>
      <c r="L45" s="54" t="s">
        <v>19</v>
      </c>
      <c r="M45" s="52">
        <v>0.17019999999999999</v>
      </c>
      <c r="N45" s="52">
        <v>2.0000000000000001E-4</v>
      </c>
      <c r="O45" s="52">
        <v>0.12540000000000001</v>
      </c>
      <c r="P45" s="52">
        <v>2.0000000000000001E-4</v>
      </c>
      <c r="Q45" s="52">
        <v>12</v>
      </c>
      <c r="R45" s="55" t="s">
        <v>109</v>
      </c>
      <c r="S45" s="54" t="s">
        <v>19</v>
      </c>
      <c r="T45" s="54" t="s">
        <v>19</v>
      </c>
      <c r="U45" s="54" t="s">
        <v>19</v>
      </c>
      <c r="V45" s="54" t="s">
        <v>19</v>
      </c>
      <c r="W45" s="2" t="s">
        <v>19</v>
      </c>
      <c r="X45" s="52" t="s">
        <v>110</v>
      </c>
    </row>
    <row r="46" spans="1:24">
      <c r="A46" s="14">
        <v>44292</v>
      </c>
      <c r="B46" t="s">
        <v>111</v>
      </c>
      <c r="C46">
        <v>0.80379999999999996</v>
      </c>
      <c r="D46">
        <v>2.0000000000000001E-4</v>
      </c>
      <c r="E46">
        <v>1.141</v>
      </c>
      <c r="F46">
        <v>5.0000000000000001E-4</v>
      </c>
      <c r="G46">
        <v>46.16</v>
      </c>
      <c r="I46" s="9"/>
      <c r="J46">
        <v>31.78</v>
      </c>
      <c r="K46" s="2"/>
      <c r="L46" s="2"/>
      <c r="R46" s="19"/>
      <c r="S46" s="2"/>
      <c r="T46" s="2"/>
      <c r="U46" s="2"/>
      <c r="V46" s="2"/>
      <c r="W46" s="2"/>
      <c r="X46" t="s">
        <v>112</v>
      </c>
    </row>
    <row r="47" spans="1:24">
      <c r="A47" s="14">
        <v>44292</v>
      </c>
      <c r="B47" t="s">
        <v>113</v>
      </c>
      <c r="C47">
        <v>0.80700000000000005</v>
      </c>
      <c r="D47">
        <v>2.0000000000000001E-4</v>
      </c>
      <c r="E47">
        <v>1.2071000000000001</v>
      </c>
      <c r="F47">
        <v>2.9999999999999997E-4</v>
      </c>
      <c r="G47">
        <v>50.79</v>
      </c>
      <c r="I47" s="9"/>
      <c r="J47">
        <v>35.159999999999997</v>
      </c>
      <c r="K47" s="2"/>
      <c r="L47" s="2"/>
      <c r="R47" s="19"/>
      <c r="S47" s="2"/>
      <c r="T47" s="2"/>
      <c r="U47" s="2"/>
      <c r="V47" s="2"/>
      <c r="W47" s="2"/>
      <c r="X47" t="s">
        <v>114</v>
      </c>
    </row>
    <row r="48" spans="1:24">
      <c r="A48" s="14">
        <v>44292</v>
      </c>
      <c r="B48" t="s">
        <v>115</v>
      </c>
      <c r="C48">
        <v>0.80700000000000005</v>
      </c>
      <c r="D48">
        <v>2.0000000000000001E-4</v>
      </c>
      <c r="E48">
        <v>1.234</v>
      </c>
      <c r="F48">
        <v>2.0000000000000001E-4</v>
      </c>
      <c r="G48">
        <v>50.63</v>
      </c>
      <c r="I48" s="9"/>
      <c r="J48">
        <v>34.78</v>
      </c>
      <c r="K48" s="2"/>
      <c r="L48" s="2"/>
      <c r="R48" s="19"/>
      <c r="S48" s="2"/>
      <c r="T48" s="2"/>
      <c r="U48" s="2"/>
      <c r="V48" s="2"/>
      <c r="W48" s="2"/>
      <c r="X48" t="s">
        <v>116</v>
      </c>
    </row>
    <row r="49" spans="1:24">
      <c r="A49" s="14">
        <v>44292</v>
      </c>
      <c r="B49" t="s">
        <v>117</v>
      </c>
      <c r="C49">
        <v>0.80879999999999996</v>
      </c>
      <c r="D49">
        <v>2.9999999999999997E-4</v>
      </c>
      <c r="E49">
        <v>1.1334</v>
      </c>
      <c r="F49">
        <v>2.0000000000000001E-4</v>
      </c>
      <c r="G49">
        <v>48.38</v>
      </c>
      <c r="I49" s="9"/>
      <c r="J49">
        <v>32.200000000000003</v>
      </c>
      <c r="K49" s="2"/>
      <c r="L49" s="2"/>
      <c r="R49" s="19"/>
      <c r="S49" s="2"/>
      <c r="T49" s="2"/>
      <c r="U49" s="2"/>
      <c r="V49" s="2"/>
      <c r="W49" s="2"/>
      <c r="X49" t="s">
        <v>118</v>
      </c>
    </row>
    <row r="50" spans="1:24">
      <c r="A50" s="14">
        <v>44292</v>
      </c>
      <c r="B50" s="56" t="s">
        <v>119</v>
      </c>
      <c r="C50">
        <v>0.8095</v>
      </c>
      <c r="D50">
        <v>5.0000000000000001E-4</v>
      </c>
      <c r="E50">
        <v>1.1948000000000001</v>
      </c>
      <c r="F50">
        <v>2.9999999999999997E-4</v>
      </c>
      <c r="G50">
        <v>48.7</v>
      </c>
      <c r="I50" s="9"/>
      <c r="J50">
        <v>36.24</v>
      </c>
      <c r="K50" s="2"/>
      <c r="L50" s="2"/>
      <c r="R50" s="19"/>
      <c r="S50" s="2"/>
      <c r="T50" s="2"/>
      <c r="U50" s="2"/>
      <c r="V50" s="2"/>
      <c r="W50" s="2"/>
      <c r="X50" t="s">
        <v>120</v>
      </c>
    </row>
    <row r="51" spans="1:24">
      <c r="A51" s="14">
        <v>44292</v>
      </c>
      <c r="B51" t="s">
        <v>121</v>
      </c>
      <c r="C51">
        <v>0.8105</v>
      </c>
      <c r="D51">
        <v>5.0000000000000001E-4</v>
      </c>
      <c r="E51">
        <v>1.2794000000000001</v>
      </c>
      <c r="F51">
        <v>2.9999999999999997E-4</v>
      </c>
      <c r="G51">
        <v>55.23</v>
      </c>
      <c r="I51" s="9"/>
      <c r="J51">
        <v>37.299999999999997</v>
      </c>
      <c r="K51" s="2"/>
      <c r="L51" s="2"/>
      <c r="R51" s="19"/>
      <c r="S51" s="2"/>
      <c r="T51" s="2"/>
      <c r="U51" s="2"/>
      <c r="V51" s="2"/>
      <c r="W51" s="2"/>
      <c r="X51" t="s">
        <v>122</v>
      </c>
    </row>
    <row r="52" spans="1:24">
      <c r="A52" s="14">
        <v>44292</v>
      </c>
      <c r="B52" t="s">
        <v>123</v>
      </c>
      <c r="C52">
        <v>0.75239999999999996</v>
      </c>
      <c r="D52">
        <v>2.0000000000000001E-4</v>
      </c>
      <c r="E52">
        <v>1.1532</v>
      </c>
      <c r="F52">
        <v>4.0000000000000002E-4</v>
      </c>
      <c r="G52">
        <v>50</v>
      </c>
      <c r="I52" s="9"/>
      <c r="J52">
        <v>33.36</v>
      </c>
      <c r="K52" s="2"/>
      <c r="L52" s="2"/>
      <c r="R52" s="19"/>
      <c r="S52" s="2"/>
      <c r="T52" s="2"/>
      <c r="U52" s="2"/>
      <c r="V52" s="2"/>
      <c r="W52" s="2"/>
      <c r="X52" t="s">
        <v>124</v>
      </c>
    </row>
    <row r="53" spans="1:24">
      <c r="A53" s="14"/>
      <c r="I53" s="9"/>
      <c r="K53" s="2"/>
      <c r="L53" s="2"/>
      <c r="R53" s="19"/>
      <c r="S53" s="2"/>
      <c r="T53" s="2"/>
      <c r="U53" s="2"/>
      <c r="V53" s="2"/>
      <c r="W53" s="2"/>
    </row>
    <row r="54" spans="1:24" s="6" customFormat="1">
      <c r="A54" s="15" t="s">
        <v>125</v>
      </c>
      <c r="B54" s="6" t="s">
        <v>126</v>
      </c>
      <c r="C54" s="6" t="s">
        <v>19</v>
      </c>
      <c r="D54" s="6" t="s">
        <v>19</v>
      </c>
      <c r="E54" s="6" t="s">
        <v>19</v>
      </c>
      <c r="F54" s="6" t="s">
        <v>19</v>
      </c>
    </row>
    <row r="55" spans="1:24" s="6" customFormat="1">
      <c r="A55" s="15"/>
      <c r="B55" s="6" t="s">
        <v>127</v>
      </c>
    </row>
    <row r="56" spans="1:24">
      <c r="A56" s="14"/>
    </row>
    <row r="57" spans="1:24" s="6" customFormat="1">
      <c r="A57" s="15">
        <v>44280</v>
      </c>
      <c r="B57" s="6" t="s">
        <v>128</v>
      </c>
      <c r="C57" s="6" t="s">
        <v>129</v>
      </c>
      <c r="D57" s="6" t="s">
        <v>19</v>
      </c>
      <c r="E57" s="6" t="s">
        <v>19</v>
      </c>
      <c r="F57" s="6" t="s">
        <v>19</v>
      </c>
      <c r="G57" s="6">
        <v>48.71</v>
      </c>
      <c r="J57" s="6">
        <v>34.04</v>
      </c>
    </row>
    <row r="58" spans="1:24">
      <c r="A58" s="14">
        <v>44280</v>
      </c>
      <c r="B58" t="s">
        <v>130</v>
      </c>
      <c r="C58" t="s">
        <v>131</v>
      </c>
      <c r="D58" t="s">
        <v>19</v>
      </c>
      <c r="E58" t="s">
        <v>19</v>
      </c>
      <c r="F58" t="s">
        <v>19</v>
      </c>
      <c r="G58">
        <v>48.81</v>
      </c>
      <c r="J58">
        <v>33.979999999999997</v>
      </c>
    </row>
    <row r="59" spans="1:24" s="6" customFormat="1">
      <c r="A59" s="15">
        <v>44284</v>
      </c>
      <c r="B59" s="6" t="s">
        <v>132</v>
      </c>
      <c r="C59" s="6" t="s">
        <v>131</v>
      </c>
      <c r="D59" s="6" t="s">
        <v>19</v>
      </c>
      <c r="E59" s="6" t="s">
        <v>19</v>
      </c>
      <c r="F59" s="6" t="s">
        <v>19</v>
      </c>
      <c r="G59" s="6">
        <v>52.89</v>
      </c>
      <c r="J59" s="6">
        <v>35.5</v>
      </c>
    </row>
    <row r="60" spans="1:24">
      <c r="A60" s="14">
        <v>44285</v>
      </c>
      <c r="B60" t="s">
        <v>133</v>
      </c>
      <c r="C60" t="s">
        <v>131</v>
      </c>
      <c r="D60" t="s">
        <v>19</v>
      </c>
      <c r="E60" t="s">
        <v>19</v>
      </c>
      <c r="F60" t="s">
        <v>19</v>
      </c>
      <c r="G60">
        <v>48.25</v>
      </c>
      <c r="J60">
        <v>32.5</v>
      </c>
    </row>
    <row r="61" spans="1:24" s="6" customFormat="1">
      <c r="A61" s="15">
        <v>44285</v>
      </c>
      <c r="B61" s="6" t="s">
        <v>134</v>
      </c>
      <c r="C61" s="6" t="s">
        <v>129</v>
      </c>
      <c r="D61" s="6" t="s">
        <v>19</v>
      </c>
      <c r="E61" s="6" t="s">
        <v>19</v>
      </c>
      <c r="F61" s="6" t="s">
        <v>19</v>
      </c>
      <c r="G61" s="6">
        <v>46.72</v>
      </c>
      <c r="J61" s="6">
        <v>32.35</v>
      </c>
    </row>
    <row r="62" spans="1:24">
      <c r="A62" s="14">
        <v>44285</v>
      </c>
      <c r="B62" t="s">
        <v>135</v>
      </c>
      <c r="C62" t="s">
        <v>131</v>
      </c>
      <c r="D62" t="s">
        <v>19</v>
      </c>
      <c r="E62" t="s">
        <v>19</v>
      </c>
      <c r="F62" t="s">
        <v>19</v>
      </c>
      <c r="G62">
        <v>52.54</v>
      </c>
      <c r="J62">
        <v>35.81</v>
      </c>
    </row>
    <row r="63" spans="1:24" ht="45">
      <c r="A63" s="12" t="s">
        <v>0</v>
      </c>
      <c r="B63" s="12" t="s">
        <v>1</v>
      </c>
      <c r="C63" s="13" t="s">
        <v>2</v>
      </c>
      <c r="D63" s="12" t="s">
        <v>3</v>
      </c>
      <c r="E63" s="13" t="s">
        <v>4</v>
      </c>
      <c r="F63" s="13" t="s">
        <v>3</v>
      </c>
      <c r="G63" s="12" t="s">
        <v>5</v>
      </c>
      <c r="H63" s="12" t="s">
        <v>8</v>
      </c>
    </row>
    <row r="64" spans="1:24">
      <c r="A64" s="14">
        <v>44334</v>
      </c>
      <c r="B64" t="s">
        <v>136</v>
      </c>
      <c r="C64">
        <v>0.78900000000000003</v>
      </c>
      <c r="D64">
        <v>1E-3</v>
      </c>
      <c r="E64">
        <v>1.268</v>
      </c>
      <c r="F64">
        <v>4.0000000000000002E-4</v>
      </c>
      <c r="G64">
        <v>46.36</v>
      </c>
      <c r="H64">
        <v>30.97</v>
      </c>
    </row>
    <row r="65" spans="1:8">
      <c r="A65" s="14">
        <v>44321</v>
      </c>
      <c r="B65" t="s">
        <v>137</v>
      </c>
      <c r="C65">
        <v>0.81399999999999995</v>
      </c>
      <c r="D65">
        <v>2E-3</v>
      </c>
      <c r="E65">
        <v>1.2050000000000001</v>
      </c>
      <c r="F65">
        <v>1E-3</v>
      </c>
      <c r="G65">
        <v>48.08</v>
      </c>
      <c r="H65">
        <v>32.369999999999997</v>
      </c>
    </row>
    <row r="66" spans="1:8">
      <c r="A66" s="14">
        <v>44323</v>
      </c>
      <c r="B66" t="s">
        <v>138</v>
      </c>
      <c r="C66">
        <v>0.78100000000000003</v>
      </c>
      <c r="D66">
        <v>1E-3</v>
      </c>
      <c r="E66">
        <v>1.1930000000000001</v>
      </c>
      <c r="F66">
        <v>1E-3</v>
      </c>
      <c r="G66">
        <v>47.02</v>
      </c>
      <c r="H66">
        <v>32.78</v>
      </c>
    </row>
    <row r="67" spans="1:8">
      <c r="A67" s="14">
        <v>44323</v>
      </c>
      <c r="B67" t="s">
        <v>139</v>
      </c>
      <c r="C67">
        <v>0.78900000000000003</v>
      </c>
      <c r="D67">
        <v>1E-3</v>
      </c>
      <c r="E67">
        <v>1.2430000000000001</v>
      </c>
      <c r="F67">
        <v>1E-3</v>
      </c>
      <c r="G67">
        <v>43.48</v>
      </c>
      <c r="H67">
        <v>29.23</v>
      </c>
    </row>
    <row r="68" spans="1:8">
      <c r="A68" s="14">
        <v>44334</v>
      </c>
      <c r="B68" t="s">
        <v>140</v>
      </c>
      <c r="C68">
        <v>0.77900000000000003</v>
      </c>
      <c r="D68">
        <v>1E-3</v>
      </c>
      <c r="E68">
        <v>1.2050000000000001</v>
      </c>
      <c r="F68">
        <v>2.9999999999999997E-4</v>
      </c>
      <c r="G68">
        <v>42.75</v>
      </c>
      <c r="H68">
        <v>28.98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81032-4134-4572-B4E1-64C6DD077B39}">
  <dimension ref="A1:AC60"/>
  <sheetViews>
    <sheetView workbookViewId="0">
      <pane ySplit="1" topLeftCell="A16" activePane="bottomLeft" state="frozen"/>
      <selection pane="bottomLeft" activeCell="D2" sqref="B2:D25"/>
    </sheetView>
  </sheetViews>
  <sheetFormatPr defaultRowHeight="15"/>
  <cols>
    <col min="1" max="1" width="9.85546875" bestFit="1" customWidth="1"/>
    <col min="2" max="2" width="10.42578125" bestFit="1" customWidth="1"/>
    <col min="10" max="10" width="9.5703125" customWidth="1"/>
    <col min="12" max="12" width="13.42578125" customWidth="1"/>
    <col min="15" max="15" width="10.85546875" customWidth="1"/>
    <col min="18" max="18" width="13" bestFit="1" customWidth="1"/>
    <col min="19" max="19" width="14.7109375" bestFit="1" customWidth="1"/>
    <col min="20" max="20" width="13.28515625" bestFit="1" customWidth="1"/>
    <col min="22" max="22" width="17" customWidth="1"/>
    <col min="23" max="23" width="11.28515625" customWidth="1"/>
    <col min="24" max="24" width="13.140625" customWidth="1"/>
  </cols>
  <sheetData>
    <row r="1" spans="1:29" s="23" customFormat="1" ht="34.5" customHeight="1">
      <c r="A1" s="23" t="s">
        <v>0</v>
      </c>
      <c r="B1" s="23" t="s">
        <v>1</v>
      </c>
      <c r="C1" s="23" t="s">
        <v>141</v>
      </c>
      <c r="D1" s="23" t="s">
        <v>142</v>
      </c>
      <c r="E1" s="23" t="s">
        <v>143</v>
      </c>
      <c r="F1" s="23" t="s">
        <v>3</v>
      </c>
      <c r="G1" s="23" t="s">
        <v>5</v>
      </c>
      <c r="H1" s="23" t="s">
        <v>8</v>
      </c>
      <c r="I1" s="23" t="s">
        <v>144</v>
      </c>
      <c r="J1" s="23" t="s">
        <v>145</v>
      </c>
      <c r="K1" s="23" t="s">
        <v>3</v>
      </c>
      <c r="L1" s="23" t="s">
        <v>146</v>
      </c>
      <c r="M1" s="23" t="s">
        <v>10</v>
      </c>
      <c r="N1" s="23" t="s">
        <v>3</v>
      </c>
      <c r="O1" s="23" t="s">
        <v>11</v>
      </c>
      <c r="P1" s="23" t="s">
        <v>3</v>
      </c>
      <c r="R1" s="12" t="s">
        <v>147</v>
      </c>
      <c r="S1" s="12" t="s">
        <v>148</v>
      </c>
      <c r="T1" s="12" t="s">
        <v>149</v>
      </c>
      <c r="V1" s="23" t="s">
        <v>150</v>
      </c>
      <c r="W1" s="23" t="s">
        <v>151</v>
      </c>
      <c r="X1" s="23" t="s">
        <v>152</v>
      </c>
      <c r="Y1" s="23" t="s">
        <v>153</v>
      </c>
      <c r="Z1" s="23" t="s">
        <v>154</v>
      </c>
      <c r="AA1" s="23" t="s">
        <v>155</v>
      </c>
      <c r="AB1" s="23" t="s">
        <v>156</v>
      </c>
      <c r="AC1" s="23" t="s">
        <v>1</v>
      </c>
    </row>
    <row r="2" spans="1:29" s="6" customFormat="1">
      <c r="A2" s="15">
        <f>'Raw data'!A2</f>
        <v>44211</v>
      </c>
      <c r="B2" s="24" t="str">
        <f>'Raw data'!B2</f>
        <v>KS1</v>
      </c>
      <c r="C2" s="11" t="s">
        <v>129</v>
      </c>
      <c r="D2" s="11">
        <v>10</v>
      </c>
      <c r="E2" s="6">
        <f>'Raw data'!E2-'Raw data'!C2</f>
        <v>0.4677</v>
      </c>
      <c r="F2" s="6">
        <f>'Raw data'!F2+'Raw data'!D2</f>
        <v>5.0000000000000001E-4</v>
      </c>
      <c r="G2" s="9">
        <f>'Raw data'!G2</f>
        <v>47.1</v>
      </c>
      <c r="H2" s="6">
        <f>'Raw data'!J2</f>
        <v>33.94</v>
      </c>
      <c r="I2" s="6">
        <f>G2/H2</f>
        <v>1.3877430760164999</v>
      </c>
      <c r="J2" s="6">
        <f>'Raw data'!K2-'Raw data'!C2</f>
        <v>0.4496</v>
      </c>
      <c r="K2" s="6">
        <f>'Raw data'!L2+'Raw data'!D2</f>
        <v>4.0000000000000002E-4</v>
      </c>
      <c r="L2" s="6">
        <f>E2-J2</f>
        <v>1.8100000000000005E-2</v>
      </c>
      <c r="M2" s="11" t="str">
        <f>'Raw data'!M2</f>
        <v>-</v>
      </c>
      <c r="N2" s="11" t="str">
        <f>'Raw data'!N2</f>
        <v>-</v>
      </c>
      <c r="O2" s="11" t="str">
        <f>'Raw data'!O2</f>
        <v>-</v>
      </c>
      <c r="P2" s="11" t="str">
        <f>'Raw data'!P2</f>
        <v>-</v>
      </c>
      <c r="R2" s="6">
        <v>2.96475</v>
      </c>
      <c r="S2" s="60">
        <v>39.189300000000003</v>
      </c>
      <c r="T2" s="6">
        <v>0.43053900000000001</v>
      </c>
      <c r="V2" s="6">
        <f>R2/E2</f>
        <v>6.3389993585631812</v>
      </c>
      <c r="W2" s="6">
        <f>T2/E2</f>
        <v>0.92054522129570238</v>
      </c>
      <c r="X2" s="6">
        <f>V2/W2</f>
        <v>6.886135750768223</v>
      </c>
      <c r="Y2" s="6">
        <v>190</v>
      </c>
      <c r="Z2" s="6">
        <v>-21.687999999999999</v>
      </c>
      <c r="AA2" s="6">
        <v>-9.7689999999999999E-2</v>
      </c>
      <c r="AB2" s="6">
        <v>3.2599999999999999E-3</v>
      </c>
      <c r="AC2" s="6" t="s">
        <v>18</v>
      </c>
    </row>
    <row r="3" spans="1:29">
      <c r="A3" s="14">
        <f>'Raw data'!A3</f>
        <v>44212</v>
      </c>
      <c r="B3" s="21" t="str">
        <f>'Raw data'!B3</f>
        <v>CS4</v>
      </c>
      <c r="C3" s="2" t="s">
        <v>131</v>
      </c>
      <c r="D3" s="2">
        <v>8</v>
      </c>
      <c r="E3">
        <f>'Raw data'!E3-'Raw data'!C3</f>
        <v>0.25249999999999995</v>
      </c>
      <c r="F3">
        <f>'Raw data'!F3+'Raw data'!D3</f>
        <v>5.9999999999999995E-4</v>
      </c>
      <c r="G3" s="18">
        <f>'Raw data'!G3</f>
        <v>43.52</v>
      </c>
      <c r="H3">
        <f>'Raw data'!J3</f>
        <v>27.86</v>
      </c>
      <c r="I3" s="6">
        <f t="shared" ref="I3:I60" si="0">G3/H3</f>
        <v>1.5620961952620245</v>
      </c>
      <c r="J3" s="5">
        <f>'Raw data'!K3-'Raw data'!C3</f>
        <v>0.246</v>
      </c>
      <c r="K3">
        <f>'Raw data'!L3+'Raw data'!D3</f>
        <v>5.0000000000000001E-4</v>
      </c>
      <c r="L3">
        <f t="shared" ref="L3:L23" si="1">E3-J3</f>
        <v>6.4999999999999503E-3</v>
      </c>
      <c r="M3" s="19">
        <f>'Raw data'!M3</f>
        <v>0.1038</v>
      </c>
      <c r="N3" s="19">
        <f>'Raw data'!N3</f>
        <v>2.0000000000000001E-4</v>
      </c>
      <c r="O3" s="19">
        <f>'Raw data'!O3</f>
        <v>8.2199999999999995E-2</v>
      </c>
      <c r="P3" s="19">
        <f>'Raw data'!P3</f>
        <v>2.0000000000000001E-4</v>
      </c>
      <c r="R3">
        <v>3.5112299999999999</v>
      </c>
      <c r="S3" s="59">
        <v>5.7476599999999998</v>
      </c>
      <c r="T3">
        <v>0.28729300000000002</v>
      </c>
      <c r="V3">
        <f>R3/$E$3</f>
        <v>13.905861386138616</v>
      </c>
      <c r="W3">
        <f>T3/$E3</f>
        <v>1.1377940594059408</v>
      </c>
      <c r="X3" s="6">
        <f t="shared" ref="X3:X25" si="2">V3/W3</f>
        <v>12.221773590028299</v>
      </c>
      <c r="Y3">
        <v>191</v>
      </c>
      <c r="Z3">
        <v>-14.488</v>
      </c>
      <c r="AA3">
        <v>-0.98001000000000005</v>
      </c>
      <c r="AB3">
        <v>1.47E-3</v>
      </c>
      <c r="AC3" t="s">
        <v>21</v>
      </c>
    </row>
    <row r="4" spans="1:29" s="6" customFormat="1">
      <c r="A4" s="15">
        <f>'Raw data'!A4</f>
        <v>44212</v>
      </c>
      <c r="B4" s="24" t="str">
        <f>'Raw data'!B4</f>
        <v>CS7</v>
      </c>
      <c r="C4" s="11" t="s">
        <v>131</v>
      </c>
      <c r="D4" s="11">
        <v>8</v>
      </c>
      <c r="E4" s="6">
        <f>'Raw data'!E4-'Raw data'!C4</f>
        <v>0.2508999999999999</v>
      </c>
      <c r="F4" s="6">
        <f>'Raw data'!F4+'Raw data'!D4</f>
        <v>5.9999999999999995E-4</v>
      </c>
      <c r="G4" s="9">
        <f>'Raw data'!G4</f>
        <v>44.12</v>
      </c>
      <c r="H4" s="6">
        <f>'Raw data'!J4</f>
        <v>29.78</v>
      </c>
      <c r="I4" s="6">
        <f t="shared" si="0"/>
        <v>1.48153122901276</v>
      </c>
      <c r="J4" s="6">
        <f>'Raw data'!K4-'Raw data'!C4</f>
        <v>0.24429999999999996</v>
      </c>
      <c r="K4" s="6">
        <f>'Raw data'!L4+'Raw data'!D4</f>
        <v>5.9999999999999995E-4</v>
      </c>
      <c r="L4" s="6">
        <f t="shared" si="1"/>
        <v>6.5999999999999392E-3</v>
      </c>
      <c r="M4" s="25">
        <f>'Raw data'!M4</f>
        <v>0.1096</v>
      </c>
      <c r="N4" s="25">
        <f>'Raw data'!N4</f>
        <v>2.0000000000000001E-4</v>
      </c>
      <c r="O4" s="25">
        <f>'Raw data'!O4</f>
        <v>8.5099999999999995E-2</v>
      </c>
      <c r="P4" s="25">
        <f>'Raw data'!P4</f>
        <v>2.0000000000000001E-4</v>
      </c>
      <c r="R4" s="6">
        <v>2.2324000000000002</v>
      </c>
      <c r="S4" s="60">
        <v>39.189300000000003</v>
      </c>
      <c r="T4" s="6">
        <v>0.21882399999999999</v>
      </c>
      <c r="V4" s="6">
        <f t="shared" ref="V4:V14" si="3">R4/E4</f>
        <v>8.8975687524910363</v>
      </c>
      <c r="W4" s="6">
        <f>T4/E4</f>
        <v>0.87215623754483884</v>
      </c>
      <c r="X4" s="6">
        <f t="shared" si="2"/>
        <v>10.201806017621468</v>
      </c>
      <c r="Y4" s="6">
        <v>192</v>
      </c>
      <c r="Z4" s="6">
        <v>-28.9</v>
      </c>
      <c r="AA4" s="6">
        <v>-0.15612999999999999</v>
      </c>
      <c r="AB4" s="6">
        <v>2.0400000000000001E-3</v>
      </c>
      <c r="AC4" s="6" t="s">
        <v>23</v>
      </c>
    </row>
    <row r="5" spans="1:29">
      <c r="A5" s="14">
        <f>'Raw data'!A5</f>
        <v>44212</v>
      </c>
      <c r="B5" s="21" t="str">
        <f>'Raw data'!B5</f>
        <v>KS2</v>
      </c>
      <c r="C5" s="2" t="s">
        <v>129</v>
      </c>
      <c r="D5" s="2">
        <v>8</v>
      </c>
      <c r="E5">
        <f>'Raw data'!E5-'Raw data'!C5</f>
        <v>0.52020000000000011</v>
      </c>
      <c r="F5">
        <f>'Raw data'!F5+'Raw data'!D5</f>
        <v>6.0000000000000006E-4</v>
      </c>
      <c r="G5" s="18">
        <f>'Raw data'!G5</f>
        <v>47.21</v>
      </c>
      <c r="H5">
        <f>'Raw data'!J5</f>
        <v>34.89</v>
      </c>
      <c r="I5" s="6">
        <f t="shared" si="0"/>
        <v>1.35310977357409</v>
      </c>
      <c r="J5">
        <f>'Raw data'!K5-'Raw data'!C5</f>
        <v>0.50939999999999996</v>
      </c>
      <c r="K5">
        <f>'Raw data'!L5+'Raw data'!D5</f>
        <v>2.0000000000000001E-4</v>
      </c>
      <c r="L5">
        <f t="shared" si="1"/>
        <v>1.0800000000000143E-2</v>
      </c>
      <c r="M5" s="19">
        <f>'Raw data'!M5</f>
        <v>0.26550000000000001</v>
      </c>
      <c r="N5" s="19">
        <f>'Raw data'!N5</f>
        <v>1E-4</v>
      </c>
      <c r="O5" s="19">
        <f>'Raw data'!O5</f>
        <v>0.16420000000000001</v>
      </c>
      <c r="P5" s="19">
        <f>'Raw data'!P5</f>
        <v>1E-4</v>
      </c>
      <c r="R5">
        <v>5.9910699999999997</v>
      </c>
      <c r="S5" s="59">
        <v>14.6166</v>
      </c>
      <c r="T5">
        <v>0.53322999999999998</v>
      </c>
      <c r="V5">
        <f t="shared" si="3"/>
        <v>11.51685890042291</v>
      </c>
      <c r="W5">
        <f t="shared" ref="W5" si="4">T5/$E5</f>
        <v>1.0250480584390615</v>
      </c>
      <c r="X5" s="6">
        <f t="shared" si="2"/>
        <v>11.235433115166064</v>
      </c>
      <c r="Y5">
        <v>189</v>
      </c>
      <c r="Z5">
        <v>-84.825999999999993</v>
      </c>
      <c r="AA5">
        <v>-0.49060999999999999</v>
      </c>
      <c r="AB5">
        <v>6.0299999999999998E-3</v>
      </c>
      <c r="AC5" t="s">
        <v>25</v>
      </c>
    </row>
    <row r="6" spans="1:29" s="6" customFormat="1">
      <c r="A6" s="15">
        <f>'Raw data'!A6</f>
        <v>44212</v>
      </c>
      <c r="B6" s="24" t="str">
        <f>'Raw data'!B6</f>
        <v>CS5</v>
      </c>
      <c r="C6" s="11" t="s">
        <v>131</v>
      </c>
      <c r="D6" s="11">
        <v>8</v>
      </c>
      <c r="E6" s="10">
        <f>'Raw data'!E6-'Raw data'!C6</f>
        <v>0.36399999999999999</v>
      </c>
      <c r="F6" s="6">
        <f>'Raw data'!F6+'Raw data'!D6</f>
        <v>5.0000000000000001E-4</v>
      </c>
      <c r="G6" s="9">
        <f>'Raw data'!G6</f>
        <v>46.41</v>
      </c>
      <c r="H6" s="6">
        <f>'Raw data'!J6</f>
        <v>29.22</v>
      </c>
      <c r="I6" s="6">
        <f t="shared" si="0"/>
        <v>1.5882956878850103</v>
      </c>
      <c r="J6" s="6">
        <f>'Raw data'!K6-'Raw data'!C6</f>
        <v>0.34740000000000004</v>
      </c>
      <c r="K6" s="6">
        <f>'Raw data'!L6+'Raw data'!D6</f>
        <v>5.0000000000000001E-4</v>
      </c>
      <c r="L6" s="6">
        <f t="shared" si="1"/>
        <v>1.6599999999999948E-2</v>
      </c>
      <c r="M6" s="26">
        <f>'Raw data'!M6</f>
        <v>0.153</v>
      </c>
      <c r="N6" s="25">
        <f>'Raw data'!N6</f>
        <v>2.0000000000000001E-4</v>
      </c>
      <c r="O6" s="25">
        <f>'Raw data'!O6</f>
        <v>0.1313</v>
      </c>
      <c r="P6" s="25">
        <f>'Raw data'!P6</f>
        <v>2.0000000000000001E-4</v>
      </c>
      <c r="R6" s="6">
        <v>4.1742299999999997</v>
      </c>
      <c r="S6" s="61">
        <v>4.8552</v>
      </c>
      <c r="T6" s="6">
        <v>0.398503</v>
      </c>
      <c r="V6" s="6">
        <f t="shared" si="3"/>
        <v>11.467664835164834</v>
      </c>
      <c r="W6" s="6">
        <f t="shared" ref="W6" si="5">T6/E6</f>
        <v>1.0947884615384615</v>
      </c>
      <c r="X6" s="6">
        <f t="shared" si="2"/>
        <v>10.474776852369994</v>
      </c>
      <c r="Y6" s="6">
        <v>191</v>
      </c>
      <c r="Z6" s="6">
        <v>16.225000000000001</v>
      </c>
      <c r="AA6" s="6">
        <v>5.2985999999999998E-2</v>
      </c>
      <c r="AB6" s="6">
        <v>2.6900000000000001E-3</v>
      </c>
      <c r="AC6" s="6" t="s">
        <v>27</v>
      </c>
    </row>
    <row r="7" spans="1:29">
      <c r="A7" s="14">
        <f>'Raw data'!A7</f>
        <v>44212</v>
      </c>
      <c r="B7" s="21" t="str">
        <f>'Raw data'!B7</f>
        <v>KS3</v>
      </c>
      <c r="C7" s="2" t="s">
        <v>129</v>
      </c>
      <c r="D7" s="2">
        <v>8</v>
      </c>
      <c r="E7">
        <f>'Raw data'!E7-'Raw data'!C7</f>
        <v>0.63230000000000008</v>
      </c>
      <c r="F7">
        <f>'Raw data'!F7+'Raw data'!D7</f>
        <v>6.0000000000000006E-4</v>
      </c>
      <c r="G7" s="18">
        <f>'Raw data'!G7</f>
        <v>51.31</v>
      </c>
      <c r="H7">
        <f>'Raw data'!J7</f>
        <v>35.119999999999997</v>
      </c>
      <c r="I7" s="6">
        <f t="shared" si="0"/>
        <v>1.4609908883826881</v>
      </c>
      <c r="J7">
        <f>'Raw data'!K7-'Raw data'!C7</f>
        <v>0.62080000000000002</v>
      </c>
      <c r="K7">
        <f>'Raw data'!L7+'Raw data'!D7</f>
        <v>8.0000000000000004E-4</v>
      </c>
      <c r="L7">
        <f t="shared" si="1"/>
        <v>1.1500000000000066E-2</v>
      </c>
      <c r="M7" s="19">
        <f>'Raw data'!M7</f>
        <v>0.28249999999999997</v>
      </c>
      <c r="N7" s="19">
        <f>'Raw data'!N7</f>
        <v>2.0000000000000001E-4</v>
      </c>
      <c r="O7" s="20">
        <f>'Raw data'!O7</f>
        <v>0.19600000000000001</v>
      </c>
      <c r="P7" s="19">
        <f>'Raw data'!P7</f>
        <v>2.9999999999999997E-4</v>
      </c>
      <c r="R7">
        <v>11.340299999999999</v>
      </c>
      <c r="S7" s="59">
        <v>14.336499999999999</v>
      </c>
      <c r="T7">
        <v>0.56867400000000001</v>
      </c>
      <c r="V7">
        <f t="shared" si="3"/>
        <v>17.934999209236118</v>
      </c>
      <c r="W7">
        <f t="shared" ref="W7" si="6">T7/$E7</f>
        <v>0.89937371500869834</v>
      </c>
      <c r="X7" s="6">
        <f t="shared" si="2"/>
        <v>19.941653741862645</v>
      </c>
      <c r="Y7">
        <v>191</v>
      </c>
      <c r="Z7">
        <v>27.350999999999999</v>
      </c>
      <c r="AA7">
        <v>9.9666000000000005E-2</v>
      </c>
      <c r="AB7">
        <v>6.5199999999999998E-3</v>
      </c>
      <c r="AC7" t="s">
        <v>29</v>
      </c>
    </row>
    <row r="8" spans="1:29" s="6" customFormat="1">
      <c r="A8" s="15">
        <f>'Raw data'!A8</f>
        <v>44212</v>
      </c>
      <c r="B8" s="24" t="str">
        <f>'Raw data'!B8</f>
        <v>CS2</v>
      </c>
      <c r="C8" s="11" t="s">
        <v>131</v>
      </c>
      <c r="D8" s="11">
        <v>8</v>
      </c>
      <c r="E8" s="6">
        <f>'Raw data'!E8-'Raw data'!C8</f>
        <v>0.26980000000000004</v>
      </c>
      <c r="F8" s="6">
        <f>'Raw data'!F8+'Raw data'!D8</f>
        <v>6.9999999999999999E-4</v>
      </c>
      <c r="G8" s="9">
        <f>'Raw data'!G8</f>
        <v>43.5</v>
      </c>
      <c r="H8" s="9">
        <f>'Raw data'!J8</f>
        <v>29.2</v>
      </c>
      <c r="I8" s="6">
        <f t="shared" si="0"/>
        <v>1.4897260273972603</v>
      </c>
      <c r="J8" s="6">
        <f>'Raw data'!K8-'Raw data'!C8</f>
        <v>0.26350000000000007</v>
      </c>
      <c r="K8" s="6">
        <f>'Raw data'!L8+'Raw data'!D8</f>
        <v>6.9999999999999999E-4</v>
      </c>
      <c r="L8" s="6">
        <f t="shared" si="1"/>
        <v>6.2999999999999723E-3</v>
      </c>
      <c r="M8" s="25">
        <f>'Raw data'!M8</f>
        <v>0.12659999999999999</v>
      </c>
      <c r="N8" s="25">
        <f>'Raw data'!N8</f>
        <v>2.0000000000000001E-4</v>
      </c>
      <c r="O8" s="25">
        <f>'Raw data'!O8</f>
        <v>8.3299999999999999E-2</v>
      </c>
      <c r="P8" s="25">
        <f>'Raw data'!P8</f>
        <v>1E-4</v>
      </c>
      <c r="R8" s="6">
        <v>4.5460799999999999</v>
      </c>
      <c r="S8" s="61">
        <v>6.1619700000000002</v>
      </c>
      <c r="T8" s="6">
        <v>0.24256900000000001</v>
      </c>
      <c r="V8" s="6">
        <f t="shared" si="3"/>
        <v>16.849814677538916</v>
      </c>
      <c r="W8" s="6">
        <f t="shared" ref="W8" si="7">T8/E8</f>
        <v>0.89906968124536679</v>
      </c>
      <c r="X8" s="6">
        <f t="shared" si="2"/>
        <v>18.741389048064676</v>
      </c>
      <c r="Y8" s="6">
        <v>190</v>
      </c>
      <c r="Z8" s="6">
        <v>0.63751000000000002</v>
      </c>
      <c r="AA8" s="6">
        <v>1.6417000000000001E-2</v>
      </c>
      <c r="AB8" s="6">
        <v>1.75E-3</v>
      </c>
      <c r="AC8" s="6" t="s">
        <v>31</v>
      </c>
    </row>
    <row r="9" spans="1:29">
      <c r="A9" s="14">
        <f>'Raw data'!A9</f>
        <v>44212</v>
      </c>
      <c r="B9" s="21" t="str">
        <f>'Raw data'!B9</f>
        <v>CS3</v>
      </c>
      <c r="C9" s="2" t="s">
        <v>131</v>
      </c>
      <c r="D9" s="2">
        <v>8</v>
      </c>
      <c r="E9">
        <f>'Raw data'!E9-'Raw data'!C9</f>
        <v>0.43340000000000012</v>
      </c>
      <c r="F9">
        <f>'Raw data'!F9+'Raw data'!D9</f>
        <v>3.9999999999999996E-4</v>
      </c>
      <c r="G9" s="18">
        <f>'Raw data'!G9</f>
        <v>47.73</v>
      </c>
      <c r="H9">
        <f>'Raw data'!J9</f>
        <v>31.02</v>
      </c>
      <c r="I9" s="6">
        <f t="shared" si="0"/>
        <v>1.5386847195357833</v>
      </c>
      <c r="J9">
        <f>'Raw data'!K9-'Raw data'!C9</f>
        <v>0.4053000000000001</v>
      </c>
      <c r="K9">
        <f>'Raw data'!L9+'Raw data'!D9</f>
        <v>3.0000000000000003E-4</v>
      </c>
      <c r="L9">
        <f t="shared" si="1"/>
        <v>2.8100000000000014E-2</v>
      </c>
      <c r="M9" s="19">
        <f>'Raw data'!M9</f>
        <v>0.18260000000000001</v>
      </c>
      <c r="N9" s="19">
        <f>'Raw data'!N9</f>
        <v>2.0000000000000001E-4</v>
      </c>
      <c r="O9" s="19">
        <f>'Raw data'!O9</f>
        <v>0.14560000000000001</v>
      </c>
      <c r="P9" s="19">
        <f>'Raw data'!P9</f>
        <v>2.9999999999999997E-4</v>
      </c>
      <c r="R9">
        <v>4.7542099999999996</v>
      </c>
      <c r="S9" s="59">
        <v>6.6776099999999996</v>
      </c>
      <c r="T9">
        <v>1.7101999999999999</v>
      </c>
      <c r="V9">
        <f t="shared" si="3"/>
        <v>10.969566220581445</v>
      </c>
      <c r="W9">
        <f t="shared" ref="W9" si="8">T9/$E9</f>
        <v>3.9460083064143965</v>
      </c>
      <c r="X9" s="6">
        <f t="shared" si="2"/>
        <v>2.7799146298678514</v>
      </c>
      <c r="Y9">
        <v>194</v>
      </c>
      <c r="Z9">
        <v>-22.675000000000001</v>
      </c>
      <c r="AA9">
        <v>-0.12358</v>
      </c>
      <c r="AB9">
        <v>3.3899999999999998E-3</v>
      </c>
      <c r="AC9" t="s">
        <v>33</v>
      </c>
    </row>
    <row r="10" spans="1:29" s="6" customFormat="1">
      <c r="A10" s="15">
        <f>'Raw data'!A10</f>
        <v>44214</v>
      </c>
      <c r="B10" s="24" t="str">
        <f>'Raw data'!B10</f>
        <v>CS30</v>
      </c>
      <c r="C10" s="11" t="s">
        <v>129</v>
      </c>
      <c r="D10" s="11">
        <v>8</v>
      </c>
      <c r="E10" s="6">
        <f>'Raw data'!E10-'Raw data'!C10</f>
        <v>0.41070000000000007</v>
      </c>
      <c r="F10" s="6">
        <f>'Raw data'!F10+'Raw data'!D10</f>
        <v>5.0000000000000001E-4</v>
      </c>
      <c r="G10" s="9">
        <f>'Raw data'!G10</f>
        <v>48.27</v>
      </c>
      <c r="H10" s="9">
        <f>'Raw data'!J10</f>
        <v>32.799999999999997</v>
      </c>
      <c r="I10" s="6">
        <f t="shared" si="0"/>
        <v>1.4716463414634149</v>
      </c>
      <c r="J10" s="6">
        <f>'Raw data'!K10-'Raw data'!C10</f>
        <v>0.40559999999999996</v>
      </c>
      <c r="K10" s="6">
        <f>'Raw data'!L10+'Raw data'!D10</f>
        <v>5.9999999999999995E-4</v>
      </c>
      <c r="L10" s="6">
        <f t="shared" si="1"/>
        <v>5.1000000000001044E-3</v>
      </c>
      <c r="M10" s="25">
        <f>'Raw data'!M10</f>
        <v>0.19689999999999999</v>
      </c>
      <c r="N10" s="25">
        <f>'Raw data'!N10</f>
        <v>2.0000000000000001E-4</v>
      </c>
      <c r="O10" s="25">
        <f>'Raw data'!O10</f>
        <v>0.13750000000000001</v>
      </c>
      <c r="P10" s="25">
        <f>'Raw data'!P10</f>
        <v>2.0000000000000001E-4</v>
      </c>
      <c r="R10" s="6">
        <v>6.8023899999999999</v>
      </c>
      <c r="S10" s="6">
        <v>10.071999999999999</v>
      </c>
      <c r="T10" s="6">
        <v>0.343723</v>
      </c>
      <c r="V10" s="6">
        <f t="shared" si="3"/>
        <v>16.562916971025075</v>
      </c>
      <c r="W10" s="6">
        <f t="shared" ref="W10" si="9">T10/E10</f>
        <v>0.83691989286583868</v>
      </c>
      <c r="X10" s="6">
        <f t="shared" si="2"/>
        <v>19.790325349191061</v>
      </c>
      <c r="Y10" s="6">
        <v>191</v>
      </c>
      <c r="Z10" s="6">
        <v>-47.637999999999998</v>
      </c>
      <c r="AA10" s="6">
        <v>-0.30375999999999997</v>
      </c>
      <c r="AB10" s="6">
        <v>7.0800000000000004E-3</v>
      </c>
      <c r="AC10" s="6" t="s">
        <v>35</v>
      </c>
    </row>
    <row r="11" spans="1:29">
      <c r="A11" s="14">
        <f>'Raw data'!A11</f>
        <v>44214</v>
      </c>
      <c r="B11" s="21" t="str">
        <f>'Raw data'!B11</f>
        <v>KS11</v>
      </c>
      <c r="C11" s="2" t="s">
        <v>131</v>
      </c>
      <c r="D11" s="2">
        <v>8</v>
      </c>
      <c r="E11">
        <f>'Raw data'!E11-'Raw data'!C11</f>
        <v>0.52979999999999994</v>
      </c>
      <c r="F11">
        <f>'Raw data'!F11+'Raw data'!D11</f>
        <v>5.0000000000000001E-4</v>
      </c>
      <c r="G11" s="18">
        <f>'Raw data'!G11</f>
        <v>53.95</v>
      </c>
      <c r="H11">
        <f>'Raw data'!J11</f>
        <v>35.92</v>
      </c>
      <c r="I11" s="6">
        <f t="shared" si="0"/>
        <v>1.5019487750556793</v>
      </c>
      <c r="J11">
        <f>'Raw data'!K11-'Raw data'!C11</f>
        <v>0.52070000000000005</v>
      </c>
      <c r="K11">
        <f>'Raw data'!L11+'Raw data'!D11</f>
        <v>5.9999999999999995E-4</v>
      </c>
      <c r="L11">
        <f t="shared" si="1"/>
        <v>9.099999999999886E-3</v>
      </c>
      <c r="M11" s="19">
        <f>'Raw data'!M11</f>
        <v>0.24759999999999999</v>
      </c>
      <c r="N11" s="19">
        <f>'Raw data'!N11</f>
        <v>4.0000000000000002E-4</v>
      </c>
      <c r="O11" s="19">
        <f>'Raw data'!O11</f>
        <v>0.18679999999999999</v>
      </c>
      <c r="P11" s="19">
        <f>'Raw data'!P11</f>
        <v>2.0000000000000001E-4</v>
      </c>
      <c r="R11">
        <v>7.3167099999999996</v>
      </c>
      <c r="S11" s="59">
        <v>9.3921299999999999</v>
      </c>
      <c r="T11">
        <v>0.55792699999999995</v>
      </c>
      <c r="V11">
        <f t="shared" si="3"/>
        <v>13.810324650811628</v>
      </c>
      <c r="W11">
        <f t="shared" ref="W11" si="10">T11/$E11</f>
        <v>1.0530898452246131</v>
      </c>
      <c r="X11" s="6">
        <f t="shared" si="2"/>
        <v>13.114099156341242</v>
      </c>
      <c r="Y11">
        <v>193</v>
      </c>
      <c r="Z11">
        <v>10.563000000000001</v>
      </c>
      <c r="AA11">
        <v>-8.4606999999999998E-3</v>
      </c>
      <c r="AB11">
        <v>4.5900000000000003E-3</v>
      </c>
      <c r="AC11" t="s">
        <v>37</v>
      </c>
    </row>
    <row r="12" spans="1:29" s="6" customFormat="1">
      <c r="A12" s="15">
        <f>'Raw data'!A12</f>
        <v>44215</v>
      </c>
      <c r="B12" s="24" t="str">
        <f>'Raw data'!B12</f>
        <v>CF13</v>
      </c>
      <c r="C12" s="11" t="s">
        <v>131</v>
      </c>
      <c r="D12" s="11">
        <v>8</v>
      </c>
      <c r="E12" s="10">
        <f>'Raw data'!E12-'Raw data'!C12</f>
        <v>0.49199999999999999</v>
      </c>
      <c r="F12" s="6">
        <f>'Raw data'!F12+'Raw data'!D12</f>
        <v>4.0000000000000002E-4</v>
      </c>
      <c r="G12" s="9">
        <f>'Raw data'!G12</f>
        <v>46.32</v>
      </c>
      <c r="H12" s="6">
        <f>'Raw data'!J12</f>
        <v>32.01</v>
      </c>
      <c r="I12" s="6">
        <f t="shared" si="0"/>
        <v>1.4470477975632616</v>
      </c>
      <c r="J12" s="6">
        <f>'Raw data'!K12-'Raw data'!C12</f>
        <v>0.46819999999999995</v>
      </c>
      <c r="K12" s="6">
        <f>'Raw data'!L12+'Raw data'!D12</f>
        <v>5.0000000000000001E-4</v>
      </c>
      <c r="L12" s="6">
        <f t="shared" si="1"/>
        <v>2.3800000000000043E-2</v>
      </c>
      <c r="M12" s="25">
        <f>'Raw data'!M12</f>
        <v>0.18459999999999999</v>
      </c>
      <c r="N12" s="25">
        <f>'Raw data'!N12</f>
        <v>2.0000000000000001E-4</v>
      </c>
      <c r="O12" s="25">
        <f>'Raw data'!O12</f>
        <v>0.21779999999999999</v>
      </c>
      <c r="P12" s="25">
        <f>'Raw data'!P12</f>
        <v>2.0000000000000001E-4</v>
      </c>
      <c r="R12" s="6">
        <v>3.8287499999999999</v>
      </c>
      <c r="S12" s="6">
        <v>4.8151999999999999</v>
      </c>
      <c r="T12" s="6">
        <v>1.30837</v>
      </c>
      <c r="V12" s="6">
        <f t="shared" si="3"/>
        <v>7.7820121951219514</v>
      </c>
      <c r="W12" s="6">
        <f t="shared" ref="W12" si="11">T12/E12</f>
        <v>2.6592886178861788</v>
      </c>
      <c r="X12" s="6">
        <f>V12/W12</f>
        <v>2.9263511086313505</v>
      </c>
      <c r="Y12" s="6">
        <v>190</v>
      </c>
      <c r="Z12" s="6">
        <v>3.0125000000000002</v>
      </c>
      <c r="AA12" s="17">
        <v>-6.3457000000000001E-3</v>
      </c>
      <c r="AB12" s="6">
        <v>2.2200000000000002E-3</v>
      </c>
      <c r="AC12" s="6" t="s">
        <v>39</v>
      </c>
    </row>
    <row r="13" spans="1:29">
      <c r="A13" s="14">
        <f>'Raw data'!A13</f>
        <v>44215</v>
      </c>
      <c r="B13" s="21" t="str">
        <f>'Raw data'!B13</f>
        <v>SF1</v>
      </c>
      <c r="C13" s="2" t="s">
        <v>131</v>
      </c>
      <c r="D13" s="2">
        <v>8</v>
      </c>
      <c r="E13">
        <f>'Raw data'!E13-'Raw data'!C13</f>
        <v>0.35839999999999994</v>
      </c>
      <c r="F13">
        <f>'Raw data'!F13+'Raw data'!D13</f>
        <v>5.9999999999999995E-4</v>
      </c>
      <c r="G13" s="18">
        <f>'Raw data'!G13</f>
        <v>50.77</v>
      </c>
      <c r="H13">
        <f>'Raw data'!J13</f>
        <v>34.130000000000003</v>
      </c>
      <c r="I13" s="6">
        <f t="shared" si="0"/>
        <v>1.4875476120714914</v>
      </c>
      <c r="J13">
        <f>'Raw data'!K13-'Raw data'!C13</f>
        <v>0.35239999999999994</v>
      </c>
      <c r="K13">
        <f>'Raw data'!L13+'Raw data'!D13</f>
        <v>5.0000000000000001E-4</v>
      </c>
      <c r="L13" s="5">
        <f t="shared" si="1"/>
        <v>6.0000000000000053E-3</v>
      </c>
      <c r="M13" s="19">
        <f>'Raw data'!M13</f>
        <v>0.1857</v>
      </c>
      <c r="N13" s="19">
        <f>'Raw data'!N13</f>
        <v>2.0000000000000001E-4</v>
      </c>
      <c r="O13" s="19">
        <f>'Raw data'!O13</f>
        <v>9.0800000000000006E-2</v>
      </c>
      <c r="P13" s="19">
        <f>'Raw data'!P13</f>
        <v>2.0000000000000001E-4</v>
      </c>
      <c r="R13">
        <v>4.4160899999999996</v>
      </c>
      <c r="S13" s="59">
        <v>7.0436899999999998</v>
      </c>
      <c r="T13">
        <v>0.31650400000000001</v>
      </c>
      <c r="V13">
        <f t="shared" si="3"/>
        <v>12.321679687500001</v>
      </c>
      <c r="W13">
        <f t="shared" ref="W13" si="12">T13/$E13</f>
        <v>0.88310267857142877</v>
      </c>
      <c r="X13" s="6">
        <f t="shared" si="2"/>
        <v>13.952714657634656</v>
      </c>
      <c r="Y13">
        <v>190</v>
      </c>
      <c r="Z13">
        <v>-0.61251</v>
      </c>
      <c r="AA13">
        <v>-4.9668000000000004E-3</v>
      </c>
      <c r="AB13">
        <v>7.7399999999999995E-4</v>
      </c>
      <c r="AC13" t="s">
        <v>41</v>
      </c>
    </row>
    <row r="14" spans="1:29" s="6" customFormat="1">
      <c r="A14" s="15">
        <f>'Raw data'!A14</f>
        <v>44215</v>
      </c>
      <c r="B14" s="24" t="str">
        <f>'Raw data'!B14</f>
        <v>CF9</v>
      </c>
      <c r="C14" s="11" t="s">
        <v>131</v>
      </c>
      <c r="D14" s="11">
        <v>8</v>
      </c>
      <c r="E14" s="6">
        <f>'Raw data'!E14-'Raw data'!C14</f>
        <v>0.37459999999999993</v>
      </c>
      <c r="F14" s="6">
        <f>'Raw data'!F14+'Raw data'!D14</f>
        <v>7.9999999999999993E-4</v>
      </c>
      <c r="G14" s="9">
        <f>'Raw data'!G14</f>
        <v>47.74</v>
      </c>
      <c r="H14" s="6">
        <f>'Raw data'!J14</f>
        <v>31.95</v>
      </c>
      <c r="I14" s="6">
        <f t="shared" si="0"/>
        <v>1.4942097026604071</v>
      </c>
      <c r="J14" s="6">
        <f>'Raw data'!K14-'Raw data'!C14</f>
        <v>0.36309999999999987</v>
      </c>
      <c r="K14" s="6">
        <f>'Raw data'!L14+'Raw data'!D14</f>
        <v>5.0000000000000001E-4</v>
      </c>
      <c r="L14" s="6">
        <f t="shared" si="1"/>
        <v>1.1500000000000066E-2</v>
      </c>
      <c r="M14" s="25">
        <f>'Raw data'!M14</f>
        <v>0.18049999999999999</v>
      </c>
      <c r="N14" s="25">
        <f>'Raw data'!N14</f>
        <v>2.0000000000000001E-4</v>
      </c>
      <c r="O14" s="25">
        <f>'Raw data'!O14</f>
        <v>0.11169999999999999</v>
      </c>
      <c r="P14" s="25">
        <f>'Raw data'!P14</f>
        <v>2.0000000000000001E-4</v>
      </c>
      <c r="R14" s="6">
        <v>4.68126</v>
      </c>
      <c r="S14" s="6">
        <v>6.28911</v>
      </c>
      <c r="T14" s="6">
        <v>0.63731199999999999</v>
      </c>
      <c r="V14" s="6">
        <f t="shared" si="3"/>
        <v>12.496689802455956</v>
      </c>
      <c r="W14" s="6">
        <f t="shared" ref="W14" si="13">T14/E14</f>
        <v>1.7013134009610253</v>
      </c>
      <c r="X14" s="6">
        <f t="shared" si="2"/>
        <v>7.3453190901787515</v>
      </c>
      <c r="Y14" s="6">
        <v>190</v>
      </c>
      <c r="Z14" s="6">
        <v>5.6001000000000003</v>
      </c>
      <c r="AA14" s="6">
        <v>1.4707E-2</v>
      </c>
      <c r="AB14" s="6">
        <v>2.3400000000000001E-3</v>
      </c>
      <c r="AC14" s="6" t="s">
        <v>43</v>
      </c>
    </row>
    <row r="15" spans="1:29">
      <c r="A15" s="14">
        <f>'Raw data'!A15</f>
        <v>44215</v>
      </c>
      <c r="B15" s="21" t="str">
        <f>'Raw data'!B15</f>
        <v>CF5</v>
      </c>
      <c r="C15" s="2" t="s">
        <v>131</v>
      </c>
      <c r="D15" s="2">
        <v>8</v>
      </c>
      <c r="E15">
        <f>'Raw data'!E15-'Raw data'!C15</f>
        <v>0.38490000000000002</v>
      </c>
      <c r="F15">
        <f>'Raw data'!F15+'Raw data'!D15</f>
        <v>4.0000000000000002E-4</v>
      </c>
      <c r="G15" s="18">
        <f>'Raw data'!G15</f>
        <v>46.62</v>
      </c>
      <c r="H15">
        <f>'Raw data'!J15</f>
        <v>31.39</v>
      </c>
      <c r="I15" s="6">
        <f t="shared" si="0"/>
        <v>1.4851863650844217</v>
      </c>
      <c r="J15">
        <f>'Raw data'!K15-'Raw data'!C15</f>
        <v>0.37969999999999993</v>
      </c>
      <c r="K15">
        <f>'Raw data'!L15+'Raw data'!D15</f>
        <v>4.0000000000000002E-4</v>
      </c>
      <c r="L15">
        <f t="shared" si="1"/>
        <v>5.2000000000000934E-3</v>
      </c>
      <c r="M15" s="19">
        <f>'Raw data'!M15</f>
        <v>0.1714</v>
      </c>
      <c r="N15" s="19">
        <f>'Raw data'!N15</f>
        <v>1E-4</v>
      </c>
      <c r="O15" s="19">
        <f>'Raw data'!O15</f>
        <v>0.14360000000000001</v>
      </c>
      <c r="P15" s="19">
        <f>'Raw data'!P15</f>
        <v>1E-4</v>
      </c>
      <c r="R15">
        <v>4.9899399999999998</v>
      </c>
      <c r="S15" s="59">
        <v>6.6236199999999998</v>
      </c>
      <c r="T15">
        <v>0.370645</v>
      </c>
      <c r="V15">
        <f>R15/E15</f>
        <v>12.964250454663548</v>
      </c>
      <c r="W15">
        <f t="shared" ref="W15" si="14">T15/$E15</f>
        <v>0.96296440633930891</v>
      </c>
      <c r="X15" s="6">
        <f t="shared" si="2"/>
        <v>13.462855292800388</v>
      </c>
      <c r="Y15">
        <v>192</v>
      </c>
      <c r="Z15">
        <v>-5.6125999999999996</v>
      </c>
      <c r="AA15">
        <v>-5.3629000000000003E-2</v>
      </c>
      <c r="AB15">
        <v>7.2399999999999999E-3</v>
      </c>
      <c r="AC15" t="s">
        <v>45</v>
      </c>
    </row>
    <row r="16" spans="1:29" s="6" customFormat="1">
      <c r="A16" s="15">
        <f>'Raw data'!A16</f>
        <v>44215</v>
      </c>
      <c r="B16" s="24" t="str">
        <f>'Raw data'!B16</f>
        <v>KF2</v>
      </c>
      <c r="C16" s="11" t="s">
        <v>129</v>
      </c>
      <c r="D16" s="11">
        <v>8</v>
      </c>
      <c r="E16" s="6">
        <f>'Raw data'!E16-'Raw data'!C16</f>
        <v>0.54120000000000001</v>
      </c>
      <c r="F16" s="6">
        <f>'Raw data'!F16+'Raw data'!D16</f>
        <v>5.0000000000000001E-4</v>
      </c>
      <c r="G16" s="9">
        <f>'Raw data'!G16</f>
        <v>51.64</v>
      </c>
      <c r="H16" s="6">
        <f>'Raw data'!J16</f>
        <v>35.25</v>
      </c>
      <c r="I16" s="6">
        <f t="shared" si="0"/>
        <v>1.4649645390070922</v>
      </c>
      <c r="J16" s="6">
        <f>'Raw data'!K16-'Raw data'!C16</f>
        <v>0.53589999999999993</v>
      </c>
      <c r="K16" s="6">
        <f>'Raw data'!L16+'Raw data'!D16</f>
        <v>4.0000000000000002E-4</v>
      </c>
      <c r="L16" s="6">
        <f t="shared" si="1"/>
        <v>5.3000000000000824E-3</v>
      </c>
      <c r="M16" s="25">
        <f>'Raw data'!M16</f>
        <v>0.27260000000000001</v>
      </c>
      <c r="N16" s="25">
        <f>'Raw data'!N16</f>
        <v>2.0000000000000001E-4</v>
      </c>
      <c r="O16" s="26">
        <f>'Raw data'!O16</f>
        <v>0.18</v>
      </c>
      <c r="P16" s="25">
        <f>'Raw data'!P16</f>
        <v>2.0000000000000001E-4</v>
      </c>
      <c r="R16" s="6">
        <v>7.5853299999999999</v>
      </c>
      <c r="S16" s="6">
        <v>9.7277900000000006</v>
      </c>
      <c r="T16" s="6">
        <v>0.43066399999999999</v>
      </c>
      <c r="V16" s="6">
        <f>R16/E16</f>
        <v>14.015761271249076</v>
      </c>
      <c r="W16" s="6">
        <f t="shared" ref="W16" si="15">T16/E16</f>
        <v>0.79575757575757577</v>
      </c>
      <c r="X16" s="6">
        <f t="shared" si="2"/>
        <v>17.613104415507216</v>
      </c>
      <c r="Y16" s="6">
        <v>193</v>
      </c>
      <c r="Z16" s="6">
        <v>-10.25</v>
      </c>
      <c r="AA16" s="6">
        <v>-9.6706E-2</v>
      </c>
      <c r="AB16" s="6">
        <v>5.6800000000000002E-3</v>
      </c>
      <c r="AC16" s="6" t="s">
        <v>47</v>
      </c>
    </row>
    <row r="17" spans="1:29">
      <c r="A17" s="14">
        <f>'Raw data'!A17</f>
        <v>44215</v>
      </c>
      <c r="B17" s="21" t="str">
        <f>'Raw data'!B17</f>
        <v>CF2</v>
      </c>
      <c r="C17" s="2" t="s">
        <v>131</v>
      </c>
      <c r="D17" s="2">
        <v>9</v>
      </c>
      <c r="E17" s="5">
        <f>'Raw data'!E17-'Raw data'!C17</f>
        <v>0.35799999999999998</v>
      </c>
      <c r="F17">
        <f>'Raw data'!F17+'Raw data'!D17</f>
        <v>4.0000000000000002E-4</v>
      </c>
      <c r="G17" s="18">
        <f>'Raw data'!G17</f>
        <v>49.01</v>
      </c>
      <c r="H17">
        <f>'Raw data'!J17</f>
        <v>33.36</v>
      </c>
      <c r="I17" s="6">
        <f t="shared" si="0"/>
        <v>1.469124700239808</v>
      </c>
      <c r="J17">
        <f>'Raw data'!K17-'Raw data'!C17</f>
        <v>0.35140000000000005</v>
      </c>
      <c r="K17">
        <f>'Raw data'!L17+'Raw data'!D17</f>
        <v>4.0000000000000002E-4</v>
      </c>
      <c r="L17">
        <f t="shared" si="1"/>
        <v>6.5999999999999392E-3</v>
      </c>
      <c r="M17" s="19">
        <f>'Raw data'!M17</f>
        <v>0.18410000000000001</v>
      </c>
      <c r="N17" s="19">
        <f>'Raw data'!N17</f>
        <v>1E-4</v>
      </c>
      <c r="O17" s="19">
        <f>'Raw data'!O17</f>
        <v>9.9199999999999997E-2</v>
      </c>
      <c r="P17" s="19">
        <f>'Raw data'!P17</f>
        <v>2.0000000000000001E-4</v>
      </c>
      <c r="R17">
        <v>4.0587299999999997</v>
      </c>
      <c r="S17" s="59">
        <v>5.1667300000000003</v>
      </c>
      <c r="T17">
        <v>0.21295500000000001</v>
      </c>
      <c r="V17">
        <f t="shared" ref="V17:V25" si="16">R17/E17</f>
        <v>11.337234636871509</v>
      </c>
      <c r="W17">
        <f t="shared" ref="W17" si="17">T17/$E17</f>
        <v>0.59484636871508378</v>
      </c>
      <c r="X17" s="6">
        <f t="shared" si="2"/>
        <v>19.059096992322324</v>
      </c>
      <c r="Y17">
        <v>190</v>
      </c>
      <c r="Z17">
        <v>18.324999999999999</v>
      </c>
      <c r="AA17">
        <v>0.12814</v>
      </c>
      <c r="AB17">
        <v>4.3499999999999997E-3</v>
      </c>
      <c r="AC17" t="s">
        <v>49</v>
      </c>
    </row>
    <row r="18" spans="1:29" s="6" customFormat="1">
      <c r="A18" s="15">
        <f>'Raw data'!A18</f>
        <v>44216</v>
      </c>
      <c r="B18" s="24" t="str">
        <f>'Raw data'!B18</f>
        <v>KS7</v>
      </c>
      <c r="C18" s="11" t="s">
        <v>131</v>
      </c>
      <c r="D18" s="11">
        <v>10</v>
      </c>
      <c r="E18" s="6">
        <f>'Raw data'!E18-'Raw data'!C18</f>
        <v>0.54189999999999994</v>
      </c>
      <c r="F18" s="6">
        <f>'Raw data'!F18+'Raw data'!D18</f>
        <v>4.0000000000000002E-4</v>
      </c>
      <c r="G18" s="9">
        <f>'Raw data'!G18</f>
        <v>54.18</v>
      </c>
      <c r="H18" s="6">
        <f>'Raw data'!J18</f>
        <v>36.44</v>
      </c>
      <c r="I18" s="6">
        <f t="shared" si="0"/>
        <v>1.4868276619099892</v>
      </c>
      <c r="J18" s="6">
        <f>'Raw data'!K18-'Raw data'!C18</f>
        <v>0.53470000000000006</v>
      </c>
      <c r="K18" s="6">
        <f>'Raw data'!L18+'Raw data'!D18</f>
        <v>4.0000000000000002E-4</v>
      </c>
      <c r="L18" s="6">
        <f t="shared" si="1"/>
        <v>7.1999999999998732E-3</v>
      </c>
      <c r="M18" s="25">
        <f>'Raw data'!M18</f>
        <v>0.24979999999999999</v>
      </c>
      <c r="N18" s="25">
        <f>'Raw data'!N18</f>
        <v>2.0000000000000001E-4</v>
      </c>
      <c r="O18" s="25">
        <f>'Raw data'!O18</f>
        <v>0.1951</v>
      </c>
      <c r="P18" s="25">
        <f>'Raw data'!P18</f>
        <v>2.0000000000000001E-4</v>
      </c>
      <c r="R18" s="6">
        <v>6.1411699999999998</v>
      </c>
      <c r="S18" s="6">
        <v>11.520200000000001</v>
      </c>
      <c r="T18" s="6">
        <v>0.333067</v>
      </c>
      <c r="V18" s="6">
        <f t="shared" si="16"/>
        <v>11.332662852924894</v>
      </c>
      <c r="W18" s="6">
        <f t="shared" ref="W18" si="18">T18/E18</f>
        <v>0.61462816017715449</v>
      </c>
      <c r="X18" s="6">
        <f t="shared" si="2"/>
        <v>18.438242155482229</v>
      </c>
      <c r="Y18" s="6">
        <v>191</v>
      </c>
      <c r="Z18" s="6">
        <v>-1.1625000000000001</v>
      </c>
      <c r="AA18" s="6">
        <v>-9.1301999999999996E-4</v>
      </c>
      <c r="AB18" s="6">
        <v>2.3800000000000002E-3</v>
      </c>
      <c r="AC18" s="6" t="s">
        <v>50</v>
      </c>
    </row>
    <row r="19" spans="1:29">
      <c r="A19" s="14">
        <f>'Raw data'!A19</f>
        <v>44216</v>
      </c>
      <c r="B19" s="21" t="str">
        <f>'Raw data'!B19</f>
        <v>KS8</v>
      </c>
      <c r="C19" s="2" t="s">
        <v>129</v>
      </c>
      <c r="D19" s="2">
        <v>10</v>
      </c>
      <c r="E19">
        <f>'Raw data'!E19-'Raw data'!C19</f>
        <v>0.59370000000000001</v>
      </c>
      <c r="F19">
        <f>'Raw data'!F19+'Raw data'!D19</f>
        <v>4.0000000000000002E-4</v>
      </c>
      <c r="G19" s="18">
        <f>'Raw data'!G19</f>
        <v>55.18</v>
      </c>
      <c r="H19">
        <f>'Raw data'!J19</f>
        <v>36.92</v>
      </c>
      <c r="I19" s="6">
        <f t="shared" si="0"/>
        <v>1.4945828819068254</v>
      </c>
      <c r="J19">
        <f>'Raw data'!K19-'Raw data'!C19</f>
        <v>0.58029999999999993</v>
      </c>
      <c r="K19">
        <f>'Raw data'!L19+'Raw data'!D19</f>
        <v>4.0000000000000002E-4</v>
      </c>
      <c r="L19">
        <f t="shared" si="1"/>
        <v>1.3400000000000079E-2</v>
      </c>
      <c r="M19" s="20">
        <f>'Raw data'!M19</f>
        <v>0.30299999999999999</v>
      </c>
      <c r="N19" s="19">
        <f>'Raw data'!N19</f>
        <v>2.0000000000000001E-4</v>
      </c>
      <c r="O19" s="19">
        <f>'Raw data'!O19</f>
        <v>0.1762</v>
      </c>
      <c r="P19" s="19">
        <f>'Raw data'!P19</f>
        <v>2.0000000000000001E-4</v>
      </c>
      <c r="R19">
        <v>4.4839099999999998</v>
      </c>
      <c r="S19">
        <v>6.0798899999999998</v>
      </c>
      <c r="T19">
        <v>0.55968700000000005</v>
      </c>
      <c r="V19">
        <f t="shared" si="16"/>
        <v>7.5524844197406091</v>
      </c>
      <c r="W19">
        <f>T19/$E19</f>
        <v>0.94271012295772283</v>
      </c>
      <c r="X19" s="6">
        <f t="shared" si="2"/>
        <v>8.0114599767369956</v>
      </c>
      <c r="Y19">
        <v>191</v>
      </c>
      <c r="Z19">
        <v>21.187999999999999</v>
      </c>
      <c r="AA19">
        <v>0.10775</v>
      </c>
      <c r="AB19">
        <v>2.8900000000000002E-3</v>
      </c>
      <c r="AC19" t="s">
        <v>52</v>
      </c>
    </row>
    <row r="20" spans="1:29" s="6" customFormat="1">
      <c r="A20" s="15">
        <f>'Raw data'!A20</f>
        <v>44216</v>
      </c>
      <c r="B20" s="24" t="str">
        <f>'Raw data'!B20</f>
        <v>KS12</v>
      </c>
      <c r="C20" s="11" t="s">
        <v>131</v>
      </c>
      <c r="D20" s="11">
        <v>9</v>
      </c>
      <c r="E20" s="6">
        <f>'Raw data'!E20-'Raw data'!C20</f>
        <v>0.4726999999999999</v>
      </c>
      <c r="F20" s="6">
        <f>'Raw data'!F20+'Raw data'!D20</f>
        <v>3.0000000000000003E-4</v>
      </c>
      <c r="G20" s="9">
        <f>'Raw data'!G20</f>
        <v>52.5</v>
      </c>
      <c r="H20" s="6">
        <f>'Raw data'!J20</f>
        <v>34.479999999999997</v>
      </c>
      <c r="I20" s="6">
        <f t="shared" si="0"/>
        <v>1.5226218097447797</v>
      </c>
      <c r="J20" s="6">
        <f>'Raw data'!K20-'Raw data'!C20</f>
        <v>0.46479999999999988</v>
      </c>
      <c r="K20" s="6">
        <f>'Raw data'!L20+'Raw data'!D20</f>
        <v>3.0000000000000003E-4</v>
      </c>
      <c r="L20" s="6">
        <f t="shared" si="1"/>
        <v>7.9000000000000181E-3</v>
      </c>
      <c r="M20" s="25">
        <f>'Raw data'!M20</f>
        <v>0.23669999999999999</v>
      </c>
      <c r="N20" s="25">
        <f>'Raw data'!N20</f>
        <v>2.0000000000000001E-4</v>
      </c>
      <c r="O20" s="26">
        <f>'Raw data'!O20</f>
        <v>0.14099999999999999</v>
      </c>
      <c r="P20" s="25">
        <f>'Raw data'!P20</f>
        <v>1E-4</v>
      </c>
      <c r="R20" s="6">
        <v>6.5264100000000003</v>
      </c>
      <c r="S20" s="6">
        <v>7.6986600000000003</v>
      </c>
      <c r="T20" s="6">
        <v>0.400312</v>
      </c>
      <c r="V20" s="6">
        <f t="shared" si="16"/>
        <v>13.806663845991119</v>
      </c>
      <c r="W20" s="6">
        <f t="shared" ref="W20" si="19">T20/E20</f>
        <v>0.84686270361751659</v>
      </c>
      <c r="X20" s="6">
        <f t="shared" si="2"/>
        <v>16.303308419432845</v>
      </c>
      <c r="Y20" s="6">
        <v>193</v>
      </c>
      <c r="Z20" s="6">
        <v>20.838000000000001</v>
      </c>
      <c r="AA20" s="6">
        <v>8.9702000000000004E-2</v>
      </c>
      <c r="AB20" s="6">
        <v>3.8800000000000002E-3</v>
      </c>
      <c r="AC20" s="6" t="s">
        <v>54</v>
      </c>
    </row>
    <row r="21" spans="1:29">
      <c r="A21" s="14">
        <f>'Raw data'!A21</f>
        <v>44217</v>
      </c>
      <c r="B21" s="21" t="str">
        <f>'Raw data'!B21</f>
        <v>KF5</v>
      </c>
      <c r="C21" s="2" t="s">
        <v>129</v>
      </c>
      <c r="D21" s="22" t="s">
        <v>157</v>
      </c>
      <c r="E21" s="5">
        <f>'Raw data'!E21-'Raw data'!C21</f>
        <v>0.66699999999999993</v>
      </c>
      <c r="F21">
        <f>'Raw data'!F21+'Raw data'!D21</f>
        <v>4.0000000000000002E-4</v>
      </c>
      <c r="G21" s="18">
        <f>'Raw data'!G21</f>
        <v>54</v>
      </c>
      <c r="H21">
        <f>'Raw data'!J21</f>
        <v>36.090000000000003</v>
      </c>
      <c r="I21" s="6">
        <f t="shared" si="0"/>
        <v>1.4962593516209475</v>
      </c>
      <c r="J21">
        <f>'Raw data'!K21-'Raw data'!C21</f>
        <v>0.66210000000000002</v>
      </c>
      <c r="K21">
        <f>'Raw data'!L21+'Raw data'!D21</f>
        <v>4.0000000000000002E-4</v>
      </c>
      <c r="L21">
        <f t="shared" si="1"/>
        <v>4.8999999999999044E-3</v>
      </c>
      <c r="M21" s="19">
        <f>'Raw data'!M21</f>
        <v>0.28860000000000002</v>
      </c>
      <c r="N21" s="19">
        <f>'Raw data'!N21</f>
        <v>2.0000000000000001E-4</v>
      </c>
      <c r="O21" s="19">
        <f>'Raw data'!O21</f>
        <v>0.27589999999999998</v>
      </c>
      <c r="P21" s="19">
        <f>'Raw data'!P21</f>
        <v>2.0000000000000001E-4</v>
      </c>
      <c r="R21">
        <v>8.2095199999999995</v>
      </c>
      <c r="S21">
        <v>10.286199999999999</v>
      </c>
      <c r="T21">
        <v>0.813106</v>
      </c>
      <c r="V21">
        <f t="shared" si="16"/>
        <v>12.308125937031486</v>
      </c>
      <c r="W21">
        <f t="shared" ref="W21" si="20">T21/$E21</f>
        <v>1.2190494752623688</v>
      </c>
      <c r="X21" s="6">
        <f t="shared" si="2"/>
        <v>10.096494184030128</v>
      </c>
      <c r="Y21">
        <v>190</v>
      </c>
      <c r="Z21">
        <v>16.713000000000001</v>
      </c>
      <c r="AA21">
        <v>6.1539999999999997E-2</v>
      </c>
      <c r="AB21">
        <v>6.0400000000000002E-3</v>
      </c>
      <c r="AC21" t="s">
        <v>56</v>
      </c>
    </row>
    <row r="22" spans="1:29" s="6" customFormat="1">
      <c r="A22" s="15">
        <f>'Raw data'!A22</f>
        <v>44217</v>
      </c>
      <c r="B22" s="24" t="str">
        <f>'Raw data'!B22</f>
        <v>CF31</v>
      </c>
      <c r="C22" s="11" t="s">
        <v>129</v>
      </c>
      <c r="D22" s="11">
        <v>8</v>
      </c>
      <c r="E22" s="6">
        <f>'Raw data'!E22-'Raw data'!C22</f>
        <v>0.4618000000000001</v>
      </c>
      <c r="F22" s="6">
        <f>'Raw data'!F22+'Raw data'!D22</f>
        <v>5.0000000000000001E-4</v>
      </c>
      <c r="G22" s="9">
        <f>'Raw data'!G22</f>
        <v>47.93</v>
      </c>
      <c r="H22" s="6">
        <f>'Raw data'!J22</f>
        <v>32.01</v>
      </c>
      <c r="I22" s="6">
        <f t="shared" si="0"/>
        <v>1.4973445798188068</v>
      </c>
      <c r="J22" s="6">
        <f>'Raw data'!K22-'Raw data'!C22</f>
        <v>0.4554999999999999</v>
      </c>
      <c r="K22" s="6">
        <f>'Raw data'!L22+'Raw data'!D22</f>
        <v>3.0000000000000003E-4</v>
      </c>
      <c r="L22" s="6">
        <f t="shared" si="1"/>
        <v>6.3000000000001943E-3</v>
      </c>
      <c r="M22" s="25">
        <f>'Raw data'!M22</f>
        <v>0.21879999999999999</v>
      </c>
      <c r="N22" s="25">
        <f>'Raw data'!N22</f>
        <v>2.0000000000000001E-4</v>
      </c>
      <c r="O22" s="26">
        <f>'Raw data'!O22</f>
        <v>0.14699999999999999</v>
      </c>
      <c r="P22" s="25">
        <f>'Raw data'!P22</f>
        <v>1E-4</v>
      </c>
      <c r="R22" s="6">
        <v>7.3170700000000002</v>
      </c>
      <c r="S22" s="6">
        <v>9.6963699999999999</v>
      </c>
      <c r="T22" s="6">
        <v>0.47969499999999998</v>
      </c>
      <c r="V22" s="6">
        <f t="shared" si="16"/>
        <v>15.844673018622778</v>
      </c>
      <c r="W22" s="6">
        <f t="shared" ref="W22" si="21">T22/E22</f>
        <v>1.0387505413598959</v>
      </c>
      <c r="X22" s="6">
        <f t="shared" si="2"/>
        <v>15.253588217513212</v>
      </c>
      <c r="Y22" s="6">
        <v>192</v>
      </c>
      <c r="Z22" s="6">
        <v>23.475000000000001</v>
      </c>
      <c r="AA22" s="6">
        <v>0.15368000000000001</v>
      </c>
      <c r="AB22" s="6">
        <v>2.5200000000000001E-3</v>
      </c>
      <c r="AC22" s="6" t="s">
        <v>58</v>
      </c>
    </row>
    <row r="23" spans="1:29">
      <c r="A23" s="14">
        <f>'Raw data'!A23</f>
        <v>44217</v>
      </c>
      <c r="B23" s="21" t="str">
        <f>'Raw data'!B23</f>
        <v>KF11</v>
      </c>
      <c r="C23" s="2" t="s">
        <v>129</v>
      </c>
      <c r="D23" s="22" t="s">
        <v>157</v>
      </c>
      <c r="E23">
        <f>'Raw data'!E23-'Raw data'!C23</f>
        <v>0.51629999999999998</v>
      </c>
      <c r="F23">
        <f>'Raw data'!F23+'Raw data'!D23</f>
        <v>3.9999999999999996E-4</v>
      </c>
      <c r="G23" s="18">
        <f>'Raw data'!G23</f>
        <v>51.85</v>
      </c>
      <c r="H23">
        <f>'Raw data'!J23</f>
        <v>33.409999999999997</v>
      </c>
      <c r="I23" s="6">
        <f t="shared" si="0"/>
        <v>1.5519305597126611</v>
      </c>
      <c r="J23">
        <f>'Raw data'!K23-'Raw data'!C23</f>
        <v>0.50529999999999986</v>
      </c>
      <c r="K23">
        <f>'Raw data'!L23+'Raw data'!D23</f>
        <v>3.0000000000000003E-4</v>
      </c>
      <c r="L23" s="5">
        <f t="shared" si="1"/>
        <v>1.1000000000000121E-2</v>
      </c>
      <c r="M23" s="19">
        <f>'Raw data'!M23</f>
        <v>0.2631</v>
      </c>
      <c r="N23" s="19">
        <f>'Raw data'!N23</f>
        <v>2.0000000000000001E-4</v>
      </c>
      <c r="O23" s="19">
        <f>'Raw data'!O23</f>
        <v>0.15179999999999999</v>
      </c>
      <c r="P23" s="19">
        <f>'Raw data'!P23</f>
        <v>2.0000000000000001E-4</v>
      </c>
      <c r="R23">
        <v>5.6098999999999997</v>
      </c>
      <c r="S23" s="59">
        <v>10.3703</v>
      </c>
      <c r="T23">
        <v>0.43870900000000002</v>
      </c>
      <c r="V23">
        <f t="shared" si="16"/>
        <v>10.865582025953902</v>
      </c>
      <c r="W23">
        <f t="shared" ref="W23" si="22">T23/$E23</f>
        <v>0.84971721867131522</v>
      </c>
      <c r="X23" s="6">
        <f t="shared" si="2"/>
        <v>12.787291803906459</v>
      </c>
      <c r="Y23">
        <v>191</v>
      </c>
      <c r="Z23">
        <v>-37.926000000000002</v>
      </c>
      <c r="AA23">
        <v>-0.24415999999999999</v>
      </c>
      <c r="AB23">
        <v>2.2200000000000002E-3</v>
      </c>
      <c r="AC23" t="s">
        <v>60</v>
      </c>
    </row>
    <row r="24" spans="1:29" s="6" customFormat="1">
      <c r="A24" s="15">
        <f>'Raw data'!A25</f>
        <v>44218</v>
      </c>
      <c r="B24" s="24" t="str">
        <f>'Raw data'!B25</f>
        <v>KF18</v>
      </c>
      <c r="C24" s="11" t="s">
        <v>131</v>
      </c>
      <c r="D24" s="11">
        <v>8</v>
      </c>
      <c r="E24" s="6">
        <f>'Raw data'!E25-'Raw data'!C25</f>
        <v>0.45579999999999998</v>
      </c>
      <c r="F24" s="6">
        <f>'Raw data'!F25+'Raw data'!D25</f>
        <v>4.0000000000000002E-4</v>
      </c>
      <c r="G24" s="9">
        <f>'Raw data'!G25</f>
        <v>51.38</v>
      </c>
      <c r="H24" s="6">
        <f>'Raw data'!J25</f>
        <v>34.83</v>
      </c>
      <c r="I24" s="6">
        <f t="shared" si="0"/>
        <v>1.4751650875681885</v>
      </c>
      <c r="J24" s="6">
        <f>'Raw data'!K25-'Raw data'!C25</f>
        <v>0.45120000000000005</v>
      </c>
      <c r="K24" s="6">
        <f>'Raw data'!L25+'Raw data'!D25</f>
        <v>4.0000000000000002E-4</v>
      </c>
      <c r="L24" s="10">
        <f t="shared" ref="L24:L25" si="23">E24-J24</f>
        <v>4.5999999999999375E-3</v>
      </c>
      <c r="M24" s="25">
        <f>'Raw data'!M25</f>
        <v>0.23419999999999999</v>
      </c>
      <c r="N24" s="25">
        <f>'Raw data'!N25</f>
        <v>1E-4</v>
      </c>
      <c r="O24" s="25">
        <f>'Raw data'!O25</f>
        <v>0.1275</v>
      </c>
      <c r="P24" s="25">
        <f>'Raw data'!P25</f>
        <v>1E-4</v>
      </c>
      <c r="R24" s="6">
        <v>5.1607900000000004</v>
      </c>
      <c r="S24" s="6">
        <v>7.1912200000000004</v>
      </c>
      <c r="T24" s="6">
        <v>0.41529500000000003</v>
      </c>
      <c r="V24" s="6">
        <f t="shared" si="16"/>
        <v>11.322487933304082</v>
      </c>
      <c r="W24" s="6">
        <f t="shared" ref="W24" si="24">T24/E24</f>
        <v>0.91113426941641085</v>
      </c>
      <c r="X24" s="6">
        <f t="shared" si="2"/>
        <v>12.426805042198918</v>
      </c>
      <c r="Y24" s="6">
        <v>192</v>
      </c>
      <c r="Z24" s="6">
        <v>3.0125000000000002</v>
      </c>
      <c r="AA24" s="17">
        <v>-1.106E-2</v>
      </c>
      <c r="AB24" s="6">
        <v>2.3999999999999998E-3</v>
      </c>
      <c r="AC24" s="6" t="s">
        <v>64</v>
      </c>
    </row>
    <row r="25" spans="1:29">
      <c r="A25" s="14">
        <f>'Raw data'!A26</f>
        <v>44218</v>
      </c>
      <c r="B25" s="21" t="str">
        <f>'Raw data'!B26</f>
        <v>KF16</v>
      </c>
      <c r="C25" s="2" t="s">
        <v>129</v>
      </c>
      <c r="D25" s="2">
        <v>8</v>
      </c>
      <c r="E25">
        <f>'Raw data'!E26-'Raw data'!C26</f>
        <v>0.64190000000000003</v>
      </c>
      <c r="F25">
        <f>'Raw data'!F26+'Raw data'!D26</f>
        <v>3.0000000000000003E-4</v>
      </c>
      <c r="G25" s="18">
        <f>'Raw data'!G26</f>
        <v>53.79</v>
      </c>
      <c r="H25">
        <f>'Raw data'!J26</f>
        <v>37.130000000000003</v>
      </c>
      <c r="I25" s="6">
        <f t="shared" si="0"/>
        <v>1.4486937786156746</v>
      </c>
      <c r="J25">
        <f>'Raw data'!K26-'Raw data'!C26</f>
        <v>0.63550000000000006</v>
      </c>
      <c r="K25">
        <f>'Raw data'!L26+'Raw data'!D26</f>
        <v>3.0000000000000003E-4</v>
      </c>
      <c r="L25" s="5">
        <f t="shared" si="23"/>
        <v>6.3999999999999613E-3</v>
      </c>
      <c r="M25" s="19">
        <f>'Raw data'!M26</f>
        <v>0.26829999999999998</v>
      </c>
      <c r="N25" s="19">
        <f>'Raw data'!N26</f>
        <v>2.0000000000000001E-4</v>
      </c>
      <c r="O25" s="19">
        <f>'Raw data'!O26</f>
        <v>0.2656</v>
      </c>
      <c r="P25" s="19">
        <f>'Raw data'!P26</f>
        <v>2.0000000000000001E-4</v>
      </c>
      <c r="R25">
        <v>4.0539899999999998</v>
      </c>
      <c r="S25" s="59">
        <v>6.9212100000000003</v>
      </c>
      <c r="T25">
        <v>0.816079</v>
      </c>
      <c r="V25">
        <f t="shared" si="16"/>
        <v>6.3156099080853707</v>
      </c>
      <c r="W25">
        <f t="shared" ref="W25" si="25">T25/$E25</f>
        <v>1.271349119800592</v>
      </c>
      <c r="X25" s="6">
        <f t="shared" si="2"/>
        <v>4.9676440638712664</v>
      </c>
      <c r="Y25">
        <v>190</v>
      </c>
      <c r="Z25">
        <v>2.4375</v>
      </c>
      <c r="AA25">
        <v>4.4748000000000001E-3</v>
      </c>
      <c r="AB25">
        <v>1.57E-3</v>
      </c>
      <c r="AC25" t="s">
        <v>66</v>
      </c>
    </row>
    <row r="26" spans="1:29">
      <c r="I26" s="6"/>
    </row>
    <row r="27" spans="1:29">
      <c r="I27" s="6"/>
    </row>
    <row r="28" spans="1:29">
      <c r="I28" s="6"/>
    </row>
    <row r="29" spans="1:29">
      <c r="A29">
        <v>44211</v>
      </c>
      <c r="B29" t="s">
        <v>18</v>
      </c>
      <c r="C29" t="s">
        <v>129</v>
      </c>
      <c r="D29">
        <v>10</v>
      </c>
      <c r="E29">
        <v>0.4677</v>
      </c>
      <c r="F29">
        <v>5.0000000000000001E-4</v>
      </c>
      <c r="G29">
        <v>47.1</v>
      </c>
      <c r="H29">
        <v>33.94</v>
      </c>
      <c r="I29" s="6">
        <f t="shared" si="0"/>
        <v>1.3877430760164999</v>
      </c>
      <c r="J29">
        <v>0.4496</v>
      </c>
      <c r="K29">
        <v>4.0000000000000002E-4</v>
      </c>
      <c r="L29">
        <v>1.8100000000000005E-2</v>
      </c>
      <c r="M29" t="s">
        <v>19</v>
      </c>
      <c r="N29" t="s">
        <v>19</v>
      </c>
      <c r="O29" t="s">
        <v>19</v>
      </c>
      <c r="P29" t="s">
        <v>19</v>
      </c>
      <c r="R29">
        <v>2.96475</v>
      </c>
      <c r="T29">
        <v>0.43053900000000001</v>
      </c>
      <c r="V29">
        <v>6.3389993585631812</v>
      </c>
      <c r="W29">
        <v>0.92054522129570238</v>
      </c>
      <c r="X29">
        <v>6.886135750768223</v>
      </c>
      <c r="AC29" t="s">
        <v>18</v>
      </c>
    </row>
    <row r="30" spans="1:29">
      <c r="A30">
        <v>44212</v>
      </c>
      <c r="B30" t="s">
        <v>21</v>
      </c>
      <c r="C30" t="s">
        <v>131</v>
      </c>
      <c r="D30">
        <v>8</v>
      </c>
      <c r="E30">
        <v>0.25249999999999995</v>
      </c>
      <c r="F30">
        <v>5.9999999999999995E-4</v>
      </c>
      <c r="G30">
        <v>43.52</v>
      </c>
      <c r="H30">
        <v>27.86</v>
      </c>
      <c r="I30" s="6">
        <f t="shared" si="0"/>
        <v>1.5620961952620245</v>
      </c>
      <c r="J30">
        <v>0.246</v>
      </c>
      <c r="K30">
        <v>5.0000000000000001E-4</v>
      </c>
      <c r="L30">
        <v>6.4999999999999503E-3</v>
      </c>
      <c r="M30">
        <v>0.1038</v>
      </c>
      <c r="N30">
        <v>2.0000000000000001E-4</v>
      </c>
      <c r="O30">
        <v>8.2199999999999995E-2</v>
      </c>
      <c r="P30">
        <v>2.0000000000000001E-4</v>
      </c>
      <c r="R30">
        <v>3.5112299999999999</v>
      </c>
      <c r="T30">
        <v>0.28729300000000002</v>
      </c>
      <c r="V30">
        <v>13.905861386138616</v>
      </c>
      <c r="W30">
        <v>1.1377940594059408</v>
      </c>
      <c r="X30">
        <v>12.221773590028299</v>
      </c>
      <c r="AC30" t="s">
        <v>21</v>
      </c>
    </row>
    <row r="31" spans="1:29">
      <c r="A31">
        <v>44212</v>
      </c>
      <c r="B31" t="s">
        <v>23</v>
      </c>
      <c r="C31" t="s">
        <v>131</v>
      </c>
      <c r="D31">
        <v>8</v>
      </c>
      <c r="E31">
        <v>0.2508999999999999</v>
      </c>
      <c r="F31">
        <v>5.9999999999999995E-4</v>
      </c>
      <c r="G31">
        <v>44.12</v>
      </c>
      <c r="H31">
        <v>29.78</v>
      </c>
      <c r="I31" s="6">
        <f t="shared" si="0"/>
        <v>1.48153122901276</v>
      </c>
      <c r="J31">
        <v>0.24429999999999996</v>
      </c>
      <c r="K31">
        <v>5.9999999999999995E-4</v>
      </c>
      <c r="L31">
        <v>6.5999999999999392E-3</v>
      </c>
      <c r="M31">
        <v>0.1096</v>
      </c>
      <c r="N31">
        <v>2.0000000000000001E-4</v>
      </c>
      <c r="O31">
        <v>8.5099999999999995E-2</v>
      </c>
      <c r="P31">
        <v>2.0000000000000001E-4</v>
      </c>
      <c r="R31">
        <v>2.2324000000000002</v>
      </c>
      <c r="T31">
        <v>0.21882399999999999</v>
      </c>
      <c r="V31">
        <v>8.8975687524910363</v>
      </c>
      <c r="W31">
        <v>0.87215623754483884</v>
      </c>
      <c r="X31">
        <v>10.201806017621468</v>
      </c>
      <c r="AC31" t="s">
        <v>23</v>
      </c>
    </row>
    <row r="32" spans="1:29">
      <c r="A32">
        <v>44212</v>
      </c>
      <c r="B32" t="s">
        <v>25</v>
      </c>
      <c r="C32" t="s">
        <v>129</v>
      </c>
      <c r="D32">
        <v>8</v>
      </c>
      <c r="E32">
        <v>0.52020000000000011</v>
      </c>
      <c r="F32">
        <v>6.0000000000000006E-4</v>
      </c>
      <c r="G32">
        <v>47.21</v>
      </c>
      <c r="H32">
        <v>34.89</v>
      </c>
      <c r="I32" s="6">
        <f t="shared" si="0"/>
        <v>1.35310977357409</v>
      </c>
      <c r="J32">
        <v>0.50939999999999996</v>
      </c>
      <c r="K32">
        <v>2.0000000000000001E-4</v>
      </c>
      <c r="L32">
        <v>1.0800000000000143E-2</v>
      </c>
      <c r="M32">
        <v>0.26550000000000001</v>
      </c>
      <c r="N32">
        <v>1E-4</v>
      </c>
      <c r="O32">
        <v>0.16420000000000001</v>
      </c>
      <c r="P32">
        <v>1E-4</v>
      </c>
      <c r="R32">
        <v>5.9910699999999997</v>
      </c>
      <c r="T32">
        <v>0.53322999999999998</v>
      </c>
      <c r="V32">
        <v>11.51685890042291</v>
      </c>
      <c r="W32">
        <v>1.0250480584390615</v>
      </c>
      <c r="X32">
        <v>11.235433115166064</v>
      </c>
      <c r="AC32" t="s">
        <v>25</v>
      </c>
    </row>
    <row r="33" spans="1:29">
      <c r="A33">
        <v>44212</v>
      </c>
      <c r="B33" t="s">
        <v>27</v>
      </c>
      <c r="C33" t="s">
        <v>131</v>
      </c>
      <c r="D33">
        <v>8</v>
      </c>
      <c r="E33">
        <v>0.36399999999999999</v>
      </c>
      <c r="F33">
        <v>5.0000000000000001E-4</v>
      </c>
      <c r="G33">
        <v>46.41</v>
      </c>
      <c r="H33">
        <v>29.22</v>
      </c>
      <c r="I33" s="6">
        <f t="shared" si="0"/>
        <v>1.5882956878850103</v>
      </c>
      <c r="J33">
        <v>0.34740000000000004</v>
      </c>
      <c r="K33">
        <v>5.0000000000000001E-4</v>
      </c>
      <c r="L33">
        <v>1.6599999999999948E-2</v>
      </c>
      <c r="M33">
        <v>0.153</v>
      </c>
      <c r="N33">
        <v>2.0000000000000001E-4</v>
      </c>
      <c r="O33">
        <v>0.1313</v>
      </c>
      <c r="P33">
        <v>2.0000000000000001E-4</v>
      </c>
      <c r="R33">
        <v>4.1742299999999997</v>
      </c>
      <c r="T33">
        <v>0.398503</v>
      </c>
      <c r="V33">
        <v>11.467664835164834</v>
      </c>
      <c r="W33">
        <v>1.0947884615384615</v>
      </c>
      <c r="X33">
        <v>10.474776852369994</v>
      </c>
      <c r="AC33" t="s">
        <v>27</v>
      </c>
    </row>
    <row r="34" spans="1:29">
      <c r="A34">
        <v>44212</v>
      </c>
      <c r="B34" t="s">
        <v>29</v>
      </c>
      <c r="C34" t="s">
        <v>129</v>
      </c>
      <c r="D34">
        <v>8</v>
      </c>
      <c r="E34">
        <v>0.63230000000000008</v>
      </c>
      <c r="F34">
        <v>6.0000000000000006E-4</v>
      </c>
      <c r="G34">
        <v>51.31</v>
      </c>
      <c r="H34">
        <v>35.119999999999997</v>
      </c>
      <c r="I34" s="6">
        <f t="shared" si="0"/>
        <v>1.4609908883826881</v>
      </c>
      <c r="J34">
        <v>0.62080000000000002</v>
      </c>
      <c r="K34">
        <v>8.0000000000000004E-4</v>
      </c>
      <c r="L34">
        <v>1.1500000000000066E-2</v>
      </c>
      <c r="M34">
        <v>0.28249999999999997</v>
      </c>
      <c r="N34">
        <v>2.0000000000000001E-4</v>
      </c>
      <c r="O34">
        <v>0.19600000000000001</v>
      </c>
      <c r="P34">
        <v>2.9999999999999997E-4</v>
      </c>
      <c r="R34">
        <v>11.340299999999999</v>
      </c>
      <c r="T34">
        <v>0.56867400000000001</v>
      </c>
      <c r="V34">
        <v>17.934999209236118</v>
      </c>
      <c r="W34">
        <v>0.89937371500869834</v>
      </c>
      <c r="X34">
        <v>19.941653741862645</v>
      </c>
      <c r="AC34" t="s">
        <v>29</v>
      </c>
    </row>
    <row r="35" spans="1:29">
      <c r="A35">
        <v>44212</v>
      </c>
      <c r="B35" t="s">
        <v>31</v>
      </c>
      <c r="C35" t="s">
        <v>131</v>
      </c>
      <c r="D35">
        <v>8</v>
      </c>
      <c r="E35">
        <v>0.26980000000000004</v>
      </c>
      <c r="F35">
        <v>6.9999999999999999E-4</v>
      </c>
      <c r="G35">
        <v>43.5</v>
      </c>
      <c r="H35">
        <v>29.2</v>
      </c>
      <c r="I35" s="6">
        <f t="shared" si="0"/>
        <v>1.4897260273972603</v>
      </c>
      <c r="J35">
        <v>0.26350000000000007</v>
      </c>
      <c r="K35">
        <v>6.9999999999999999E-4</v>
      </c>
      <c r="L35">
        <v>6.2999999999999723E-3</v>
      </c>
      <c r="M35">
        <v>0.12659999999999999</v>
      </c>
      <c r="N35">
        <v>2.0000000000000001E-4</v>
      </c>
      <c r="O35">
        <v>8.3299999999999999E-2</v>
      </c>
      <c r="P35">
        <v>1E-4</v>
      </c>
      <c r="R35">
        <v>4.5460799999999999</v>
      </c>
      <c r="T35">
        <v>0.24256900000000001</v>
      </c>
      <c r="V35">
        <v>16.849814677538916</v>
      </c>
      <c r="W35">
        <v>0.89906968124536679</v>
      </c>
      <c r="X35">
        <v>18.741389048064676</v>
      </c>
      <c r="AC35" t="s">
        <v>31</v>
      </c>
    </row>
    <row r="36" spans="1:29">
      <c r="A36">
        <v>44212</v>
      </c>
      <c r="B36" t="s">
        <v>33</v>
      </c>
      <c r="C36" t="s">
        <v>131</v>
      </c>
      <c r="D36">
        <v>8</v>
      </c>
      <c r="E36">
        <v>0.43340000000000012</v>
      </c>
      <c r="F36">
        <v>3.9999999999999996E-4</v>
      </c>
      <c r="G36">
        <v>47.73</v>
      </c>
      <c r="H36">
        <v>31.02</v>
      </c>
      <c r="I36" s="6">
        <f t="shared" si="0"/>
        <v>1.5386847195357833</v>
      </c>
      <c r="J36">
        <v>0.4053000000000001</v>
      </c>
      <c r="K36">
        <v>3.0000000000000003E-4</v>
      </c>
      <c r="L36">
        <v>2.8100000000000014E-2</v>
      </c>
      <c r="M36">
        <v>0.18260000000000001</v>
      </c>
      <c r="N36">
        <v>2.0000000000000001E-4</v>
      </c>
      <c r="O36">
        <v>0.14560000000000001</v>
      </c>
      <c r="P36">
        <v>2.9999999999999997E-4</v>
      </c>
      <c r="R36">
        <v>4.7542099999999996</v>
      </c>
      <c r="T36">
        <v>1.7101999999999999</v>
      </c>
      <c r="V36">
        <v>10.969566220581445</v>
      </c>
      <c r="W36">
        <v>3.9460083064143965</v>
      </c>
      <c r="X36">
        <v>2.7799146298678514</v>
      </c>
      <c r="AC36" t="s">
        <v>33</v>
      </c>
    </row>
    <row r="37" spans="1:29">
      <c r="A37">
        <v>44214</v>
      </c>
      <c r="B37" t="s">
        <v>35</v>
      </c>
      <c r="C37" t="s">
        <v>129</v>
      </c>
      <c r="D37">
        <v>8</v>
      </c>
      <c r="E37">
        <v>0.41070000000000007</v>
      </c>
      <c r="F37">
        <v>5.0000000000000001E-4</v>
      </c>
      <c r="G37">
        <v>48.27</v>
      </c>
      <c r="H37">
        <v>32.799999999999997</v>
      </c>
      <c r="I37" s="6">
        <f t="shared" si="0"/>
        <v>1.4716463414634149</v>
      </c>
      <c r="J37">
        <v>0.40559999999999996</v>
      </c>
      <c r="K37">
        <v>5.9999999999999995E-4</v>
      </c>
      <c r="L37">
        <v>5.1000000000001044E-3</v>
      </c>
      <c r="M37">
        <v>0.19689999999999999</v>
      </c>
      <c r="N37">
        <v>2.0000000000000001E-4</v>
      </c>
      <c r="O37">
        <v>0.13750000000000001</v>
      </c>
      <c r="P37">
        <v>2.0000000000000001E-4</v>
      </c>
      <c r="R37">
        <v>6.8023899999999999</v>
      </c>
      <c r="T37">
        <v>0.343723</v>
      </c>
      <c r="V37">
        <v>16.562916971025075</v>
      </c>
      <c r="W37">
        <v>0.83691989286583868</v>
      </c>
      <c r="X37">
        <v>19.790325349191061</v>
      </c>
      <c r="AC37" t="s">
        <v>35</v>
      </c>
    </row>
    <row r="38" spans="1:29">
      <c r="A38">
        <v>44214</v>
      </c>
      <c r="B38" t="s">
        <v>37</v>
      </c>
      <c r="C38" t="s">
        <v>131</v>
      </c>
      <c r="D38">
        <v>8</v>
      </c>
      <c r="E38">
        <v>0.52979999999999994</v>
      </c>
      <c r="F38">
        <v>5.0000000000000001E-4</v>
      </c>
      <c r="G38">
        <v>53.95</v>
      </c>
      <c r="H38">
        <v>35.92</v>
      </c>
      <c r="I38" s="6">
        <f t="shared" si="0"/>
        <v>1.5019487750556793</v>
      </c>
      <c r="J38">
        <v>0.52070000000000005</v>
      </c>
      <c r="K38">
        <v>5.9999999999999995E-4</v>
      </c>
      <c r="L38">
        <v>9.099999999999886E-3</v>
      </c>
      <c r="M38">
        <v>0.24759999999999999</v>
      </c>
      <c r="N38">
        <v>4.0000000000000002E-4</v>
      </c>
      <c r="O38">
        <v>0.18679999999999999</v>
      </c>
      <c r="P38">
        <v>2.0000000000000001E-4</v>
      </c>
      <c r="R38">
        <v>7.3167099999999996</v>
      </c>
      <c r="T38">
        <v>0.55792699999999995</v>
      </c>
      <c r="V38">
        <v>13.810324650811628</v>
      </c>
      <c r="W38">
        <v>1.0530898452246131</v>
      </c>
      <c r="X38">
        <v>13.114099156341242</v>
      </c>
      <c r="AC38" t="s">
        <v>37</v>
      </c>
    </row>
    <row r="39" spans="1:29">
      <c r="A39">
        <v>44215</v>
      </c>
      <c r="B39" t="s">
        <v>39</v>
      </c>
      <c r="C39" t="s">
        <v>131</v>
      </c>
      <c r="D39">
        <v>8</v>
      </c>
      <c r="E39">
        <v>0.49199999999999999</v>
      </c>
      <c r="F39">
        <v>4.0000000000000002E-4</v>
      </c>
      <c r="G39">
        <v>46.32</v>
      </c>
      <c r="H39">
        <v>32.01</v>
      </c>
      <c r="I39" s="6">
        <f t="shared" si="0"/>
        <v>1.4470477975632616</v>
      </c>
      <c r="J39">
        <v>0.46819999999999995</v>
      </c>
      <c r="K39">
        <v>5.0000000000000001E-4</v>
      </c>
      <c r="L39">
        <v>2.3800000000000043E-2</v>
      </c>
      <c r="M39">
        <v>0.18459999999999999</v>
      </c>
      <c r="N39">
        <v>2.0000000000000001E-4</v>
      </c>
      <c r="O39">
        <v>0.21779999999999999</v>
      </c>
      <c r="P39">
        <v>2.0000000000000001E-4</v>
      </c>
      <c r="R39">
        <v>3.8287499999999999</v>
      </c>
      <c r="T39">
        <v>1.30837</v>
      </c>
      <c r="V39">
        <v>7.7820121951219514</v>
      </c>
      <c r="W39">
        <v>2.6592886178861788</v>
      </c>
      <c r="X39">
        <v>2.9263511086313505</v>
      </c>
      <c r="AC39" t="s">
        <v>39</v>
      </c>
    </row>
    <row r="40" spans="1:29">
      <c r="A40">
        <v>44215</v>
      </c>
      <c r="B40" t="s">
        <v>41</v>
      </c>
      <c r="C40" t="s">
        <v>131</v>
      </c>
      <c r="D40">
        <v>8</v>
      </c>
      <c r="E40">
        <v>0.35839999999999994</v>
      </c>
      <c r="F40">
        <v>5.9999999999999995E-4</v>
      </c>
      <c r="G40">
        <v>50.77</v>
      </c>
      <c r="H40">
        <v>34.130000000000003</v>
      </c>
      <c r="I40" s="6">
        <f t="shared" si="0"/>
        <v>1.4875476120714914</v>
      </c>
      <c r="J40">
        <v>0.35239999999999994</v>
      </c>
      <c r="K40">
        <v>5.0000000000000001E-4</v>
      </c>
      <c r="L40">
        <v>6.0000000000000053E-3</v>
      </c>
      <c r="M40">
        <v>0.1857</v>
      </c>
      <c r="N40">
        <v>2.0000000000000001E-4</v>
      </c>
      <c r="O40">
        <v>9.0800000000000006E-2</v>
      </c>
      <c r="P40">
        <v>2.0000000000000001E-4</v>
      </c>
      <c r="R40">
        <v>4.4160899999999996</v>
      </c>
      <c r="T40">
        <v>0.31650400000000001</v>
      </c>
      <c r="V40">
        <v>12.321679687500001</v>
      </c>
      <c r="W40">
        <v>0.88310267857142877</v>
      </c>
      <c r="X40">
        <v>13.952714657634656</v>
      </c>
      <c r="AC40" t="s">
        <v>41</v>
      </c>
    </row>
    <row r="41" spans="1:29">
      <c r="A41">
        <v>44215</v>
      </c>
      <c r="B41" t="s">
        <v>43</v>
      </c>
      <c r="C41" t="s">
        <v>131</v>
      </c>
      <c r="D41">
        <v>8</v>
      </c>
      <c r="E41">
        <v>0.37459999999999993</v>
      </c>
      <c r="F41">
        <v>7.9999999999999993E-4</v>
      </c>
      <c r="G41">
        <v>47.74</v>
      </c>
      <c r="H41">
        <v>31.95</v>
      </c>
      <c r="I41" s="6">
        <f t="shared" si="0"/>
        <v>1.4942097026604071</v>
      </c>
      <c r="J41">
        <v>0.36309999999999987</v>
      </c>
      <c r="K41">
        <v>5.0000000000000001E-4</v>
      </c>
      <c r="L41">
        <v>1.1500000000000066E-2</v>
      </c>
      <c r="M41">
        <v>0.18049999999999999</v>
      </c>
      <c r="N41">
        <v>2.0000000000000001E-4</v>
      </c>
      <c r="O41">
        <v>0.11169999999999999</v>
      </c>
      <c r="P41">
        <v>2.0000000000000001E-4</v>
      </c>
      <c r="R41">
        <v>4.68126</v>
      </c>
      <c r="T41">
        <v>0.63731199999999999</v>
      </c>
      <c r="V41">
        <v>12.496689802455956</v>
      </c>
      <c r="W41">
        <v>1.7013134009610253</v>
      </c>
      <c r="X41">
        <v>7.3453190901787515</v>
      </c>
      <c r="AC41" t="s">
        <v>43</v>
      </c>
    </row>
    <row r="42" spans="1:29">
      <c r="A42">
        <v>44215</v>
      </c>
      <c r="B42" t="s">
        <v>45</v>
      </c>
      <c r="C42" t="s">
        <v>131</v>
      </c>
      <c r="D42">
        <v>8</v>
      </c>
      <c r="E42">
        <v>0.38490000000000002</v>
      </c>
      <c r="F42">
        <v>4.0000000000000002E-4</v>
      </c>
      <c r="G42">
        <v>46.62</v>
      </c>
      <c r="H42">
        <v>31.39</v>
      </c>
      <c r="I42" s="6">
        <f t="shared" si="0"/>
        <v>1.4851863650844217</v>
      </c>
      <c r="J42">
        <v>0.37969999999999993</v>
      </c>
      <c r="K42">
        <v>4.0000000000000002E-4</v>
      </c>
      <c r="L42">
        <v>5.2000000000000934E-3</v>
      </c>
      <c r="M42">
        <v>0.1714</v>
      </c>
      <c r="N42">
        <v>1E-4</v>
      </c>
      <c r="O42">
        <v>0.14360000000000001</v>
      </c>
      <c r="P42">
        <v>1E-4</v>
      </c>
      <c r="R42">
        <v>4.9899399999999998</v>
      </c>
      <c r="T42">
        <v>0.370645</v>
      </c>
      <c r="V42">
        <v>12.964250454663548</v>
      </c>
      <c r="W42">
        <v>0.96296440633930891</v>
      </c>
      <c r="X42">
        <v>13.462855292800388</v>
      </c>
      <c r="AC42" t="s">
        <v>45</v>
      </c>
    </row>
    <row r="43" spans="1:29">
      <c r="A43">
        <v>44215</v>
      </c>
      <c r="B43" t="s">
        <v>47</v>
      </c>
      <c r="C43" t="s">
        <v>129</v>
      </c>
      <c r="D43">
        <v>8</v>
      </c>
      <c r="E43">
        <v>0.54120000000000001</v>
      </c>
      <c r="F43">
        <v>5.0000000000000001E-4</v>
      </c>
      <c r="G43">
        <v>51.64</v>
      </c>
      <c r="H43">
        <v>35.25</v>
      </c>
      <c r="I43" s="6">
        <f t="shared" si="0"/>
        <v>1.4649645390070922</v>
      </c>
      <c r="J43">
        <v>0.53589999999999993</v>
      </c>
      <c r="K43">
        <v>4.0000000000000002E-4</v>
      </c>
      <c r="L43">
        <v>5.3000000000000824E-3</v>
      </c>
      <c r="M43">
        <v>0.27260000000000001</v>
      </c>
      <c r="N43">
        <v>2.0000000000000001E-4</v>
      </c>
      <c r="O43">
        <v>0.18</v>
      </c>
      <c r="P43">
        <v>2.0000000000000001E-4</v>
      </c>
      <c r="R43">
        <v>7.5853299999999999</v>
      </c>
      <c r="T43">
        <v>0.43066399999999999</v>
      </c>
      <c r="V43">
        <v>14.015761271249076</v>
      </c>
      <c r="W43">
        <v>0.79575757575757577</v>
      </c>
      <c r="X43">
        <v>17.613104415507216</v>
      </c>
      <c r="AC43" t="s">
        <v>47</v>
      </c>
    </row>
    <row r="44" spans="1:29">
      <c r="A44">
        <v>44215</v>
      </c>
      <c r="B44" t="s">
        <v>49</v>
      </c>
      <c r="C44" t="s">
        <v>131</v>
      </c>
      <c r="D44">
        <v>9</v>
      </c>
      <c r="E44">
        <v>0.35799999999999998</v>
      </c>
      <c r="F44">
        <v>4.0000000000000002E-4</v>
      </c>
      <c r="G44">
        <v>49.01</v>
      </c>
      <c r="H44">
        <v>33.36</v>
      </c>
      <c r="I44" s="6">
        <f t="shared" si="0"/>
        <v>1.469124700239808</v>
      </c>
      <c r="J44">
        <v>0.35140000000000005</v>
      </c>
      <c r="K44">
        <v>4.0000000000000002E-4</v>
      </c>
      <c r="L44">
        <v>6.5999999999999392E-3</v>
      </c>
      <c r="M44">
        <v>0.18410000000000001</v>
      </c>
      <c r="N44">
        <v>1E-4</v>
      </c>
      <c r="O44">
        <v>9.9199999999999997E-2</v>
      </c>
      <c r="P44">
        <v>2.0000000000000001E-4</v>
      </c>
      <c r="R44">
        <v>4.0587299999999997</v>
      </c>
      <c r="T44">
        <v>0.21295500000000001</v>
      </c>
      <c r="V44">
        <v>11.337234636871509</v>
      </c>
      <c r="W44">
        <v>0.59484636871508378</v>
      </c>
      <c r="X44">
        <v>19.059096992322324</v>
      </c>
      <c r="AC44" t="s">
        <v>49</v>
      </c>
    </row>
    <row r="45" spans="1:29">
      <c r="A45">
        <v>44216</v>
      </c>
      <c r="B45" t="s">
        <v>50</v>
      </c>
      <c r="C45" t="s">
        <v>131</v>
      </c>
      <c r="D45">
        <v>10</v>
      </c>
      <c r="E45">
        <v>0.54189999999999994</v>
      </c>
      <c r="F45">
        <v>4.0000000000000002E-4</v>
      </c>
      <c r="G45">
        <v>54.18</v>
      </c>
      <c r="H45">
        <v>36.44</v>
      </c>
      <c r="I45" s="6">
        <f t="shared" si="0"/>
        <v>1.4868276619099892</v>
      </c>
      <c r="J45">
        <v>0.53470000000000006</v>
      </c>
      <c r="K45">
        <v>4.0000000000000002E-4</v>
      </c>
      <c r="L45">
        <v>7.1999999999998732E-3</v>
      </c>
      <c r="M45">
        <v>0.24979999999999999</v>
      </c>
      <c r="N45">
        <v>2.0000000000000001E-4</v>
      </c>
      <c r="O45">
        <v>0.1951</v>
      </c>
      <c r="P45">
        <v>2.0000000000000001E-4</v>
      </c>
      <c r="R45">
        <v>6.1411699999999998</v>
      </c>
      <c r="T45">
        <v>0.333067</v>
      </c>
      <c r="V45">
        <v>11.332662852924894</v>
      </c>
      <c r="W45">
        <v>0.61462816017715449</v>
      </c>
      <c r="X45">
        <v>18.438242155482229</v>
      </c>
      <c r="AC45" t="s">
        <v>50</v>
      </c>
    </row>
    <row r="46" spans="1:29">
      <c r="A46">
        <v>44216</v>
      </c>
      <c r="B46" t="s">
        <v>52</v>
      </c>
      <c r="C46" t="s">
        <v>129</v>
      </c>
      <c r="D46">
        <v>10</v>
      </c>
      <c r="E46">
        <v>0.59370000000000001</v>
      </c>
      <c r="F46">
        <v>4.0000000000000002E-4</v>
      </c>
      <c r="G46">
        <v>55.18</v>
      </c>
      <c r="H46">
        <v>36.92</v>
      </c>
      <c r="I46" s="6">
        <f t="shared" si="0"/>
        <v>1.4945828819068254</v>
      </c>
      <c r="J46">
        <v>0.58029999999999993</v>
      </c>
      <c r="K46">
        <v>4.0000000000000002E-4</v>
      </c>
      <c r="L46">
        <v>1.3400000000000079E-2</v>
      </c>
      <c r="M46">
        <v>0.30299999999999999</v>
      </c>
      <c r="N46">
        <v>2.0000000000000001E-4</v>
      </c>
      <c r="O46">
        <v>0.1762</v>
      </c>
      <c r="P46">
        <v>2.0000000000000001E-4</v>
      </c>
      <c r="R46">
        <v>4.4839099999999998</v>
      </c>
      <c r="T46">
        <v>0.55968700000000005</v>
      </c>
      <c r="V46">
        <v>7.5524844197406091</v>
      </c>
      <c r="W46">
        <v>0.94271012295772283</v>
      </c>
      <c r="X46">
        <v>8.0114599767369956</v>
      </c>
      <c r="AC46" t="s">
        <v>52</v>
      </c>
    </row>
    <row r="47" spans="1:29">
      <c r="A47">
        <v>44216</v>
      </c>
      <c r="B47" t="s">
        <v>54</v>
      </c>
      <c r="C47" t="s">
        <v>131</v>
      </c>
      <c r="D47">
        <v>9</v>
      </c>
      <c r="E47">
        <v>0.4726999999999999</v>
      </c>
      <c r="F47">
        <v>3.0000000000000003E-4</v>
      </c>
      <c r="G47">
        <v>52.5</v>
      </c>
      <c r="H47">
        <v>34.479999999999997</v>
      </c>
      <c r="I47" s="6">
        <f t="shared" si="0"/>
        <v>1.5226218097447797</v>
      </c>
      <c r="J47">
        <v>0.46479999999999988</v>
      </c>
      <c r="K47">
        <v>3.0000000000000003E-4</v>
      </c>
      <c r="L47">
        <v>7.9000000000000181E-3</v>
      </c>
      <c r="M47">
        <v>0.23669999999999999</v>
      </c>
      <c r="N47">
        <v>2.0000000000000001E-4</v>
      </c>
      <c r="O47">
        <v>0.14099999999999999</v>
      </c>
      <c r="P47">
        <v>1E-4</v>
      </c>
      <c r="R47">
        <v>6.5264100000000003</v>
      </c>
      <c r="T47">
        <v>0.400312</v>
      </c>
      <c r="V47">
        <v>13.806663845991119</v>
      </c>
      <c r="W47">
        <v>0.84686270361751659</v>
      </c>
      <c r="X47">
        <v>16.303308419432845</v>
      </c>
      <c r="AC47" t="s">
        <v>54</v>
      </c>
    </row>
    <row r="48" spans="1:29">
      <c r="A48">
        <v>44217</v>
      </c>
      <c r="B48" t="s">
        <v>56</v>
      </c>
      <c r="C48" t="s">
        <v>129</v>
      </c>
      <c r="D48" t="s">
        <v>157</v>
      </c>
      <c r="E48">
        <v>0.66699999999999993</v>
      </c>
      <c r="F48">
        <v>4.0000000000000002E-4</v>
      </c>
      <c r="G48">
        <v>54</v>
      </c>
      <c r="H48">
        <v>36.090000000000003</v>
      </c>
      <c r="I48" s="6">
        <f t="shared" si="0"/>
        <v>1.4962593516209475</v>
      </c>
      <c r="J48">
        <v>0.66210000000000002</v>
      </c>
      <c r="K48">
        <v>4.0000000000000002E-4</v>
      </c>
      <c r="L48">
        <v>4.8999999999999044E-3</v>
      </c>
      <c r="M48">
        <v>0.28860000000000002</v>
      </c>
      <c r="N48">
        <v>2.0000000000000001E-4</v>
      </c>
      <c r="O48">
        <v>0.27589999999999998</v>
      </c>
      <c r="P48">
        <v>2.0000000000000001E-4</v>
      </c>
      <c r="R48">
        <v>8.2095199999999995</v>
      </c>
      <c r="T48">
        <v>0.813106</v>
      </c>
      <c r="V48">
        <v>12.308125937031486</v>
      </c>
      <c r="W48">
        <v>1.2190494752623688</v>
      </c>
      <c r="X48">
        <v>10.096494184030128</v>
      </c>
      <c r="AC48" t="s">
        <v>56</v>
      </c>
    </row>
    <row r="49" spans="1:29">
      <c r="A49">
        <v>44217</v>
      </c>
      <c r="B49" t="s">
        <v>58</v>
      </c>
      <c r="C49" t="s">
        <v>129</v>
      </c>
      <c r="D49">
        <v>8</v>
      </c>
      <c r="E49">
        <v>0.4618000000000001</v>
      </c>
      <c r="F49">
        <v>5.0000000000000001E-4</v>
      </c>
      <c r="G49">
        <v>47.93</v>
      </c>
      <c r="H49">
        <v>32.01</v>
      </c>
      <c r="I49" s="6">
        <f t="shared" si="0"/>
        <v>1.4973445798188068</v>
      </c>
      <c r="J49">
        <v>0.4554999999999999</v>
      </c>
      <c r="K49">
        <v>3.0000000000000003E-4</v>
      </c>
      <c r="L49">
        <v>6.3000000000001943E-3</v>
      </c>
      <c r="M49">
        <v>0.21879999999999999</v>
      </c>
      <c r="N49">
        <v>2.0000000000000001E-4</v>
      </c>
      <c r="O49">
        <v>0.14699999999999999</v>
      </c>
      <c r="P49">
        <v>1E-4</v>
      </c>
      <c r="R49">
        <v>7.3170700000000002</v>
      </c>
      <c r="T49">
        <v>0.47969499999999998</v>
      </c>
      <c r="V49">
        <v>15.844673018622778</v>
      </c>
      <c r="W49">
        <v>1.0387505413598959</v>
      </c>
      <c r="X49">
        <v>15.253588217513212</v>
      </c>
      <c r="AC49" t="s">
        <v>58</v>
      </c>
    </row>
    <row r="50" spans="1:29">
      <c r="A50">
        <v>44217</v>
      </c>
      <c r="B50" t="s">
        <v>60</v>
      </c>
      <c r="C50" t="s">
        <v>129</v>
      </c>
      <c r="D50" t="s">
        <v>157</v>
      </c>
      <c r="E50">
        <v>0.51629999999999998</v>
      </c>
      <c r="F50">
        <v>3.9999999999999996E-4</v>
      </c>
      <c r="G50">
        <v>51.85</v>
      </c>
      <c r="H50">
        <v>33.409999999999997</v>
      </c>
      <c r="I50" s="6">
        <f t="shared" si="0"/>
        <v>1.5519305597126611</v>
      </c>
      <c r="J50">
        <v>0.50529999999999986</v>
      </c>
      <c r="K50">
        <v>3.0000000000000003E-4</v>
      </c>
      <c r="L50">
        <v>1.1000000000000121E-2</v>
      </c>
      <c r="M50">
        <v>0.2631</v>
      </c>
      <c r="N50">
        <v>2.0000000000000001E-4</v>
      </c>
      <c r="O50">
        <v>0.15179999999999999</v>
      </c>
      <c r="P50">
        <v>2.0000000000000001E-4</v>
      </c>
      <c r="R50">
        <v>5.6098999999999997</v>
      </c>
      <c r="T50">
        <v>0.43870900000000002</v>
      </c>
      <c r="V50">
        <v>10.865582025953902</v>
      </c>
      <c r="W50">
        <v>0.84971721867131522</v>
      </c>
      <c r="X50">
        <v>12.787291803906459</v>
      </c>
      <c r="AC50" t="s">
        <v>60</v>
      </c>
    </row>
    <row r="51" spans="1:29">
      <c r="A51">
        <v>44218</v>
      </c>
      <c r="B51" t="s">
        <v>64</v>
      </c>
      <c r="C51" t="s">
        <v>131</v>
      </c>
      <c r="D51">
        <v>8</v>
      </c>
      <c r="E51">
        <v>0.45579999999999998</v>
      </c>
      <c r="F51">
        <v>4.0000000000000002E-4</v>
      </c>
      <c r="G51">
        <v>51.38</v>
      </c>
      <c r="H51">
        <v>34.83</v>
      </c>
      <c r="I51" s="6">
        <f t="shared" si="0"/>
        <v>1.4751650875681885</v>
      </c>
      <c r="J51">
        <v>0.45120000000000005</v>
      </c>
      <c r="K51">
        <v>4.0000000000000002E-4</v>
      </c>
      <c r="L51">
        <v>4.5999999999999375E-3</v>
      </c>
      <c r="M51">
        <v>0.23419999999999999</v>
      </c>
      <c r="N51">
        <v>1E-4</v>
      </c>
      <c r="O51">
        <v>0.1275</v>
      </c>
      <c r="P51">
        <v>1E-4</v>
      </c>
      <c r="R51">
        <v>5.1607900000000004</v>
      </c>
      <c r="T51">
        <v>0.41529500000000003</v>
      </c>
      <c r="V51">
        <v>11.322487933304082</v>
      </c>
      <c r="W51">
        <v>0.91113426941641085</v>
      </c>
      <c r="X51">
        <v>12.426805042198918</v>
      </c>
      <c r="AC51" t="s">
        <v>64</v>
      </c>
    </row>
    <row r="52" spans="1:29">
      <c r="A52">
        <v>44218</v>
      </c>
      <c r="B52" t="s">
        <v>66</v>
      </c>
      <c r="C52" t="s">
        <v>129</v>
      </c>
      <c r="D52">
        <v>8</v>
      </c>
      <c r="E52">
        <v>0.64190000000000003</v>
      </c>
      <c r="F52">
        <v>3.0000000000000003E-4</v>
      </c>
      <c r="G52">
        <v>53.79</v>
      </c>
      <c r="H52">
        <v>37.130000000000003</v>
      </c>
      <c r="I52" s="6">
        <f t="shared" si="0"/>
        <v>1.4486937786156746</v>
      </c>
      <c r="J52">
        <v>0.63550000000000006</v>
      </c>
      <c r="K52">
        <v>3.0000000000000003E-4</v>
      </c>
      <c r="L52">
        <v>6.3999999999999613E-3</v>
      </c>
      <c r="M52">
        <v>0.26829999999999998</v>
      </c>
      <c r="N52">
        <v>2.0000000000000001E-4</v>
      </c>
      <c r="O52">
        <v>0.2656</v>
      </c>
      <c r="P52">
        <v>2.0000000000000001E-4</v>
      </c>
      <c r="R52">
        <v>4.0539899999999998</v>
      </c>
      <c r="T52">
        <v>0.816079</v>
      </c>
      <c r="V52">
        <v>6.3156099080853707</v>
      </c>
      <c r="W52">
        <v>1.271349119800592</v>
      </c>
      <c r="X52">
        <v>4.9676440638712664</v>
      </c>
      <c r="AC52" t="s">
        <v>66</v>
      </c>
    </row>
    <row r="53" spans="1:29">
      <c r="I53" s="6"/>
    </row>
    <row r="54" spans="1:29">
      <c r="A54" s="14">
        <v>44292</v>
      </c>
      <c r="B54" t="s">
        <v>111</v>
      </c>
      <c r="C54" t="s">
        <v>131</v>
      </c>
      <c r="D54">
        <v>84</v>
      </c>
      <c r="E54">
        <f>1.141-0.8038</f>
        <v>0.33720000000000006</v>
      </c>
      <c r="F54">
        <v>5.0000000000000001E-4</v>
      </c>
      <c r="G54" s="17">
        <v>46.16</v>
      </c>
      <c r="H54">
        <v>31.78</v>
      </c>
      <c r="I54" s="6">
        <f t="shared" si="0"/>
        <v>1.4524858401510383</v>
      </c>
      <c r="J54">
        <f>1.131-0.8038</f>
        <v>0.32720000000000005</v>
      </c>
      <c r="K54">
        <v>5.0000000000000001E-4</v>
      </c>
      <c r="L54">
        <f>E54-J54</f>
        <v>1.0000000000000009E-2</v>
      </c>
      <c r="M54" t="s">
        <v>19</v>
      </c>
      <c r="N54" t="s">
        <v>19</v>
      </c>
      <c r="O54" t="s">
        <v>19</v>
      </c>
      <c r="P54" t="s">
        <v>19</v>
      </c>
      <c r="AC54" t="s">
        <v>111</v>
      </c>
    </row>
    <row r="55" spans="1:29">
      <c r="A55" s="14">
        <v>44292</v>
      </c>
      <c r="B55" t="s">
        <v>113</v>
      </c>
      <c r="C55" t="s">
        <v>131</v>
      </c>
      <c r="D55" t="s">
        <v>158</v>
      </c>
      <c r="E55">
        <f>1.2071-0.807</f>
        <v>0.40010000000000001</v>
      </c>
      <c r="F55">
        <v>5.0000000000000001E-4</v>
      </c>
      <c r="G55">
        <v>50.79</v>
      </c>
      <c r="H55">
        <v>35.159999999999997</v>
      </c>
      <c r="I55" s="6">
        <f t="shared" si="0"/>
        <v>1.4445392491467577</v>
      </c>
      <c r="J55">
        <f>1.2045-0.807</f>
        <v>0.39749999999999985</v>
      </c>
      <c r="K55">
        <v>5.0000000000000001E-4</v>
      </c>
      <c r="L55">
        <f>E55-J55</f>
        <v>2.6000000000001577E-3</v>
      </c>
      <c r="AC55" t="s">
        <v>113</v>
      </c>
    </row>
    <row r="56" spans="1:29">
      <c r="A56" s="14">
        <v>44292</v>
      </c>
      <c r="B56" t="s">
        <v>115</v>
      </c>
      <c r="C56" t="s">
        <v>129</v>
      </c>
      <c r="D56">
        <v>83</v>
      </c>
      <c r="E56">
        <f>1.234-0.807</f>
        <v>0.42699999999999994</v>
      </c>
      <c r="F56">
        <v>4.0000000000000002E-4</v>
      </c>
      <c r="G56">
        <v>50.63</v>
      </c>
      <c r="H56">
        <v>34.78</v>
      </c>
      <c r="I56" s="6">
        <f t="shared" si="0"/>
        <v>1.4557216791259344</v>
      </c>
      <c r="J56">
        <f>1.231-0.807</f>
        <v>0.42400000000000004</v>
      </c>
      <c r="K56">
        <v>4.0000000000000002E-4</v>
      </c>
      <c r="L56">
        <f>E56-J56</f>
        <v>2.9999999999998916E-3</v>
      </c>
      <c r="AC56" t="s">
        <v>115</v>
      </c>
    </row>
    <row r="57" spans="1:29">
      <c r="A57" s="14">
        <v>44292</v>
      </c>
      <c r="B57" t="s">
        <v>117</v>
      </c>
      <c r="C57" t="s">
        <v>129</v>
      </c>
      <c r="D57">
        <v>83</v>
      </c>
      <c r="E57">
        <f>1.1334-0.8088</f>
        <v>0.3246</v>
      </c>
      <c r="F57">
        <v>5.0000000000000001E-4</v>
      </c>
      <c r="G57">
        <v>48.38</v>
      </c>
      <c r="H57">
        <v>32.200000000000003</v>
      </c>
      <c r="I57" s="6">
        <f t="shared" si="0"/>
        <v>1.5024844720496895</v>
      </c>
      <c r="J57">
        <f>1.131-0.8088</f>
        <v>0.32220000000000004</v>
      </c>
      <c r="K57">
        <v>5.0000000000000001E-4</v>
      </c>
      <c r="L57">
        <f>E57-J57</f>
        <v>2.3999999999999577E-3</v>
      </c>
      <c r="AC57" t="s">
        <v>117</v>
      </c>
    </row>
    <row r="58" spans="1:29">
      <c r="A58" s="14">
        <v>44292</v>
      </c>
      <c r="B58" s="56" t="s">
        <v>119</v>
      </c>
      <c r="C58" t="s">
        <v>129</v>
      </c>
      <c r="D58">
        <v>81</v>
      </c>
      <c r="E58">
        <f>1.1948-0.8095</f>
        <v>0.38530000000000009</v>
      </c>
      <c r="F58">
        <v>8.0000000000000004E-4</v>
      </c>
      <c r="G58" s="17">
        <v>48.7</v>
      </c>
      <c r="H58">
        <v>36.24</v>
      </c>
      <c r="I58" s="6">
        <f t="shared" si="0"/>
        <v>1.3438189845474613</v>
      </c>
      <c r="J58" t="s">
        <v>19</v>
      </c>
      <c r="K58" t="s">
        <v>19</v>
      </c>
      <c r="L58" t="s">
        <v>19</v>
      </c>
      <c r="AC58" t="s">
        <v>119</v>
      </c>
    </row>
    <row r="59" spans="1:29">
      <c r="A59" s="14">
        <v>44292</v>
      </c>
      <c r="B59" t="s">
        <v>121</v>
      </c>
      <c r="C59" t="s">
        <v>129</v>
      </c>
      <c r="E59">
        <f>1.2794-0.8105</f>
        <v>0.46890000000000009</v>
      </c>
      <c r="F59">
        <v>8.0000000000000004E-4</v>
      </c>
      <c r="G59">
        <v>55.23</v>
      </c>
      <c r="H59">
        <v>37.299999999999997</v>
      </c>
      <c r="I59" s="6">
        <f t="shared" si="0"/>
        <v>1.4806970509383379</v>
      </c>
      <c r="J59">
        <f>1.2775-0.8105</f>
        <v>0.46700000000000008</v>
      </c>
      <c r="K59">
        <v>8.0000000000000004E-4</v>
      </c>
      <c r="L59">
        <f t="shared" ref="L58:L60" si="26">E59-J59</f>
        <v>1.9000000000000128E-3</v>
      </c>
      <c r="AC59" t="s">
        <v>121</v>
      </c>
    </row>
    <row r="60" spans="1:29">
      <c r="A60" s="14">
        <v>44292</v>
      </c>
      <c r="B60" t="s">
        <v>123</v>
      </c>
      <c r="C60" t="s">
        <v>131</v>
      </c>
      <c r="E60">
        <f>1.1532-0.7524</f>
        <v>0.40080000000000005</v>
      </c>
      <c r="F60">
        <v>5.9999999999999995E-4</v>
      </c>
      <c r="G60">
        <v>50</v>
      </c>
      <c r="H60">
        <v>33.36</v>
      </c>
      <c r="I60" s="6">
        <f t="shared" si="0"/>
        <v>1.4988009592326139</v>
      </c>
      <c r="L60">
        <f t="shared" si="26"/>
        <v>0.40080000000000005</v>
      </c>
      <c r="AC60" t="s">
        <v>123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AC71A-2267-4D6F-8828-8E4890861092}">
  <dimension ref="A1:H25"/>
  <sheetViews>
    <sheetView topLeftCell="A8" workbookViewId="0">
      <selection activeCell="A26" sqref="A26"/>
    </sheetView>
  </sheetViews>
  <sheetFormatPr defaultRowHeight="15"/>
  <cols>
    <col min="1" max="1" width="10.42578125" bestFit="1" customWidth="1"/>
    <col min="2" max="2" width="14" bestFit="1" customWidth="1"/>
    <col min="5" max="5" width="11.85546875" bestFit="1" customWidth="1"/>
    <col min="6" max="6" width="13.42578125" bestFit="1" customWidth="1"/>
    <col min="7" max="7" width="14.7109375" bestFit="1" customWidth="1"/>
    <col min="8" max="8" width="13.7109375" bestFit="1" customWidth="1"/>
  </cols>
  <sheetData>
    <row r="1" spans="1:8">
      <c r="A1" s="12" t="s">
        <v>159</v>
      </c>
      <c r="B1" s="12" t="s">
        <v>160</v>
      </c>
      <c r="C1" s="12" t="s">
        <v>141</v>
      </c>
      <c r="D1" s="12" t="s">
        <v>161</v>
      </c>
      <c r="E1" s="12" t="s">
        <v>162</v>
      </c>
      <c r="F1" s="12" t="s">
        <v>147</v>
      </c>
      <c r="G1" s="12" t="s">
        <v>148</v>
      </c>
      <c r="H1" s="12" t="s">
        <v>149</v>
      </c>
    </row>
    <row r="2" spans="1:8">
      <c r="A2" t="s">
        <v>163</v>
      </c>
      <c r="B2" s="24" t="str">
        <f>'Raw data'!B2</f>
        <v>KS1</v>
      </c>
      <c r="C2" s="11" t="s">
        <v>129</v>
      </c>
      <c r="D2" s="11">
        <v>10</v>
      </c>
      <c r="E2" s="6">
        <f>'Raw data'!E2-'Raw data'!C2</f>
        <v>0.4677</v>
      </c>
      <c r="F2" s="6">
        <v>2.96475</v>
      </c>
      <c r="G2" s="60">
        <v>39.189300000000003</v>
      </c>
      <c r="H2" s="6">
        <v>0.43053900000000001</v>
      </c>
    </row>
    <row r="3" spans="1:8">
      <c r="A3" t="s">
        <v>163</v>
      </c>
      <c r="B3" s="21" t="str">
        <f>'Raw data'!B3</f>
        <v>CS4</v>
      </c>
      <c r="C3" s="2" t="s">
        <v>131</v>
      </c>
      <c r="D3" s="2">
        <v>8</v>
      </c>
      <c r="E3">
        <f>'Raw data'!E3-'Raw data'!C3</f>
        <v>0.25249999999999995</v>
      </c>
      <c r="F3">
        <v>3.5112299999999999</v>
      </c>
      <c r="G3" s="59">
        <v>5.7476599999999998</v>
      </c>
      <c r="H3">
        <v>0.28729300000000002</v>
      </c>
    </row>
    <row r="4" spans="1:8">
      <c r="A4" t="s">
        <v>163</v>
      </c>
      <c r="B4" s="24" t="str">
        <f>'Raw data'!B4</f>
        <v>CS7</v>
      </c>
      <c r="C4" s="11" t="s">
        <v>131</v>
      </c>
      <c r="D4" s="11">
        <v>8</v>
      </c>
      <c r="E4" s="6">
        <f>'Raw data'!E4-'Raw data'!C4</f>
        <v>0.2508999999999999</v>
      </c>
      <c r="F4" s="6">
        <v>2.2324000000000002</v>
      </c>
      <c r="G4" s="60">
        <v>39.189300000000003</v>
      </c>
      <c r="H4" s="6">
        <v>0.21882399999999999</v>
      </c>
    </row>
    <row r="5" spans="1:8">
      <c r="A5" t="s">
        <v>163</v>
      </c>
      <c r="B5" s="21" t="str">
        <f>'Raw data'!B5</f>
        <v>KS2</v>
      </c>
      <c r="C5" s="2" t="s">
        <v>129</v>
      </c>
      <c r="D5" s="2">
        <v>8</v>
      </c>
      <c r="E5">
        <f>'Raw data'!E5-'Raw data'!C5</f>
        <v>0.52020000000000011</v>
      </c>
      <c r="F5">
        <v>5.9910699999999997</v>
      </c>
      <c r="G5" s="59">
        <v>14.6166</v>
      </c>
      <c r="H5">
        <v>0.53322999999999998</v>
      </c>
    </row>
    <row r="6" spans="1:8">
      <c r="A6" t="s">
        <v>163</v>
      </c>
      <c r="B6" s="24" t="str">
        <f>'Raw data'!B6</f>
        <v>CS5</v>
      </c>
      <c r="C6" s="11" t="s">
        <v>131</v>
      </c>
      <c r="D6" s="11">
        <v>8</v>
      </c>
      <c r="E6" s="10">
        <f>'Raw data'!E6-'Raw data'!C6</f>
        <v>0.36399999999999999</v>
      </c>
      <c r="F6" s="6">
        <v>4.1742299999999997</v>
      </c>
      <c r="G6" s="61">
        <v>4.8552</v>
      </c>
      <c r="H6" s="6">
        <v>0.398503</v>
      </c>
    </row>
    <row r="7" spans="1:8">
      <c r="A7" t="s">
        <v>163</v>
      </c>
      <c r="B7" s="21" t="str">
        <f>'Raw data'!B7</f>
        <v>KS3</v>
      </c>
      <c r="C7" s="2" t="s">
        <v>129</v>
      </c>
      <c r="D7" s="2">
        <v>8</v>
      </c>
      <c r="E7">
        <f>'Raw data'!E7-'Raw data'!C7</f>
        <v>0.63230000000000008</v>
      </c>
      <c r="F7">
        <v>11.340299999999999</v>
      </c>
      <c r="G7" s="59">
        <v>14.336499999999999</v>
      </c>
      <c r="H7">
        <v>0.56867400000000001</v>
      </c>
    </row>
    <row r="8" spans="1:8">
      <c r="A8" t="s">
        <v>163</v>
      </c>
      <c r="B8" s="24" t="str">
        <f>'Raw data'!B8</f>
        <v>CS2</v>
      </c>
      <c r="C8" s="11" t="s">
        <v>131</v>
      </c>
      <c r="D8" s="11">
        <v>8</v>
      </c>
      <c r="E8" s="6">
        <f>'Raw data'!E8-'Raw data'!C8</f>
        <v>0.26980000000000004</v>
      </c>
      <c r="F8" s="6">
        <v>4.5460799999999999</v>
      </c>
      <c r="G8" s="61">
        <v>6.1619700000000002</v>
      </c>
      <c r="H8" s="6">
        <v>0.24256900000000001</v>
      </c>
    </row>
    <row r="9" spans="1:8">
      <c r="A9" t="s">
        <v>163</v>
      </c>
      <c r="B9" s="21" t="str">
        <f>'Raw data'!B9</f>
        <v>CS3</v>
      </c>
      <c r="C9" s="2" t="s">
        <v>131</v>
      </c>
      <c r="D9" s="2">
        <v>8</v>
      </c>
      <c r="E9">
        <f>'Raw data'!E9-'Raw data'!C9</f>
        <v>0.43340000000000012</v>
      </c>
      <c r="F9">
        <v>4.7542099999999996</v>
      </c>
      <c r="G9" s="59">
        <v>6.6776099999999996</v>
      </c>
      <c r="H9">
        <v>1.7101999999999999</v>
      </c>
    </row>
    <row r="10" spans="1:8">
      <c r="A10" t="s">
        <v>163</v>
      </c>
      <c r="B10" s="24" t="str">
        <f>'Raw data'!B10</f>
        <v>CS30</v>
      </c>
      <c r="C10" s="11" t="s">
        <v>129</v>
      </c>
      <c r="D10" s="11">
        <v>8</v>
      </c>
      <c r="E10" s="6">
        <f>'Raw data'!E10-'Raw data'!C10</f>
        <v>0.41070000000000007</v>
      </c>
      <c r="F10" s="6">
        <v>6.8023899999999999</v>
      </c>
      <c r="G10" s="6">
        <v>10.071999999999999</v>
      </c>
      <c r="H10" s="6">
        <v>0.343723</v>
      </c>
    </row>
    <row r="11" spans="1:8">
      <c r="A11" t="s">
        <v>163</v>
      </c>
      <c r="B11" s="21" t="str">
        <f>'Raw data'!B11</f>
        <v>KS11</v>
      </c>
      <c r="C11" s="2" t="s">
        <v>131</v>
      </c>
      <c r="D11" s="2">
        <v>8</v>
      </c>
      <c r="E11">
        <f>'Raw data'!E11-'Raw data'!C11</f>
        <v>0.52979999999999994</v>
      </c>
      <c r="F11">
        <v>7.3167099999999996</v>
      </c>
      <c r="G11" s="59">
        <v>9.3921299999999999</v>
      </c>
      <c r="H11">
        <v>0.55792699999999995</v>
      </c>
    </row>
    <row r="12" spans="1:8">
      <c r="A12" t="s">
        <v>164</v>
      </c>
      <c r="B12" s="24" t="str">
        <f>'Raw data'!B12</f>
        <v>CF13</v>
      </c>
      <c r="C12" s="11" t="s">
        <v>131</v>
      </c>
      <c r="D12" s="11">
        <v>8</v>
      </c>
      <c r="E12" s="10">
        <f>'Raw data'!E12-'Raw data'!C12</f>
        <v>0.49199999999999999</v>
      </c>
      <c r="F12" s="6">
        <v>3.8287499999999999</v>
      </c>
      <c r="G12" s="6">
        <v>4.8151999999999999</v>
      </c>
      <c r="H12" s="6">
        <v>1.30837</v>
      </c>
    </row>
    <row r="13" spans="1:8">
      <c r="A13" t="s">
        <v>164</v>
      </c>
      <c r="B13" s="21" t="str">
        <f>'Raw data'!B13</f>
        <v>SF1</v>
      </c>
      <c r="C13" s="2" t="s">
        <v>131</v>
      </c>
      <c r="D13" s="2">
        <v>8</v>
      </c>
      <c r="E13">
        <f>'Raw data'!E13-'Raw data'!C13</f>
        <v>0.35839999999999994</v>
      </c>
      <c r="F13">
        <v>4.4160899999999996</v>
      </c>
      <c r="G13" s="59">
        <v>7.0436899999999998</v>
      </c>
      <c r="H13">
        <v>0.31650400000000001</v>
      </c>
    </row>
    <row r="14" spans="1:8">
      <c r="A14" t="s">
        <v>164</v>
      </c>
      <c r="B14" s="24" t="str">
        <f>'Raw data'!B14</f>
        <v>CF9</v>
      </c>
      <c r="C14" s="11" t="s">
        <v>131</v>
      </c>
      <c r="D14" s="11">
        <v>8</v>
      </c>
      <c r="E14" s="6">
        <f>'Raw data'!E14-'Raw data'!C14</f>
        <v>0.37459999999999993</v>
      </c>
      <c r="F14" s="6">
        <v>4.68126</v>
      </c>
      <c r="G14" s="6">
        <v>6.28911</v>
      </c>
      <c r="H14" s="6">
        <v>0.63731199999999999</v>
      </c>
    </row>
    <row r="15" spans="1:8">
      <c r="A15" t="s">
        <v>164</v>
      </c>
      <c r="B15" s="21" t="str">
        <f>'Raw data'!B15</f>
        <v>CF5</v>
      </c>
      <c r="C15" s="2" t="s">
        <v>131</v>
      </c>
      <c r="D15" s="2">
        <v>8</v>
      </c>
      <c r="E15">
        <f>'Raw data'!E15-'Raw data'!C15</f>
        <v>0.38490000000000002</v>
      </c>
      <c r="F15">
        <v>4.9899399999999998</v>
      </c>
      <c r="G15" s="59">
        <v>6.6236199999999998</v>
      </c>
      <c r="H15">
        <v>0.370645</v>
      </c>
    </row>
    <row r="16" spans="1:8">
      <c r="A16" t="s">
        <v>164</v>
      </c>
      <c r="B16" s="24" t="str">
        <f>'Raw data'!B16</f>
        <v>KF2</v>
      </c>
      <c r="C16" s="11" t="s">
        <v>129</v>
      </c>
      <c r="D16" s="11">
        <v>8</v>
      </c>
      <c r="E16" s="6">
        <f>'Raw data'!E16-'Raw data'!C16</f>
        <v>0.54120000000000001</v>
      </c>
      <c r="F16" s="6">
        <v>7.5853299999999999</v>
      </c>
      <c r="G16" s="6">
        <v>9.7277900000000006</v>
      </c>
      <c r="H16" s="6">
        <v>0.43066399999999999</v>
      </c>
    </row>
    <row r="17" spans="1:8">
      <c r="A17" t="s">
        <v>164</v>
      </c>
      <c r="B17" s="21" t="str">
        <f>'Raw data'!B17</f>
        <v>CF2</v>
      </c>
      <c r="C17" s="2" t="s">
        <v>131</v>
      </c>
      <c r="D17" s="2">
        <v>9</v>
      </c>
      <c r="E17" s="5">
        <f>'Raw data'!E17-'Raw data'!C17</f>
        <v>0.35799999999999998</v>
      </c>
      <c r="F17">
        <v>4.0587299999999997</v>
      </c>
      <c r="G17" s="59">
        <v>5.1667300000000003</v>
      </c>
      <c r="H17">
        <v>0.21295500000000001</v>
      </c>
    </row>
    <row r="18" spans="1:8">
      <c r="A18" t="s">
        <v>163</v>
      </c>
      <c r="B18" s="24" t="str">
        <f>'Raw data'!B18</f>
        <v>KS7</v>
      </c>
      <c r="C18" s="11" t="s">
        <v>131</v>
      </c>
      <c r="D18" s="11">
        <v>10</v>
      </c>
      <c r="E18" s="6">
        <f>'Raw data'!E18-'Raw data'!C18</f>
        <v>0.54189999999999994</v>
      </c>
      <c r="F18" s="6">
        <v>6.1411699999999998</v>
      </c>
      <c r="G18" s="6">
        <v>11.520200000000001</v>
      </c>
      <c r="H18" s="6">
        <v>0.333067</v>
      </c>
    </row>
    <row r="19" spans="1:8">
      <c r="A19" t="s">
        <v>163</v>
      </c>
      <c r="B19" s="21" t="str">
        <f>'Raw data'!B19</f>
        <v>KS8</v>
      </c>
      <c r="C19" s="2" t="s">
        <v>129</v>
      </c>
      <c r="D19" s="2">
        <v>10</v>
      </c>
      <c r="E19">
        <f>'Raw data'!E19-'Raw data'!C19</f>
        <v>0.59370000000000001</v>
      </c>
      <c r="F19">
        <v>4.4839099999999998</v>
      </c>
      <c r="G19">
        <v>6.0798899999999998</v>
      </c>
      <c r="H19">
        <v>0.55968700000000005</v>
      </c>
    </row>
    <row r="20" spans="1:8">
      <c r="A20" t="s">
        <v>163</v>
      </c>
      <c r="B20" s="24" t="str">
        <f>'Raw data'!B20</f>
        <v>KS12</v>
      </c>
      <c r="C20" s="11" t="s">
        <v>131</v>
      </c>
      <c r="D20" s="11">
        <v>9</v>
      </c>
      <c r="E20" s="6">
        <f>'Raw data'!E20-'Raw data'!C20</f>
        <v>0.4726999999999999</v>
      </c>
      <c r="F20" s="6">
        <v>6.5264100000000003</v>
      </c>
      <c r="G20" s="6">
        <v>7.6986600000000003</v>
      </c>
      <c r="H20" s="6">
        <v>0.400312</v>
      </c>
    </row>
    <row r="21" spans="1:8">
      <c r="A21" t="s">
        <v>164</v>
      </c>
      <c r="B21" s="21" t="str">
        <f>'Raw data'!B21</f>
        <v>KF5</v>
      </c>
      <c r="C21" s="2" t="s">
        <v>129</v>
      </c>
      <c r="D21" s="22" t="s">
        <v>157</v>
      </c>
      <c r="E21" s="5">
        <f>'Raw data'!E21-'Raw data'!C21</f>
        <v>0.66699999999999993</v>
      </c>
      <c r="F21">
        <v>8.2095199999999995</v>
      </c>
      <c r="G21">
        <v>10.286199999999999</v>
      </c>
      <c r="H21">
        <v>0.813106</v>
      </c>
    </row>
    <row r="22" spans="1:8">
      <c r="A22" t="s">
        <v>164</v>
      </c>
      <c r="B22" s="24" t="str">
        <f>'Raw data'!B22</f>
        <v>CF31</v>
      </c>
      <c r="C22" s="11" t="s">
        <v>129</v>
      </c>
      <c r="D22" s="11">
        <v>8</v>
      </c>
      <c r="E22" s="6">
        <f>'Raw data'!E22-'Raw data'!C22</f>
        <v>0.4618000000000001</v>
      </c>
      <c r="F22" s="6">
        <v>7.3170700000000002</v>
      </c>
      <c r="G22" s="6">
        <v>9.6963699999999999</v>
      </c>
      <c r="H22" s="6">
        <v>0.47969499999999998</v>
      </c>
    </row>
    <row r="23" spans="1:8">
      <c r="A23" t="s">
        <v>164</v>
      </c>
      <c r="B23" s="21" t="str">
        <f>'Raw data'!B23</f>
        <v>KF11</v>
      </c>
      <c r="C23" s="2" t="s">
        <v>129</v>
      </c>
      <c r="D23" s="22" t="s">
        <v>157</v>
      </c>
      <c r="E23">
        <f>'Raw data'!E23-'Raw data'!C23</f>
        <v>0.51629999999999998</v>
      </c>
      <c r="F23">
        <v>5.6098999999999997</v>
      </c>
      <c r="G23" s="59">
        <v>10.3703</v>
      </c>
      <c r="H23">
        <v>0.43870900000000002</v>
      </c>
    </row>
    <row r="24" spans="1:8">
      <c r="A24" t="s">
        <v>164</v>
      </c>
      <c r="B24" s="24" t="str">
        <f>'Raw data'!B25</f>
        <v>KF18</v>
      </c>
      <c r="C24" s="11" t="s">
        <v>131</v>
      </c>
      <c r="D24" s="11">
        <v>8</v>
      </c>
      <c r="E24" s="6">
        <f>'Raw data'!E25-'Raw data'!C25</f>
        <v>0.45579999999999998</v>
      </c>
      <c r="F24" s="6">
        <v>5.1607900000000004</v>
      </c>
      <c r="G24" s="6">
        <v>7.1912200000000004</v>
      </c>
      <c r="H24" s="6">
        <v>0.41529500000000003</v>
      </c>
    </row>
    <row r="25" spans="1:8">
      <c r="A25" t="s">
        <v>164</v>
      </c>
      <c r="B25" s="21" t="str">
        <f>'Raw data'!B26</f>
        <v>KF16</v>
      </c>
      <c r="C25" s="2" t="s">
        <v>129</v>
      </c>
      <c r="D25" s="2">
        <v>8</v>
      </c>
      <c r="E25">
        <f>'Raw data'!E26-'Raw data'!C26</f>
        <v>0.64190000000000003</v>
      </c>
      <c r="F25">
        <v>4.0539899999999998</v>
      </c>
      <c r="G25" s="59">
        <v>6.9212100000000003</v>
      </c>
      <c r="H25">
        <v>0.816079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BD2A0-0C6B-4F07-84FB-8C06365B7CFB}">
  <dimension ref="A1:AV33"/>
  <sheetViews>
    <sheetView topLeftCell="B1" workbookViewId="0">
      <selection activeCell="E14" sqref="E14"/>
    </sheetView>
  </sheetViews>
  <sheetFormatPr defaultRowHeight="15"/>
  <cols>
    <col min="1" max="1" width="9.85546875" bestFit="1" customWidth="1"/>
    <col min="11" max="11" width="10.42578125" customWidth="1"/>
    <col min="13" max="13" width="14.28515625" customWidth="1"/>
    <col min="14" max="15" width="13.7109375" customWidth="1"/>
    <col min="17" max="17" width="13.7109375" customWidth="1"/>
  </cols>
  <sheetData>
    <row r="1" spans="1:48" s="23" customFormat="1" ht="33" customHeight="1">
      <c r="A1" s="23" t="s">
        <v>0</v>
      </c>
      <c r="B1" s="23" t="s">
        <v>1</v>
      </c>
      <c r="C1" s="23" t="s">
        <v>141</v>
      </c>
      <c r="D1" s="23" t="s">
        <v>142</v>
      </c>
      <c r="E1" s="23" t="s">
        <v>165</v>
      </c>
      <c r="F1" s="23" t="s">
        <v>3</v>
      </c>
      <c r="G1" s="23" t="s">
        <v>5</v>
      </c>
      <c r="H1" s="23" t="s">
        <v>8</v>
      </c>
      <c r="I1" s="23" t="s">
        <v>10</v>
      </c>
      <c r="J1" s="23" t="s">
        <v>3</v>
      </c>
      <c r="K1" s="23" t="s">
        <v>11</v>
      </c>
      <c r="L1" s="23" t="s">
        <v>3</v>
      </c>
      <c r="M1" s="13" t="s">
        <v>12</v>
      </c>
      <c r="N1" s="13" t="s">
        <v>13</v>
      </c>
      <c r="O1" s="13" t="s">
        <v>166</v>
      </c>
      <c r="P1" s="23" t="s">
        <v>167</v>
      </c>
      <c r="Q1" s="23" t="s">
        <v>168</v>
      </c>
      <c r="Z1" s="23" t="s">
        <v>159</v>
      </c>
      <c r="AA1" s="23" t="s">
        <v>167</v>
      </c>
      <c r="AB1" s="23" t="s">
        <v>161</v>
      </c>
      <c r="AC1" s="23" t="s">
        <v>5</v>
      </c>
    </row>
    <row r="2" spans="1:48">
      <c r="A2" s="14">
        <f>'Raw data'!A27</f>
        <v>44218</v>
      </c>
      <c r="B2" s="21" t="str">
        <f>'Raw data'!B27</f>
        <v>CS11</v>
      </c>
      <c r="C2" s="2" t="s">
        <v>169</v>
      </c>
      <c r="D2" s="19">
        <v>13</v>
      </c>
      <c r="E2">
        <f>'Raw data'!E27-'Raw data'!C27</f>
        <v>0.41839999999999999</v>
      </c>
      <c r="F2">
        <f>'Raw data'!D27+'Raw data'!F27</f>
        <v>4.0000000000000002E-4</v>
      </c>
      <c r="G2">
        <f>'Raw data'!G27</f>
        <v>42.91</v>
      </c>
      <c r="H2">
        <f>'Raw data'!J27</f>
        <v>30.51</v>
      </c>
      <c r="I2">
        <f>'Raw data'!M27</f>
        <v>0.16139999999999999</v>
      </c>
      <c r="J2">
        <f>'Raw data'!N27</f>
        <v>1E-4</v>
      </c>
      <c r="K2">
        <f>'Raw data'!O27</f>
        <v>0.1772</v>
      </c>
      <c r="L2">
        <f>'Raw data'!P27</f>
        <v>1E-4</v>
      </c>
      <c r="M2" s="2" t="str">
        <f>'Raw data'!Q27</f>
        <v>&gt; 50</v>
      </c>
      <c r="N2" s="2">
        <f>'Raw data'!R27</f>
        <v>44</v>
      </c>
      <c r="O2" s="2">
        <v>94</v>
      </c>
      <c r="P2">
        <v>4</v>
      </c>
      <c r="Q2">
        <f>O2/E2</f>
        <v>224.66539196940727</v>
      </c>
      <c r="Z2" t="s">
        <v>163</v>
      </c>
      <c r="AA2">
        <v>4</v>
      </c>
      <c r="AB2" s="19">
        <v>13</v>
      </c>
      <c r="AM2" t="s">
        <v>170</v>
      </c>
      <c r="AN2" t="s">
        <v>171</v>
      </c>
    </row>
    <row r="3" spans="1:48">
      <c r="A3" s="14">
        <f>'Raw data'!A28</f>
        <v>44218</v>
      </c>
      <c r="B3" s="21" t="str">
        <f>'Raw data'!B28</f>
        <v>CS12</v>
      </c>
      <c r="C3" s="16" t="s">
        <v>169</v>
      </c>
      <c r="D3" s="19">
        <v>13</v>
      </c>
      <c r="E3">
        <f>'Raw data'!E28-'Raw data'!C28</f>
        <v>0.36219999999999997</v>
      </c>
      <c r="F3">
        <f>'Raw data'!D28+'Raw data'!F28</f>
        <v>3.0000000000000003E-4</v>
      </c>
      <c r="G3">
        <f>'Raw data'!G28</f>
        <v>43.52</v>
      </c>
      <c r="H3">
        <f>'Raw data'!J28</f>
        <v>29.62</v>
      </c>
      <c r="I3">
        <f>'Raw data'!M28</f>
        <v>0.10489999999999999</v>
      </c>
      <c r="J3">
        <f>'Raw data'!N28</f>
        <v>1E-4</v>
      </c>
      <c r="K3">
        <f>'Raw data'!O28</f>
        <v>0.13919999999999999</v>
      </c>
      <c r="L3">
        <f>'Raw data'!P28</f>
        <v>1E-4</v>
      </c>
      <c r="M3" s="2" t="str">
        <f>'Raw data'!Q28</f>
        <v>&gt; 50</v>
      </c>
      <c r="N3" s="2">
        <f>'Raw data'!R28</f>
        <v>35</v>
      </c>
      <c r="O3" s="2">
        <v>85</v>
      </c>
      <c r="P3">
        <v>4</v>
      </c>
      <c r="Q3">
        <f t="shared" ref="Q3:Q10" si="0">O3/E3</f>
        <v>234.67697404748759</v>
      </c>
      <c r="AA3">
        <v>4</v>
      </c>
      <c r="AB3" s="19">
        <v>13</v>
      </c>
      <c r="AE3" t="s">
        <v>172</v>
      </c>
      <c r="AM3">
        <v>42.91</v>
      </c>
      <c r="AN3">
        <v>52.08</v>
      </c>
      <c r="AP3" t="s">
        <v>172</v>
      </c>
    </row>
    <row r="4" spans="1:48">
      <c r="A4" s="14">
        <f>'Raw data'!A29</f>
        <v>44219</v>
      </c>
      <c r="B4" s="21" t="str">
        <f>'Raw data'!B29</f>
        <v>CS13</v>
      </c>
      <c r="C4" s="2" t="s">
        <v>169</v>
      </c>
      <c r="D4" s="19">
        <v>14</v>
      </c>
      <c r="E4">
        <f>'Raw data'!E29-'Raw data'!C29</f>
        <v>0.26719999999999999</v>
      </c>
      <c r="F4">
        <f>'Raw data'!D29+'Raw data'!F29</f>
        <v>4.0000000000000002E-4</v>
      </c>
      <c r="G4" s="18">
        <f>'Raw data'!G29</f>
        <v>48.1</v>
      </c>
      <c r="H4">
        <f>'Raw data'!J29</f>
        <v>30.53</v>
      </c>
      <c r="I4">
        <f>'Raw data'!M29</f>
        <v>0.1142</v>
      </c>
      <c r="J4">
        <f>'Raw data'!N29</f>
        <v>1E-4</v>
      </c>
      <c r="K4">
        <f>'Raw data'!O29</f>
        <v>8.6599999999999996E-2</v>
      </c>
      <c r="L4">
        <f>'Raw data'!P29</f>
        <v>1E-4</v>
      </c>
      <c r="M4" s="2" t="str">
        <f>'Raw data'!Q29</f>
        <v>48-49</v>
      </c>
      <c r="N4" s="2" t="str">
        <f>'Raw data'!R29</f>
        <v>&gt; 50</v>
      </c>
      <c r="O4" s="2">
        <v>98</v>
      </c>
      <c r="P4">
        <v>3</v>
      </c>
      <c r="Q4">
        <f t="shared" si="0"/>
        <v>366.76646706586826</v>
      </c>
      <c r="W4" t="s">
        <v>163</v>
      </c>
      <c r="X4" t="s">
        <v>164</v>
      </c>
      <c r="AA4">
        <v>3</v>
      </c>
      <c r="AB4" s="19">
        <v>14</v>
      </c>
      <c r="AM4">
        <v>43.52</v>
      </c>
      <c r="AN4">
        <v>48.41</v>
      </c>
    </row>
    <row r="5" spans="1:48">
      <c r="A5" s="14">
        <f>'Raw data'!A30</f>
        <v>44219</v>
      </c>
      <c r="B5" s="21" t="str">
        <f>'Raw data'!B30</f>
        <v>CS31</v>
      </c>
      <c r="C5" s="16" t="s">
        <v>169</v>
      </c>
      <c r="D5" s="19">
        <v>13</v>
      </c>
      <c r="E5">
        <f>'Raw data'!E30-'Raw data'!C30</f>
        <v>0.40459999999999996</v>
      </c>
      <c r="F5">
        <f>'Raw data'!D30+'Raw data'!F30</f>
        <v>2.0000000000000001E-4</v>
      </c>
      <c r="G5">
        <f>'Raw data'!G30</f>
        <v>46.77</v>
      </c>
      <c r="H5">
        <f>'Raw data'!J30</f>
        <v>31.45</v>
      </c>
      <c r="I5">
        <f>'Raw data'!M30</f>
        <v>0.17749999999999999</v>
      </c>
      <c r="J5">
        <f>'Raw data'!N30</f>
        <v>1E-4</v>
      </c>
      <c r="K5">
        <f>'Raw data'!O30</f>
        <v>0.15509999999999999</v>
      </c>
      <c r="L5">
        <f>'Raw data'!P30</f>
        <v>1E-4</v>
      </c>
      <c r="M5" s="2" t="str">
        <f>'Raw data'!Q30</f>
        <v>&gt; 50</v>
      </c>
      <c r="N5" s="2" t="str">
        <f>'Raw data'!R30</f>
        <v>&gt; 50</v>
      </c>
      <c r="O5" s="2">
        <v>100</v>
      </c>
      <c r="P5">
        <v>4</v>
      </c>
      <c r="Q5">
        <f t="shared" si="0"/>
        <v>247.15768660405342</v>
      </c>
      <c r="V5" t="s">
        <v>173</v>
      </c>
      <c r="W5">
        <v>3.5555555555555554</v>
      </c>
      <c r="X5">
        <v>0.54545454545454541</v>
      </c>
      <c r="AA5">
        <v>4</v>
      </c>
      <c r="AB5" s="19">
        <v>13</v>
      </c>
      <c r="AE5" t="s">
        <v>174</v>
      </c>
      <c r="AM5">
        <v>48.1</v>
      </c>
      <c r="AN5" s="16">
        <v>48.43</v>
      </c>
      <c r="AP5" t="s">
        <v>174</v>
      </c>
    </row>
    <row r="6" spans="1:48">
      <c r="A6" s="14">
        <f>'Raw data'!A31</f>
        <v>44219</v>
      </c>
      <c r="B6" s="21" t="str">
        <f>'Raw data'!B31</f>
        <v>CS33</v>
      </c>
      <c r="C6" s="2" t="s">
        <v>169</v>
      </c>
      <c r="D6" s="19">
        <v>13</v>
      </c>
      <c r="E6">
        <f>'Raw data'!E31-'Raw data'!C31</f>
        <v>0.24779999999999991</v>
      </c>
      <c r="F6">
        <f>'Raw data'!D31+'Raw data'!F31</f>
        <v>3.0000000000000003E-4</v>
      </c>
      <c r="G6">
        <f>'Raw data'!G31</f>
        <v>41.62</v>
      </c>
      <c r="H6">
        <f>'Raw data'!J31</f>
        <v>30.21</v>
      </c>
      <c r="I6">
        <f>'Raw data'!M31</f>
        <v>0.12620000000000001</v>
      </c>
      <c r="J6">
        <f>'Raw data'!N31</f>
        <v>1E-4</v>
      </c>
      <c r="K6">
        <f>'Raw data'!O31</f>
        <v>6.5199999999999994E-2</v>
      </c>
      <c r="L6">
        <f>'Raw data'!P31</f>
        <v>1E-4</v>
      </c>
      <c r="M6" s="2">
        <f>'Raw data'!Q31</f>
        <v>17</v>
      </c>
      <c r="N6" s="2">
        <f>'Raw data'!R31</f>
        <v>1</v>
      </c>
      <c r="O6" s="2">
        <v>18</v>
      </c>
      <c r="P6">
        <v>3</v>
      </c>
      <c r="Q6">
        <f t="shared" si="0"/>
        <v>72.639225181598093</v>
      </c>
      <c r="V6" t="s">
        <v>175</v>
      </c>
      <c r="W6">
        <v>0.52704627669473059</v>
      </c>
      <c r="X6">
        <v>0.68755165095232862</v>
      </c>
      <c r="AA6">
        <v>3</v>
      </c>
      <c r="AB6" s="19">
        <v>13</v>
      </c>
      <c r="AE6" s="46" t="s">
        <v>176</v>
      </c>
      <c r="AF6" s="46" t="s">
        <v>177</v>
      </c>
      <c r="AG6" s="46" t="s">
        <v>178</v>
      </c>
      <c r="AH6" s="46" t="s">
        <v>179</v>
      </c>
      <c r="AI6" s="46" t="s">
        <v>180</v>
      </c>
      <c r="AM6">
        <v>46.77</v>
      </c>
      <c r="AN6">
        <v>46.35</v>
      </c>
      <c r="AP6" s="46" t="s">
        <v>176</v>
      </c>
      <c r="AQ6" s="46" t="s">
        <v>177</v>
      </c>
      <c r="AR6" s="46" t="s">
        <v>178</v>
      </c>
      <c r="AS6" s="46" t="s">
        <v>179</v>
      </c>
      <c r="AT6" s="46" t="s">
        <v>180</v>
      </c>
    </row>
    <row r="7" spans="1:48">
      <c r="A7" s="14">
        <f>'Raw data'!A32</f>
        <v>44219</v>
      </c>
      <c r="B7" s="21" t="str">
        <f>'Raw data'!B32</f>
        <v>CS32</v>
      </c>
      <c r="C7" s="16" t="s">
        <v>169</v>
      </c>
      <c r="D7" s="19">
        <v>13</v>
      </c>
      <c r="E7">
        <f>'Raw data'!E32-'Raw data'!C32</f>
        <v>0.36920000000000008</v>
      </c>
      <c r="F7">
        <f>'Raw data'!D32+'Raw data'!F32</f>
        <v>4.0000000000000002E-4</v>
      </c>
      <c r="G7">
        <f>'Raw data'!G32</f>
        <v>48.73</v>
      </c>
      <c r="H7">
        <f>'Raw data'!J32</f>
        <v>32.270000000000003</v>
      </c>
      <c r="I7">
        <f>'Raw data'!M32</f>
        <v>0.1666</v>
      </c>
      <c r="J7">
        <f>'Raw data'!N32</f>
        <v>1E-4</v>
      </c>
      <c r="K7">
        <f>'Raw data'!O32</f>
        <v>0.12889999999999999</v>
      </c>
      <c r="L7">
        <f>'Raw data'!P32</f>
        <v>2.0000000000000001E-4</v>
      </c>
      <c r="M7" s="2" t="str">
        <f>'Raw data'!Q32</f>
        <v>&gt; 50</v>
      </c>
      <c r="N7" s="2" t="str">
        <f>'Raw data'!R32</f>
        <v>&gt; 50</v>
      </c>
      <c r="O7" s="2">
        <v>100</v>
      </c>
      <c r="P7">
        <v>4</v>
      </c>
      <c r="Q7">
        <f t="shared" si="0"/>
        <v>270.8559046587215</v>
      </c>
      <c r="AA7">
        <v>4</v>
      </c>
      <c r="AB7" s="19">
        <v>13</v>
      </c>
      <c r="AE7" t="s">
        <v>181</v>
      </c>
      <c r="AF7">
        <v>9</v>
      </c>
      <c r="AG7">
        <v>32</v>
      </c>
      <c r="AH7">
        <v>3.5555555555555554</v>
      </c>
      <c r="AI7">
        <v>0.27777777777777857</v>
      </c>
      <c r="AM7">
        <v>41.62</v>
      </c>
      <c r="AN7">
        <v>50.75</v>
      </c>
      <c r="AP7" t="s">
        <v>170</v>
      </c>
      <c r="AQ7">
        <v>9</v>
      </c>
      <c r="AR7">
        <v>410.74000000000007</v>
      </c>
      <c r="AS7">
        <v>45.637777777777785</v>
      </c>
      <c r="AT7">
        <v>11.589244444444446</v>
      </c>
    </row>
    <row r="8" spans="1:48">
      <c r="A8" s="14">
        <f>'Raw data'!A33</f>
        <v>44219</v>
      </c>
      <c r="B8" s="21" t="str">
        <f>'Raw data'!B33</f>
        <v>KS6</v>
      </c>
      <c r="C8" s="2" t="s">
        <v>169</v>
      </c>
      <c r="D8" s="19">
        <v>14</v>
      </c>
      <c r="E8">
        <f>'Raw data'!E33-'Raw data'!C33</f>
        <v>0.36149999999999993</v>
      </c>
      <c r="F8">
        <f>'Raw data'!D33+'Raw data'!F33</f>
        <v>3.0000000000000003E-4</v>
      </c>
      <c r="G8" s="18">
        <f>'Raw data'!G33</f>
        <v>51.8</v>
      </c>
      <c r="H8">
        <f>'Raw data'!J33</f>
        <v>35.08</v>
      </c>
      <c r="I8">
        <f>'Raw data'!M33</f>
        <v>0.1648</v>
      </c>
      <c r="J8">
        <f>'Raw data'!N33</f>
        <v>2.0000000000000001E-4</v>
      </c>
      <c r="K8">
        <f>'Raw data'!O33</f>
        <v>0.1021</v>
      </c>
      <c r="L8">
        <f>'Raw data'!P33</f>
        <v>1E-4</v>
      </c>
      <c r="M8" s="2">
        <f>'Raw data'!Q33</f>
        <v>38</v>
      </c>
      <c r="N8" s="2" t="str">
        <f>'Raw data'!R33</f>
        <v>&gt; 50</v>
      </c>
      <c r="O8" s="2">
        <v>88</v>
      </c>
      <c r="P8">
        <v>3</v>
      </c>
      <c r="Q8">
        <f t="shared" si="0"/>
        <v>243.43015214384513</v>
      </c>
      <c r="AA8">
        <v>3</v>
      </c>
      <c r="AB8" s="19">
        <v>14</v>
      </c>
      <c r="AE8" s="45" t="s">
        <v>182</v>
      </c>
      <c r="AF8" s="45">
        <v>11</v>
      </c>
      <c r="AG8" s="45">
        <v>6</v>
      </c>
      <c r="AH8" s="45">
        <v>0.54545454545454541</v>
      </c>
      <c r="AI8" s="45">
        <v>0.47272727272727266</v>
      </c>
      <c r="AM8">
        <v>48.73</v>
      </c>
      <c r="AN8">
        <v>51.24</v>
      </c>
      <c r="AP8" s="45" t="s">
        <v>171</v>
      </c>
      <c r="AQ8" s="45">
        <v>11</v>
      </c>
      <c r="AR8" s="45">
        <v>543.76</v>
      </c>
      <c r="AS8" s="45">
        <v>49.43272727272727</v>
      </c>
      <c r="AT8" s="45">
        <v>4.4542618181818199</v>
      </c>
    </row>
    <row r="9" spans="1:48">
      <c r="A9" s="14">
        <f>'Raw data'!A34</f>
        <v>44221</v>
      </c>
      <c r="B9" s="21" t="str">
        <f>'Raw data'!B34</f>
        <v>CS1</v>
      </c>
      <c r="C9" s="16" t="s">
        <v>169</v>
      </c>
      <c r="D9" s="19">
        <v>17</v>
      </c>
      <c r="E9">
        <f>'Raw data'!E34-'Raw data'!C34</f>
        <v>0.26419999999999999</v>
      </c>
      <c r="F9">
        <f>'Raw data'!D34+'Raw data'!F34</f>
        <v>5.0000000000000001E-4</v>
      </c>
      <c r="G9">
        <f>'Raw data'!G34</f>
        <v>42.69</v>
      </c>
      <c r="H9">
        <f>'Raw data'!J34</f>
        <v>28.68</v>
      </c>
      <c r="I9">
        <f>'Raw data'!M34</f>
        <v>0.12540000000000001</v>
      </c>
      <c r="J9">
        <f>'Raw data'!N34</f>
        <v>2.0000000000000001E-4</v>
      </c>
      <c r="K9">
        <f>'Raw data'!O34</f>
        <v>8.6599999999999996E-2</v>
      </c>
      <c r="L9">
        <f>'Raw data'!P34</f>
        <v>2.0000000000000001E-4</v>
      </c>
      <c r="M9" s="2" t="str">
        <f>'Raw data'!Q34</f>
        <v>25-26</v>
      </c>
      <c r="N9" s="2" t="str">
        <f>'Raw data'!R34</f>
        <v>40-42</v>
      </c>
      <c r="O9" s="2">
        <v>65</v>
      </c>
      <c r="P9">
        <v>3</v>
      </c>
      <c r="Q9">
        <f t="shared" si="0"/>
        <v>246.02573807721424</v>
      </c>
      <c r="AA9">
        <v>3</v>
      </c>
      <c r="AB9" s="19">
        <v>17</v>
      </c>
      <c r="AM9">
        <v>51.8</v>
      </c>
      <c r="AN9">
        <v>52.38</v>
      </c>
    </row>
    <row r="10" spans="1:48">
      <c r="A10" s="29">
        <f>'Raw data'!A35</f>
        <v>44221</v>
      </c>
      <c r="B10" s="41" t="str">
        <f>'Raw data'!B35</f>
        <v>CS9</v>
      </c>
      <c r="C10" s="28" t="s">
        <v>169</v>
      </c>
      <c r="D10" s="42">
        <v>16</v>
      </c>
      <c r="E10" s="27">
        <f>'Raw data'!E35-'Raw data'!C35</f>
        <v>0.33869999999999989</v>
      </c>
      <c r="F10" s="27">
        <f>'Raw data'!D35+'Raw data'!F35</f>
        <v>3.0000000000000003E-4</v>
      </c>
      <c r="G10" s="44">
        <f>'Raw data'!G35</f>
        <v>44.6</v>
      </c>
      <c r="H10" s="27">
        <f>'Raw data'!J35</f>
        <v>29.56</v>
      </c>
      <c r="I10" s="27">
        <f>'Raw data'!M35</f>
        <v>0.13819999999999999</v>
      </c>
      <c r="J10" s="27">
        <f>'Raw data'!N35</f>
        <v>2.0000000000000001E-4</v>
      </c>
      <c r="K10" s="27">
        <f>'Raw data'!O35</f>
        <v>0.1439</v>
      </c>
      <c r="L10" s="27">
        <f>'Raw data'!P35</f>
        <v>2.9999999999999997E-4</v>
      </c>
      <c r="M10" s="28" t="str">
        <f>'Raw data'!Q35</f>
        <v>&gt; 50</v>
      </c>
      <c r="N10" s="28">
        <f>'Raw data'!R35</f>
        <v>38</v>
      </c>
      <c r="O10" s="28">
        <v>88</v>
      </c>
      <c r="P10" s="27">
        <v>4</v>
      </c>
      <c r="Q10" s="27">
        <f t="shared" si="0"/>
        <v>259.81694715087104</v>
      </c>
      <c r="AA10" s="27">
        <v>4</v>
      </c>
      <c r="AB10" s="42">
        <v>16</v>
      </c>
      <c r="AM10">
        <v>42.69</v>
      </c>
      <c r="AN10">
        <v>49.5</v>
      </c>
    </row>
    <row r="11" spans="1:48">
      <c r="C11" s="1" t="s">
        <v>173</v>
      </c>
      <c r="D11">
        <f>AVERAGE(D2:D10)</f>
        <v>14</v>
      </c>
      <c r="E11" s="5">
        <f t="shared" ref="E11:L11" si="1">AVERAGE(E2:E10)</f>
        <v>0.33708888888888888</v>
      </c>
      <c r="F11" s="5">
        <f t="shared" si="1"/>
        <v>3.4444444444444447E-4</v>
      </c>
      <c r="G11" s="18">
        <f t="shared" si="1"/>
        <v>45.637777777777785</v>
      </c>
      <c r="H11" s="18">
        <f t="shared" si="1"/>
        <v>30.878888888888891</v>
      </c>
      <c r="I11" s="5">
        <f t="shared" si="1"/>
        <v>0.14213333333333333</v>
      </c>
      <c r="J11" s="5">
        <f t="shared" si="1"/>
        <v>1.3333333333333334E-4</v>
      </c>
      <c r="K11" s="5">
        <f t="shared" si="1"/>
        <v>0.12053333333333333</v>
      </c>
      <c r="L11" s="5">
        <f t="shared" si="1"/>
        <v>1.4444444444444444E-4</v>
      </c>
      <c r="O11">
        <f>AVERAGE(O2:O10)</f>
        <v>81.777777777777771</v>
      </c>
      <c r="P11">
        <f>AVERAGE(P2:P10)</f>
        <v>3.5555555555555554</v>
      </c>
      <c r="Q11">
        <f>AVERAGE(Q2:Q10)</f>
        <v>240.67049854434072</v>
      </c>
      <c r="Z11" t="s">
        <v>164</v>
      </c>
      <c r="AA11" s="35">
        <v>0</v>
      </c>
      <c r="AB11" s="35">
        <v>9</v>
      </c>
      <c r="AE11" t="s">
        <v>183</v>
      </c>
      <c r="AM11">
        <v>44.6</v>
      </c>
      <c r="AN11">
        <v>47.64</v>
      </c>
      <c r="AP11" t="s">
        <v>183</v>
      </c>
    </row>
    <row r="12" spans="1:48">
      <c r="C12" s="1" t="s">
        <v>184</v>
      </c>
      <c r="D12" s="39">
        <f>_xlfn.STDEV.S(D2:D10)</f>
        <v>1.5</v>
      </c>
      <c r="E12" s="5">
        <f t="shared" ref="E12:K12" si="2">_xlfn.STDEV.S(E2:E10)</f>
        <v>6.2848218838015488E-2</v>
      </c>
      <c r="F12" s="40"/>
      <c r="G12" s="18">
        <f t="shared" si="2"/>
        <v>3.4042979370854787</v>
      </c>
      <c r="H12" s="18">
        <f t="shared" si="2"/>
        <v>1.8965524277254004</v>
      </c>
      <c r="I12" s="5">
        <f t="shared" si="2"/>
        <v>2.6101580411921482E-2</v>
      </c>
      <c r="J12" s="5"/>
      <c r="K12" s="5">
        <f t="shared" si="2"/>
        <v>3.7207055782472208E-2</v>
      </c>
      <c r="L12" s="40"/>
      <c r="O12">
        <f>_xlfn.STDEV.S(O2:O10)</f>
        <v>26.252513107214028</v>
      </c>
      <c r="P12">
        <f>_xlfn.STDEV.S(P2:P10)</f>
        <v>0.52704627669473059</v>
      </c>
      <c r="Q12">
        <f>_xlfn.STDEV.S(Q2:Q10)</f>
        <v>75.649612525077231</v>
      </c>
      <c r="V12">
        <f>_xlfn.T.TEST(G2:G10,G14:G24,2,2)</f>
        <v>6.7793541771215696E-3</v>
      </c>
      <c r="W12">
        <f>_xlfn.T.TEST(H2:H10,H14:H24,2,2)</f>
        <v>1.3774819126857922E-2</v>
      </c>
      <c r="X12">
        <f>_xlfn.T.TEST(I2:I10,I14:I24,2,2)</f>
        <v>3.4142887147018017E-5</v>
      </c>
      <c r="AA12">
        <v>0</v>
      </c>
      <c r="AB12" s="19">
        <v>14</v>
      </c>
      <c r="AE12" s="46" t="s">
        <v>185</v>
      </c>
      <c r="AF12" s="46" t="s">
        <v>186</v>
      </c>
      <c r="AG12" s="46" t="s">
        <v>187</v>
      </c>
      <c r="AH12" s="46" t="s">
        <v>188</v>
      </c>
      <c r="AI12" s="46" t="s">
        <v>169</v>
      </c>
      <c r="AJ12" s="46" t="s">
        <v>189</v>
      </c>
      <c r="AK12" s="46" t="s">
        <v>190</v>
      </c>
      <c r="AN12">
        <v>50.4</v>
      </c>
      <c r="AP12" s="46" t="s">
        <v>185</v>
      </c>
      <c r="AQ12" s="46" t="s">
        <v>186</v>
      </c>
      <c r="AR12" s="46" t="s">
        <v>187</v>
      </c>
      <c r="AS12" s="46" t="s">
        <v>188</v>
      </c>
      <c r="AT12" s="46" t="s">
        <v>169</v>
      </c>
      <c r="AU12" s="46" t="s">
        <v>189</v>
      </c>
      <c r="AV12" s="46" t="s">
        <v>190</v>
      </c>
    </row>
    <row r="13" spans="1:48">
      <c r="AA13">
        <v>1</v>
      </c>
      <c r="AB13" s="19">
        <v>14</v>
      </c>
      <c r="AE13" t="s">
        <v>191</v>
      </c>
      <c r="AF13">
        <v>44.850505050505049</v>
      </c>
      <c r="AG13">
        <v>1</v>
      </c>
      <c r="AH13">
        <v>44.850505050505049</v>
      </c>
      <c r="AI13">
        <v>116.16802325581398</v>
      </c>
      <c r="AJ13">
        <v>2.785218466044467E-9</v>
      </c>
      <c r="AK13">
        <v>4.4138734191705664</v>
      </c>
      <c r="AN13">
        <v>46.58</v>
      </c>
      <c r="AP13" t="s">
        <v>191</v>
      </c>
      <c r="AQ13">
        <v>71.288126262626236</v>
      </c>
      <c r="AR13">
        <v>1</v>
      </c>
      <c r="AS13">
        <v>71.288126262626236</v>
      </c>
      <c r="AT13">
        <v>9.3488146890692185</v>
      </c>
      <c r="AU13">
        <v>6.779354177121443E-3</v>
      </c>
      <c r="AV13">
        <v>4.4138734191705664</v>
      </c>
    </row>
    <row r="14" spans="1:48" s="16" customFormat="1" ht="16.5" customHeight="1">
      <c r="A14" s="34">
        <v>44218</v>
      </c>
      <c r="B14" s="36" t="s">
        <v>62</v>
      </c>
      <c r="C14" s="16" t="s">
        <v>169</v>
      </c>
      <c r="D14" s="35">
        <v>9</v>
      </c>
      <c r="E14" s="35">
        <f>'Raw data'!E24-'Raw data'!C24</f>
        <v>0.4756999999999999</v>
      </c>
      <c r="F14" s="35">
        <f>'Raw data'!F24+'Raw data'!D24</f>
        <v>2.0000000000000001E-4</v>
      </c>
      <c r="G14" s="35">
        <v>52.08</v>
      </c>
      <c r="H14" s="35">
        <v>33.369999999999997</v>
      </c>
      <c r="I14" s="35">
        <f>'Raw data'!M24</f>
        <v>0.21579999999999999</v>
      </c>
      <c r="J14" s="35">
        <f>'Raw data'!N24</f>
        <v>2.0000000000000001E-4</v>
      </c>
      <c r="K14" s="35">
        <f>'Raw data'!O24</f>
        <v>0.16719999999999999</v>
      </c>
      <c r="L14" s="35">
        <f>'Raw data'!P24</f>
        <v>2.0000000000000001E-4</v>
      </c>
      <c r="M14" s="16">
        <f>'Raw data'!Q24</f>
        <v>0</v>
      </c>
      <c r="N14" s="16">
        <f>'Raw data'!R24</f>
        <v>0</v>
      </c>
      <c r="O14" s="16">
        <v>0</v>
      </c>
      <c r="P14" s="35">
        <v>0</v>
      </c>
      <c r="Q14" s="16">
        <f>O14/E14</f>
        <v>0</v>
      </c>
      <c r="R14" s="38"/>
      <c r="AA14">
        <v>1</v>
      </c>
      <c r="AB14" s="19">
        <v>16</v>
      </c>
      <c r="AE14" t="s">
        <v>192</v>
      </c>
      <c r="AF14">
        <v>6.9494949494949481</v>
      </c>
      <c r="AG14">
        <v>18</v>
      </c>
      <c r="AH14">
        <v>0.38608305274971932</v>
      </c>
      <c r="AI14"/>
      <c r="AJ14"/>
      <c r="AK14"/>
      <c r="AP14" t="s">
        <v>192</v>
      </c>
      <c r="AQ14">
        <v>137.25657373737377</v>
      </c>
      <c r="AR14">
        <v>18</v>
      </c>
      <c r="AS14">
        <v>7.6253652076318765</v>
      </c>
      <c r="AT14"/>
      <c r="AU14"/>
      <c r="AV14"/>
    </row>
    <row r="15" spans="1:48">
      <c r="A15" s="14">
        <f>'Raw data'!A36</f>
        <v>44222</v>
      </c>
      <c r="B15" s="21" t="str">
        <f>'Raw data'!B36</f>
        <v>CF16</v>
      </c>
      <c r="C15" s="16" t="s">
        <v>169</v>
      </c>
      <c r="D15" s="19">
        <v>14</v>
      </c>
      <c r="E15">
        <f>'Raw data'!E36-'Raw data'!C36</f>
        <v>0.43850000000000011</v>
      </c>
      <c r="F15">
        <f>'Raw data'!D36+'Raw data'!F36</f>
        <v>3.0000000000000003E-4</v>
      </c>
      <c r="G15">
        <f>'Raw data'!G36</f>
        <v>48.41</v>
      </c>
      <c r="H15">
        <f>'Raw data'!J36</f>
        <v>32.17</v>
      </c>
      <c r="I15">
        <f>'Raw data'!M36</f>
        <v>0.21229999999999999</v>
      </c>
      <c r="J15">
        <f>'Raw data'!N36</f>
        <v>2.0000000000000001E-4</v>
      </c>
      <c r="K15">
        <f>'Raw data'!O36</f>
        <v>0.1419</v>
      </c>
      <c r="L15">
        <f>'Raw data'!P36</f>
        <v>1E-4</v>
      </c>
      <c r="M15" s="2">
        <f>'Raw data'!Q36</f>
        <v>0</v>
      </c>
      <c r="N15" s="2">
        <f>'Raw data'!R36</f>
        <v>0</v>
      </c>
      <c r="O15" s="2">
        <v>0</v>
      </c>
      <c r="P15">
        <v>0</v>
      </c>
      <c r="Q15" s="16">
        <f t="shared" ref="Q15:Q24" si="3">O15/E15</f>
        <v>0</v>
      </c>
      <c r="AA15">
        <v>0</v>
      </c>
      <c r="AB15" s="19">
        <v>16</v>
      </c>
      <c r="AM15" t="s">
        <v>193</v>
      </c>
      <c r="AN15" t="s">
        <v>194</v>
      </c>
    </row>
    <row r="16" spans="1:48">
      <c r="A16" s="14">
        <f>'Raw data'!A37</f>
        <v>44222</v>
      </c>
      <c r="B16" s="21" t="str">
        <f>'Raw data'!B37</f>
        <v>CF19</v>
      </c>
      <c r="C16" s="2" t="s">
        <v>169</v>
      </c>
      <c r="D16" s="19">
        <v>14</v>
      </c>
      <c r="E16">
        <f>'Raw data'!E37-'Raw data'!C37</f>
        <v>0.3718999999999999</v>
      </c>
      <c r="F16">
        <f>'Raw data'!D37+'Raw data'!F37</f>
        <v>3.0000000000000003E-4</v>
      </c>
      <c r="G16">
        <f>'Raw data'!G37</f>
        <v>48.43</v>
      </c>
      <c r="H16">
        <f>'Raw data'!J37</f>
        <v>33.04</v>
      </c>
      <c r="I16">
        <f>'Raw data'!M37</f>
        <v>0.1908</v>
      </c>
      <c r="J16">
        <f>'Raw data'!N37</f>
        <v>1E-4</v>
      </c>
      <c r="K16">
        <f>'Raw data'!O37</f>
        <v>0.1043</v>
      </c>
      <c r="L16">
        <f>'Raw data'!P37</f>
        <v>2.0000000000000001E-4</v>
      </c>
      <c r="M16" s="2">
        <f>'Raw data'!Q37</f>
        <v>0</v>
      </c>
      <c r="N16" s="2" t="str">
        <f>'Raw data'!R37</f>
        <v>27-30</v>
      </c>
      <c r="O16" s="2">
        <v>27</v>
      </c>
      <c r="P16">
        <v>1</v>
      </c>
      <c r="Q16" s="16">
        <f t="shared" si="3"/>
        <v>72.600161333691872</v>
      </c>
      <c r="AA16">
        <v>0</v>
      </c>
      <c r="AB16" s="19">
        <v>13</v>
      </c>
      <c r="AE16" s="45" t="s">
        <v>195</v>
      </c>
      <c r="AF16" s="45">
        <v>51.8</v>
      </c>
      <c r="AG16" s="45">
        <v>19</v>
      </c>
      <c r="AH16" s="45"/>
      <c r="AI16" s="45"/>
      <c r="AJ16" s="45"/>
      <c r="AK16" s="45"/>
      <c r="AM16">
        <v>30.51</v>
      </c>
      <c r="AN16">
        <v>33.369999999999997</v>
      </c>
      <c r="AP16" s="45" t="s">
        <v>195</v>
      </c>
      <c r="AQ16" s="45">
        <v>208.54470000000001</v>
      </c>
      <c r="AR16" s="45">
        <v>19</v>
      </c>
      <c r="AS16" s="45"/>
      <c r="AT16" s="45"/>
      <c r="AU16" s="45"/>
      <c r="AV16" s="45"/>
    </row>
    <row r="17" spans="1:48">
      <c r="A17" s="14">
        <f>'Raw data'!A38</f>
        <v>44222</v>
      </c>
      <c r="B17" s="21" t="str">
        <f>'Raw data'!B38</f>
        <v>CF3</v>
      </c>
      <c r="C17" s="16" t="s">
        <v>169</v>
      </c>
      <c r="D17" s="19">
        <v>16</v>
      </c>
      <c r="E17">
        <f>'Raw data'!E38-'Raw data'!C38</f>
        <v>0.39219999999999999</v>
      </c>
      <c r="F17">
        <f>'Raw data'!D38+'Raw data'!F38</f>
        <v>5.0000000000000001E-4</v>
      </c>
      <c r="G17">
        <f>'Raw data'!G38</f>
        <v>46.35</v>
      </c>
      <c r="H17">
        <f>'Raw data'!J38</f>
        <v>31.09</v>
      </c>
      <c r="I17">
        <f>'Raw data'!M38</f>
        <v>0.16669999999999999</v>
      </c>
      <c r="J17">
        <f>'Raw data'!N38</f>
        <v>2.0000000000000001E-4</v>
      </c>
      <c r="K17">
        <f>'Raw data'!O38</f>
        <v>0.15570000000000001</v>
      </c>
      <c r="L17">
        <f>'Raw data'!P38</f>
        <v>2.0000000000000001E-4</v>
      </c>
      <c r="M17" s="2">
        <f>'Raw data'!Q38</f>
        <v>0</v>
      </c>
      <c r="N17" s="2" t="str">
        <f>'Raw data'!R38</f>
        <v>27-30</v>
      </c>
      <c r="O17" s="2">
        <v>27</v>
      </c>
      <c r="P17">
        <v>1</v>
      </c>
      <c r="Q17" s="16">
        <f t="shared" si="3"/>
        <v>68.842427332993367</v>
      </c>
      <c r="AA17">
        <v>0</v>
      </c>
      <c r="AB17" s="37">
        <v>15</v>
      </c>
      <c r="AM17">
        <v>29.62</v>
      </c>
      <c r="AN17">
        <v>32.17</v>
      </c>
    </row>
    <row r="18" spans="1:48">
      <c r="A18" s="14">
        <f>'Raw data'!A39</f>
        <v>44222</v>
      </c>
      <c r="B18" s="21" t="str">
        <f>'Raw data'!B39</f>
        <v>CF4</v>
      </c>
      <c r="C18" s="2" t="s">
        <v>169</v>
      </c>
      <c r="D18" s="19">
        <v>16</v>
      </c>
      <c r="E18">
        <f>'Raw data'!E39-'Raw data'!C39</f>
        <v>0.3637999999999999</v>
      </c>
      <c r="F18">
        <f>'Raw data'!D39+'Raw data'!F39</f>
        <v>4.0000000000000002E-4</v>
      </c>
      <c r="G18">
        <f>'Raw data'!G39</f>
        <v>50.75</v>
      </c>
      <c r="H18">
        <f>'Raw data'!J39</f>
        <v>33.28</v>
      </c>
      <c r="I18">
        <f>'Raw data'!M39</f>
        <v>0.18160000000000001</v>
      </c>
      <c r="J18">
        <f>'Raw data'!N39</f>
        <v>2.0000000000000001E-4</v>
      </c>
      <c r="K18">
        <f>'Raw data'!O39</f>
        <v>0.1055</v>
      </c>
      <c r="L18">
        <f>'Raw data'!P39</f>
        <v>2.0000000000000001E-4</v>
      </c>
      <c r="M18" s="2">
        <f>'Raw data'!Q39</f>
        <v>0</v>
      </c>
      <c r="N18" s="2">
        <f>'Raw data'!R39</f>
        <v>0</v>
      </c>
      <c r="O18" s="2">
        <v>0</v>
      </c>
      <c r="P18">
        <v>0</v>
      </c>
      <c r="Q18" s="16">
        <f t="shared" si="3"/>
        <v>0</v>
      </c>
      <c r="AA18">
        <v>2</v>
      </c>
      <c r="AB18" s="19">
        <v>14</v>
      </c>
      <c r="AM18">
        <v>30.53</v>
      </c>
      <c r="AN18">
        <v>33.04</v>
      </c>
    </row>
    <row r="19" spans="1:48">
      <c r="A19" s="14">
        <f>'Raw data'!A40</f>
        <v>44222</v>
      </c>
      <c r="B19" s="21" t="str">
        <f>'Raw data'!B40</f>
        <v>CF29</v>
      </c>
      <c r="C19" s="16" t="s">
        <v>169</v>
      </c>
      <c r="D19" s="19">
        <v>13</v>
      </c>
      <c r="E19">
        <f>'Raw data'!E40-'Raw data'!C40</f>
        <v>0.37569999999999992</v>
      </c>
      <c r="F19">
        <f>'Raw data'!D40+'Raw data'!F40</f>
        <v>4.0000000000000002E-4</v>
      </c>
      <c r="G19">
        <f>'Raw data'!G40</f>
        <v>51.24</v>
      </c>
      <c r="H19">
        <f>'Raw data'!J40</f>
        <v>33.96</v>
      </c>
      <c r="I19">
        <f>'Raw data'!M40</f>
        <v>0.20250000000000001</v>
      </c>
      <c r="J19">
        <f>'Raw data'!N40</f>
        <v>1E-4</v>
      </c>
      <c r="K19">
        <f>'Raw data'!O40</f>
        <v>9.7799999999999998E-2</v>
      </c>
      <c r="L19">
        <f>'Raw data'!P40</f>
        <v>2.0000000000000001E-4</v>
      </c>
      <c r="M19" s="2">
        <f>'Raw data'!Q40</f>
        <v>0</v>
      </c>
      <c r="N19" s="2">
        <f>'Raw data'!R40</f>
        <v>0</v>
      </c>
      <c r="O19" s="2">
        <v>0</v>
      </c>
      <c r="P19">
        <v>0</v>
      </c>
      <c r="Q19" s="16">
        <f t="shared" si="3"/>
        <v>0</v>
      </c>
      <c r="AA19">
        <v>0</v>
      </c>
      <c r="AB19" s="19">
        <v>16</v>
      </c>
      <c r="AM19">
        <v>31.45</v>
      </c>
      <c r="AN19">
        <v>31.09</v>
      </c>
    </row>
    <row r="20" spans="1:48">
      <c r="A20" s="14">
        <f>'Raw data'!A41</f>
        <v>44223</v>
      </c>
      <c r="B20" s="21" t="str">
        <f>'Raw data'!B41</f>
        <v>KF9</v>
      </c>
      <c r="C20" s="2" t="s">
        <v>169</v>
      </c>
      <c r="D20" s="37">
        <v>15</v>
      </c>
      <c r="E20">
        <f>'Raw data'!E41-'Raw data'!C41</f>
        <v>0.44009999999999994</v>
      </c>
      <c r="F20">
        <f>'Raw data'!D41+'Raw data'!F41</f>
        <v>4.0000000000000002E-4</v>
      </c>
      <c r="G20">
        <f>'Raw data'!G41</f>
        <v>52.38</v>
      </c>
      <c r="H20">
        <f>'Raw data'!J41</f>
        <v>35.590000000000003</v>
      </c>
      <c r="I20">
        <f>'Raw data'!M41</f>
        <v>0.2223</v>
      </c>
      <c r="J20">
        <f>'Raw data'!N41</f>
        <v>1E-4</v>
      </c>
      <c r="K20">
        <f>'Raw data'!O41</f>
        <v>0.12889999999999999</v>
      </c>
      <c r="L20">
        <f>'Raw data'!P41</f>
        <v>2.0000000000000001E-4</v>
      </c>
      <c r="M20" s="2">
        <f>'Raw data'!Q41</f>
        <v>0</v>
      </c>
      <c r="N20" s="2">
        <f>'Raw data'!R41</f>
        <v>0</v>
      </c>
      <c r="O20" s="2">
        <v>0</v>
      </c>
      <c r="P20">
        <v>0</v>
      </c>
      <c r="Q20" s="16">
        <f t="shared" si="3"/>
        <v>0</v>
      </c>
      <c r="AA20">
        <v>1</v>
      </c>
      <c r="AB20" s="19">
        <v>14</v>
      </c>
      <c r="AM20">
        <v>30.21</v>
      </c>
      <c r="AN20">
        <v>33.28</v>
      </c>
      <c r="AP20" t="s">
        <v>172</v>
      </c>
    </row>
    <row r="21" spans="1:48">
      <c r="A21" s="14">
        <f>'Raw data'!A42</f>
        <v>44223</v>
      </c>
      <c r="B21" s="21" t="str">
        <f>'Raw data'!B42</f>
        <v>CF32</v>
      </c>
      <c r="C21" s="16" t="s">
        <v>169</v>
      </c>
      <c r="D21" s="19">
        <v>14</v>
      </c>
      <c r="E21">
        <f>'Raw data'!E42-'Raw data'!C42</f>
        <v>0.41620000000000013</v>
      </c>
      <c r="F21">
        <f>'Raw data'!D42+'Raw data'!F42</f>
        <v>2.0000000000000001E-4</v>
      </c>
      <c r="G21" s="18">
        <f>'Raw data'!G42</f>
        <v>49.5</v>
      </c>
      <c r="H21">
        <f>'Raw data'!J42</f>
        <v>33.03</v>
      </c>
      <c r="I21">
        <f>'Raw data'!M42</f>
        <v>0.20480000000000001</v>
      </c>
      <c r="J21">
        <f>'Raw data'!N42</f>
        <v>2.0000000000000001E-4</v>
      </c>
      <c r="K21">
        <f>'Raw data'!O42</f>
        <v>0.13539999999999999</v>
      </c>
      <c r="L21">
        <f>'Raw data'!P42</f>
        <v>2.0000000000000001E-4</v>
      </c>
      <c r="M21" s="2">
        <f>'Raw data'!Q42</f>
        <v>0</v>
      </c>
      <c r="N21" s="2" t="str">
        <f>'Raw data'!R42</f>
        <v>&gt; 50</v>
      </c>
      <c r="O21" s="2">
        <v>50</v>
      </c>
      <c r="P21">
        <v>2</v>
      </c>
      <c r="Q21" s="16">
        <f t="shared" si="3"/>
        <v>120.13455069678035</v>
      </c>
      <c r="AA21" s="27">
        <v>1</v>
      </c>
      <c r="AB21" s="42">
        <v>15</v>
      </c>
      <c r="AM21">
        <v>32.270000000000003</v>
      </c>
      <c r="AN21">
        <v>33.96</v>
      </c>
    </row>
    <row r="22" spans="1:48">
      <c r="A22" s="14">
        <f>'Raw data'!A43</f>
        <v>44223</v>
      </c>
      <c r="B22" s="21" t="str">
        <f>'Raw data'!B43</f>
        <v>CF11</v>
      </c>
      <c r="C22" s="2" t="s">
        <v>169</v>
      </c>
      <c r="D22" s="19">
        <v>16</v>
      </c>
      <c r="E22">
        <f>'Raw data'!E43-'Raw data'!C43</f>
        <v>0.3952</v>
      </c>
      <c r="F22">
        <f>'Raw data'!D43+'Raw data'!F43</f>
        <v>3.0000000000000003E-4</v>
      </c>
      <c r="G22">
        <f>'Raw data'!G43</f>
        <v>47.64</v>
      </c>
      <c r="H22">
        <f>'Raw data'!J43</f>
        <v>31.37</v>
      </c>
      <c r="I22">
        <f>'Raw data'!M43</f>
        <v>0.19170000000000001</v>
      </c>
      <c r="J22">
        <f>'Raw data'!N43</f>
        <v>1E-4</v>
      </c>
      <c r="K22">
        <f>'Raw data'!O43</f>
        <v>0.13320000000000001</v>
      </c>
      <c r="L22">
        <f>'Raw data'!P43</f>
        <v>2.0000000000000001E-4</v>
      </c>
      <c r="M22" s="2">
        <f>'Raw data'!Q43</f>
        <v>0</v>
      </c>
      <c r="N22" s="2">
        <f>'Raw data'!R43</f>
        <v>0</v>
      </c>
      <c r="O22" s="2">
        <v>0</v>
      </c>
      <c r="P22">
        <v>0</v>
      </c>
      <c r="Q22" s="16">
        <f t="shared" si="3"/>
        <v>0</v>
      </c>
      <c r="AM22">
        <v>35.08</v>
      </c>
      <c r="AN22">
        <v>35.590000000000003</v>
      </c>
      <c r="AP22" t="s">
        <v>174</v>
      </c>
    </row>
    <row r="23" spans="1:48">
      <c r="A23" s="14">
        <f>'Raw data'!A44</f>
        <v>44223</v>
      </c>
      <c r="B23" s="21" t="str">
        <f>'Raw data'!B44</f>
        <v>CF34</v>
      </c>
      <c r="C23" s="16" t="s">
        <v>169</v>
      </c>
      <c r="D23" s="19">
        <v>14</v>
      </c>
      <c r="E23">
        <f>'Raw data'!E44-'Raw data'!C44</f>
        <v>0.38969999999999994</v>
      </c>
      <c r="F23">
        <f>'Raw data'!D44+'Raw data'!F44</f>
        <v>5.0000000000000001E-4</v>
      </c>
      <c r="G23" s="18">
        <f>'Raw data'!G44</f>
        <v>50.4</v>
      </c>
      <c r="H23">
        <f>'Raw data'!J44</f>
        <v>33.630000000000003</v>
      </c>
      <c r="I23">
        <f>'Raw data'!M44</f>
        <v>0.1993</v>
      </c>
      <c r="J23">
        <f>'Raw data'!N44</f>
        <v>1E-4</v>
      </c>
      <c r="K23">
        <f>'Raw data'!O44</f>
        <v>0.1026</v>
      </c>
      <c r="L23">
        <f>'Raw data'!P44</f>
        <v>2.0000000000000001E-4</v>
      </c>
      <c r="M23" s="2">
        <f>'Raw data'!Q44</f>
        <v>0</v>
      </c>
      <c r="N23" s="2" t="str">
        <f>'Raw data'!R44</f>
        <v>7-10</v>
      </c>
      <c r="O23" s="2">
        <v>7</v>
      </c>
      <c r="P23">
        <v>1</v>
      </c>
      <c r="Q23" s="16">
        <f t="shared" si="3"/>
        <v>17.962535283551453</v>
      </c>
      <c r="AM23">
        <v>28.68</v>
      </c>
      <c r="AN23">
        <v>33.03</v>
      </c>
      <c r="AP23" s="46" t="s">
        <v>176</v>
      </c>
      <c r="AQ23" s="46" t="s">
        <v>177</v>
      </c>
      <c r="AR23" s="46" t="s">
        <v>178</v>
      </c>
      <c r="AS23" s="46" t="s">
        <v>179</v>
      </c>
      <c r="AT23" s="46" t="s">
        <v>180</v>
      </c>
    </row>
    <row r="24" spans="1:48">
      <c r="A24" s="29">
        <f>'Raw data'!A45</f>
        <v>44223</v>
      </c>
      <c r="B24" s="41" t="str">
        <f>'Raw data'!B45</f>
        <v>CF23</v>
      </c>
      <c r="C24" s="28" t="s">
        <v>169</v>
      </c>
      <c r="D24" s="42">
        <v>15</v>
      </c>
      <c r="E24" s="43">
        <f>'Raw data'!E45-'Raw data'!C45</f>
        <v>0.36099999999999999</v>
      </c>
      <c r="F24" s="27">
        <f>'Raw data'!D45+'Raw data'!F45</f>
        <v>5.0000000000000001E-4</v>
      </c>
      <c r="G24" s="27">
        <f>'Raw data'!G45</f>
        <v>46.58</v>
      </c>
      <c r="H24" s="27">
        <f>'Raw data'!J45</f>
        <v>31.07</v>
      </c>
      <c r="I24" s="27">
        <f>'Raw data'!M45</f>
        <v>0.17019999999999999</v>
      </c>
      <c r="J24" s="27">
        <f>'Raw data'!N45</f>
        <v>2.0000000000000001E-4</v>
      </c>
      <c r="K24" s="27">
        <f>'Raw data'!O45</f>
        <v>0.12540000000000001</v>
      </c>
      <c r="L24" s="27">
        <f>'Raw data'!P45</f>
        <v>2.0000000000000001E-4</v>
      </c>
      <c r="M24" s="28">
        <f>'Raw data'!Q45</f>
        <v>12</v>
      </c>
      <c r="N24" s="28" t="str">
        <f>'Raw data'!R45</f>
        <v>23-25</v>
      </c>
      <c r="O24" s="28">
        <v>45</v>
      </c>
      <c r="P24" s="27">
        <v>1</v>
      </c>
      <c r="Q24" s="50">
        <f t="shared" si="3"/>
        <v>124.65373961218837</v>
      </c>
      <c r="AM24">
        <v>29.56</v>
      </c>
      <c r="AN24">
        <v>31.37</v>
      </c>
      <c r="AP24" t="s">
        <v>193</v>
      </c>
      <c r="AQ24">
        <v>9</v>
      </c>
      <c r="AR24">
        <v>277.91000000000003</v>
      </c>
      <c r="AS24">
        <v>30.878888888888891</v>
      </c>
      <c r="AT24">
        <v>3.5969111111111101</v>
      </c>
    </row>
    <row r="25" spans="1:48">
      <c r="C25" s="1" t="s">
        <v>173</v>
      </c>
      <c r="D25" s="39">
        <f>AVERAGE(D15:D24)</f>
        <v>14.7</v>
      </c>
      <c r="E25" s="5">
        <f t="shared" ref="E25:L25" si="4">AVERAGE(E14:E24)</f>
        <v>0.40181818181818174</v>
      </c>
      <c r="F25" s="5">
        <f t="shared" si="4"/>
        <v>3.6363636363636367E-4</v>
      </c>
      <c r="G25" s="18">
        <f t="shared" si="4"/>
        <v>49.43272727272727</v>
      </c>
      <c r="H25" s="18">
        <f t="shared" si="4"/>
        <v>32.872727272727268</v>
      </c>
      <c r="I25" s="5">
        <f t="shared" si="4"/>
        <v>0.19618181818181818</v>
      </c>
      <c r="J25" s="5">
        <f t="shared" si="4"/>
        <v>1.5454545454545457E-4</v>
      </c>
      <c r="K25" s="5">
        <f t="shared" si="4"/>
        <v>0.12708181818181818</v>
      </c>
      <c r="L25" s="5">
        <f t="shared" si="4"/>
        <v>1.9090909090909095E-4</v>
      </c>
      <c r="O25">
        <f>AVERAGE(O14:O24)</f>
        <v>14.181818181818182</v>
      </c>
      <c r="P25">
        <f>AVERAGE(P14:P24)</f>
        <v>0.54545454545454541</v>
      </c>
      <c r="Q25">
        <f>AVERAGE(Q14:Q24)</f>
        <v>36.744855841745952</v>
      </c>
      <c r="AN25">
        <v>33.630000000000003</v>
      </c>
      <c r="AP25" s="45" t="s">
        <v>194</v>
      </c>
      <c r="AQ25" s="45">
        <v>11</v>
      </c>
      <c r="AR25" s="45">
        <v>361.59999999999997</v>
      </c>
      <c r="AS25" s="45">
        <v>32.872727272727268</v>
      </c>
      <c r="AT25" s="45">
        <v>1.8785018181818203</v>
      </c>
    </row>
    <row r="26" spans="1:48">
      <c r="C26" s="1" t="s">
        <v>184</v>
      </c>
      <c r="D26" s="39">
        <f>_xlfn.STDEV.S(D14:D24)</f>
        <v>1.9908883353006896</v>
      </c>
      <c r="E26" s="5">
        <f t="shared" ref="E26:K26" si="5">_xlfn.STDEV.S(E14:E24)</f>
        <v>3.6671973445175234E-2</v>
      </c>
      <c r="F26" s="5"/>
      <c r="G26" s="18">
        <f t="shared" si="5"/>
        <v>2.1105122170179018</v>
      </c>
      <c r="H26" s="18">
        <f t="shared" si="5"/>
        <v>1.3705844804979443</v>
      </c>
      <c r="I26" s="5">
        <f t="shared" si="5"/>
        <v>1.8046208365294809E-2</v>
      </c>
      <c r="J26" s="5"/>
      <c r="K26" s="5">
        <f t="shared" si="5"/>
        <v>2.2808718428785912E-2</v>
      </c>
      <c r="L26" s="5"/>
      <c r="O26">
        <f>_xlfn.STDEV.S(O14:O24)</f>
        <v>19.543890000806808</v>
      </c>
      <c r="P26">
        <f>_xlfn.STDEV.S(P14:P24)</f>
        <v>0.68755165095232862</v>
      </c>
      <c r="Q26">
        <f>_xlfn.STDEV.S(Q14:Q24)</f>
        <v>50.449531446657005</v>
      </c>
      <c r="AN26">
        <v>31.07</v>
      </c>
    </row>
    <row r="28" spans="1:48">
      <c r="AP28" t="s">
        <v>183</v>
      </c>
    </row>
    <row r="29" spans="1:48">
      <c r="AP29" s="46" t="s">
        <v>185</v>
      </c>
      <c r="AQ29" s="46" t="s">
        <v>186</v>
      </c>
      <c r="AR29" s="46" t="s">
        <v>187</v>
      </c>
      <c r="AS29" s="46" t="s">
        <v>188</v>
      </c>
      <c r="AT29" s="46" t="s">
        <v>169</v>
      </c>
      <c r="AU29" s="46" t="s">
        <v>189</v>
      </c>
      <c r="AV29" s="46" t="s">
        <v>190</v>
      </c>
    </row>
    <row r="30" spans="1:48">
      <c r="AP30" t="s">
        <v>191</v>
      </c>
      <c r="AQ30">
        <v>19.678187929292932</v>
      </c>
      <c r="AR30">
        <v>1</v>
      </c>
      <c r="AS30">
        <v>19.678187929292932</v>
      </c>
      <c r="AT30">
        <v>7.4475419639465068</v>
      </c>
      <c r="AU30">
        <v>1.3774819126857605E-2</v>
      </c>
      <c r="AV30">
        <v>4.4138734191705664</v>
      </c>
    </row>
    <row r="31" spans="1:48">
      <c r="AP31" t="s">
        <v>192</v>
      </c>
      <c r="AQ31">
        <v>47.560307070707083</v>
      </c>
      <c r="AR31">
        <v>18</v>
      </c>
      <c r="AS31">
        <v>2.6422392817059492</v>
      </c>
    </row>
    <row r="33" spans="42:48">
      <c r="AP33" s="45" t="s">
        <v>195</v>
      </c>
      <c r="AQ33" s="45">
        <v>67.238495000000015</v>
      </c>
      <c r="AR33" s="45">
        <v>19</v>
      </c>
      <c r="AS33" s="45"/>
      <c r="AT33" s="45"/>
      <c r="AU33" s="45"/>
      <c r="AV33" s="45"/>
    </row>
  </sheetData>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13245-28CB-47DF-9109-42610FE72810}">
  <dimension ref="A1:AE58"/>
  <sheetViews>
    <sheetView topLeftCell="A12" workbookViewId="0">
      <selection activeCell="S38" sqref="S38"/>
    </sheetView>
  </sheetViews>
  <sheetFormatPr defaultRowHeight="15"/>
  <cols>
    <col min="3" max="3" width="14.5703125" bestFit="1" customWidth="1"/>
    <col min="4" max="4" width="14.5703125" customWidth="1"/>
    <col min="5" max="5" width="13.7109375" bestFit="1" customWidth="1"/>
    <col min="6" max="6" width="12.85546875" bestFit="1" customWidth="1"/>
    <col min="12" max="12" width="10.42578125" bestFit="1" customWidth="1"/>
    <col min="14" max="14" width="14.5703125" bestFit="1" customWidth="1"/>
    <col min="15" max="15" width="14.5703125" customWidth="1"/>
    <col min="16" max="16" width="13.7109375" bestFit="1" customWidth="1"/>
    <col min="17" max="17" width="14.5703125" bestFit="1" customWidth="1"/>
    <col min="24" max="24" width="10.42578125" bestFit="1" customWidth="1"/>
    <col min="26" max="26" width="10.42578125" bestFit="1" customWidth="1"/>
    <col min="27" max="27" width="10.5703125" customWidth="1"/>
    <col min="28" max="28" width="13.7109375" bestFit="1" customWidth="1"/>
    <col min="29" max="29" width="12.5703125" customWidth="1"/>
  </cols>
  <sheetData>
    <row r="1" spans="1:31">
      <c r="A1" t="s">
        <v>163</v>
      </c>
      <c r="L1" t="s">
        <v>164</v>
      </c>
      <c r="X1" t="s">
        <v>196</v>
      </c>
    </row>
    <row r="2" spans="1:31">
      <c r="A2" s="3" t="s">
        <v>1</v>
      </c>
      <c r="B2" s="1" t="s">
        <v>141</v>
      </c>
      <c r="C2" s="1" t="s">
        <v>197</v>
      </c>
      <c r="D2" s="1" t="s">
        <v>198</v>
      </c>
      <c r="E2" s="1" t="s">
        <v>199</v>
      </c>
      <c r="F2" s="1" t="s">
        <v>200</v>
      </c>
      <c r="G2" s="1" t="s">
        <v>201</v>
      </c>
      <c r="H2" s="1" t="s">
        <v>17</v>
      </c>
      <c r="L2" s="3" t="s">
        <v>1</v>
      </c>
      <c r="M2" s="1" t="s">
        <v>141</v>
      </c>
      <c r="N2" s="1" t="s">
        <v>197</v>
      </c>
      <c r="O2" s="1" t="s">
        <v>198</v>
      </c>
      <c r="P2" s="1" t="s">
        <v>199</v>
      </c>
      <c r="Q2" s="1" t="s">
        <v>200</v>
      </c>
      <c r="R2" s="1" t="s">
        <v>201</v>
      </c>
      <c r="S2" s="1" t="s">
        <v>17</v>
      </c>
      <c r="X2" s="3" t="s">
        <v>1</v>
      </c>
      <c r="Y2" s="1" t="s">
        <v>141</v>
      </c>
      <c r="Z2" s="1" t="s">
        <v>197</v>
      </c>
      <c r="AA2" s="1" t="s">
        <v>198</v>
      </c>
      <c r="AB2" s="1" t="s">
        <v>199</v>
      </c>
      <c r="AC2" s="1" t="s">
        <v>200</v>
      </c>
      <c r="AD2" s="1" t="s">
        <v>201</v>
      </c>
      <c r="AE2" s="1" t="s">
        <v>17</v>
      </c>
    </row>
    <row r="3" spans="1:31">
      <c r="A3" s="17" t="s">
        <v>18</v>
      </c>
      <c r="B3" t="s">
        <v>202</v>
      </c>
      <c r="C3" t="s">
        <v>203</v>
      </c>
      <c r="D3" t="s">
        <v>204</v>
      </c>
      <c r="E3" s="2" t="s">
        <v>19</v>
      </c>
      <c r="F3" s="14">
        <v>44201</v>
      </c>
      <c r="G3" t="s">
        <v>205</v>
      </c>
      <c r="H3" t="s">
        <v>206</v>
      </c>
      <c r="L3" t="s">
        <v>39</v>
      </c>
      <c r="M3" t="s">
        <v>169</v>
      </c>
      <c r="P3" s="14">
        <v>44197</v>
      </c>
      <c r="Q3" s="14">
        <v>44207</v>
      </c>
      <c r="R3" t="s">
        <v>205</v>
      </c>
      <c r="S3" t="s">
        <v>207</v>
      </c>
      <c r="X3" t="s">
        <v>136</v>
      </c>
      <c r="Y3" s="58" t="s">
        <v>129</v>
      </c>
      <c r="AA3" t="s">
        <v>208</v>
      </c>
      <c r="AB3" s="14">
        <v>44311</v>
      </c>
      <c r="AC3" s="14">
        <v>44334</v>
      </c>
      <c r="AD3" t="s">
        <v>19</v>
      </c>
      <c r="AE3" t="s">
        <v>209</v>
      </c>
    </row>
    <row r="4" spans="1:31">
      <c r="A4" t="s">
        <v>21</v>
      </c>
      <c r="B4" t="s">
        <v>169</v>
      </c>
      <c r="E4" s="14">
        <v>44197</v>
      </c>
      <c r="F4" s="14">
        <v>44204</v>
      </c>
      <c r="G4" t="s">
        <v>205</v>
      </c>
      <c r="H4" t="s">
        <v>210</v>
      </c>
      <c r="L4" t="s">
        <v>43</v>
      </c>
      <c r="M4" t="s">
        <v>169</v>
      </c>
      <c r="P4" s="14">
        <v>44198</v>
      </c>
      <c r="Q4" s="14">
        <v>44207</v>
      </c>
      <c r="R4" t="s">
        <v>205</v>
      </c>
      <c r="S4" t="s">
        <v>207</v>
      </c>
      <c r="X4" t="s">
        <v>140</v>
      </c>
      <c r="Y4" s="58" t="s">
        <v>131</v>
      </c>
      <c r="AA4" t="s">
        <v>208</v>
      </c>
      <c r="AB4" s="14">
        <v>44314</v>
      </c>
      <c r="AC4" s="14">
        <v>44334</v>
      </c>
      <c r="AD4" t="s">
        <v>19</v>
      </c>
      <c r="AE4" t="s">
        <v>209</v>
      </c>
    </row>
    <row r="5" spans="1:31">
      <c r="A5" t="s">
        <v>23</v>
      </c>
      <c r="B5" t="s">
        <v>169</v>
      </c>
      <c r="E5" s="14">
        <v>44197</v>
      </c>
      <c r="F5" s="14">
        <v>44204</v>
      </c>
      <c r="G5" t="s">
        <v>205</v>
      </c>
      <c r="H5" t="s">
        <v>210</v>
      </c>
      <c r="L5" t="s">
        <v>45</v>
      </c>
      <c r="M5" t="s">
        <v>169</v>
      </c>
      <c r="P5" s="14">
        <v>44197</v>
      </c>
      <c r="Q5" s="14">
        <v>44207</v>
      </c>
      <c r="R5" t="s">
        <v>205</v>
      </c>
      <c r="S5" t="s">
        <v>207</v>
      </c>
      <c r="X5" t="s">
        <v>211</v>
      </c>
      <c r="AA5" t="s">
        <v>208</v>
      </c>
      <c r="AB5" t="s">
        <v>212</v>
      </c>
      <c r="AC5" s="57" t="s">
        <v>19</v>
      </c>
      <c r="AD5" s="57" t="s">
        <v>19</v>
      </c>
      <c r="AE5" s="57" t="s">
        <v>19</v>
      </c>
    </row>
    <row r="6" spans="1:31">
      <c r="A6" t="s">
        <v>25</v>
      </c>
      <c r="B6" t="s">
        <v>202</v>
      </c>
      <c r="C6" t="s">
        <v>203</v>
      </c>
      <c r="D6" t="s">
        <v>204</v>
      </c>
      <c r="E6" s="2" t="s">
        <v>213</v>
      </c>
      <c r="F6" s="14">
        <v>44204</v>
      </c>
      <c r="G6" t="s">
        <v>205</v>
      </c>
      <c r="H6" t="s">
        <v>210</v>
      </c>
      <c r="L6" t="s">
        <v>49</v>
      </c>
      <c r="M6" t="s">
        <v>169</v>
      </c>
      <c r="P6" s="14">
        <v>44197</v>
      </c>
      <c r="Q6" s="14">
        <v>44206</v>
      </c>
      <c r="R6" t="s">
        <v>205</v>
      </c>
      <c r="S6" t="s">
        <v>214</v>
      </c>
      <c r="X6" t="s">
        <v>137</v>
      </c>
      <c r="Y6" t="s">
        <v>131</v>
      </c>
      <c r="AA6" t="s">
        <v>208</v>
      </c>
      <c r="AB6" s="14">
        <v>44309</v>
      </c>
      <c r="AC6" s="14">
        <v>44321</v>
      </c>
      <c r="AD6" t="s">
        <v>19</v>
      </c>
      <c r="AE6" t="s">
        <v>215</v>
      </c>
    </row>
    <row r="7" spans="1:31">
      <c r="A7" t="s">
        <v>27</v>
      </c>
      <c r="B7" t="s">
        <v>169</v>
      </c>
      <c r="E7" s="14">
        <v>44197</v>
      </c>
      <c r="F7" s="14">
        <v>44204</v>
      </c>
      <c r="G7" t="s">
        <v>205</v>
      </c>
      <c r="H7" t="s">
        <v>210</v>
      </c>
      <c r="L7" t="s">
        <v>47</v>
      </c>
      <c r="M7" t="s">
        <v>202</v>
      </c>
      <c r="N7" t="s">
        <v>203</v>
      </c>
      <c r="O7" t="s">
        <v>204</v>
      </c>
      <c r="P7" s="2" t="s">
        <v>19</v>
      </c>
      <c r="Q7" s="14">
        <v>44207</v>
      </c>
      <c r="R7" t="s">
        <v>205</v>
      </c>
      <c r="S7" t="s">
        <v>207</v>
      </c>
      <c r="X7" t="s">
        <v>138</v>
      </c>
      <c r="AA7" t="s">
        <v>208</v>
      </c>
      <c r="AB7" s="14">
        <v>44311</v>
      </c>
      <c r="AC7" s="14">
        <v>44323</v>
      </c>
      <c r="AD7" t="s">
        <v>19</v>
      </c>
      <c r="AE7" t="s">
        <v>215</v>
      </c>
    </row>
    <row r="8" spans="1:31">
      <c r="A8" t="s">
        <v>29</v>
      </c>
      <c r="B8" t="s">
        <v>202</v>
      </c>
      <c r="C8" t="s">
        <v>203</v>
      </c>
      <c r="D8" t="s">
        <v>204</v>
      </c>
      <c r="E8" s="2" t="s">
        <v>19</v>
      </c>
      <c r="F8" s="14">
        <v>44204</v>
      </c>
      <c r="G8" t="s">
        <v>205</v>
      </c>
      <c r="H8" t="s">
        <v>210</v>
      </c>
      <c r="L8" t="s">
        <v>41</v>
      </c>
      <c r="M8" t="s">
        <v>169</v>
      </c>
      <c r="P8" s="2" t="s">
        <v>19</v>
      </c>
      <c r="Q8" s="14">
        <v>44207</v>
      </c>
      <c r="R8" t="s">
        <v>205</v>
      </c>
      <c r="S8" t="s">
        <v>207</v>
      </c>
      <c r="X8" t="s">
        <v>139</v>
      </c>
      <c r="AA8" t="s">
        <v>208</v>
      </c>
      <c r="AB8" s="14">
        <v>44314</v>
      </c>
      <c r="AC8" s="14">
        <v>44323</v>
      </c>
      <c r="AD8" t="s">
        <v>19</v>
      </c>
      <c r="AE8" t="s">
        <v>215</v>
      </c>
    </row>
    <row r="9" spans="1:31">
      <c r="A9" t="s">
        <v>31</v>
      </c>
      <c r="B9" t="s">
        <v>169</v>
      </c>
      <c r="E9" s="14">
        <v>44197</v>
      </c>
      <c r="F9" s="14">
        <v>44204</v>
      </c>
      <c r="G9" t="s">
        <v>205</v>
      </c>
      <c r="H9" t="s">
        <v>210</v>
      </c>
      <c r="L9" t="s">
        <v>56</v>
      </c>
      <c r="M9" t="s">
        <v>202</v>
      </c>
      <c r="N9" t="s">
        <v>203</v>
      </c>
      <c r="O9" t="s">
        <v>204</v>
      </c>
      <c r="P9" s="2" t="s">
        <v>19</v>
      </c>
      <c r="Q9" t="s">
        <v>216</v>
      </c>
      <c r="R9" t="s">
        <v>205</v>
      </c>
      <c r="S9" t="s">
        <v>217</v>
      </c>
    </row>
    <row r="10" spans="1:31">
      <c r="A10" t="s">
        <v>33</v>
      </c>
      <c r="B10" t="s">
        <v>169</v>
      </c>
      <c r="E10" s="14">
        <v>44197</v>
      </c>
      <c r="F10" s="14">
        <v>44204</v>
      </c>
      <c r="G10" t="s">
        <v>205</v>
      </c>
      <c r="H10" t="s">
        <v>210</v>
      </c>
      <c r="L10" t="s">
        <v>58</v>
      </c>
      <c r="M10" t="s">
        <v>202</v>
      </c>
      <c r="P10" s="2" t="s">
        <v>19</v>
      </c>
      <c r="Q10" s="14">
        <v>44209</v>
      </c>
      <c r="R10" t="s">
        <v>205</v>
      </c>
      <c r="S10" t="s">
        <v>218</v>
      </c>
    </row>
    <row r="11" spans="1:31">
      <c r="A11" s="17" t="s">
        <v>35</v>
      </c>
      <c r="B11" t="s">
        <v>202</v>
      </c>
      <c r="E11" s="14">
        <v>44198</v>
      </c>
      <c r="F11" s="14">
        <v>44206</v>
      </c>
      <c r="G11" t="s">
        <v>205</v>
      </c>
      <c r="H11" t="s">
        <v>219</v>
      </c>
      <c r="L11" t="s">
        <v>60</v>
      </c>
      <c r="M11" t="s">
        <v>202</v>
      </c>
      <c r="N11" t="s">
        <v>203</v>
      </c>
      <c r="O11" t="s">
        <v>204</v>
      </c>
      <c r="P11" s="2" t="s">
        <v>19</v>
      </c>
      <c r="Q11" t="s">
        <v>216</v>
      </c>
      <c r="R11" t="s">
        <v>205</v>
      </c>
      <c r="S11" t="s">
        <v>217</v>
      </c>
    </row>
    <row r="12" spans="1:31">
      <c r="A12" s="17" t="s">
        <v>37</v>
      </c>
      <c r="B12" t="s">
        <v>169</v>
      </c>
      <c r="C12" t="s">
        <v>203</v>
      </c>
      <c r="D12" t="s">
        <v>204</v>
      </c>
      <c r="E12" s="16" t="s">
        <v>19</v>
      </c>
      <c r="F12" s="14">
        <v>44206</v>
      </c>
      <c r="G12" t="s">
        <v>205</v>
      </c>
      <c r="H12" t="s">
        <v>219</v>
      </c>
      <c r="L12" t="s">
        <v>64</v>
      </c>
      <c r="M12" t="s">
        <v>169</v>
      </c>
      <c r="N12" t="s">
        <v>203</v>
      </c>
      <c r="O12" t="s">
        <v>204</v>
      </c>
      <c r="P12" s="2" t="s">
        <v>19</v>
      </c>
      <c r="Q12" s="14">
        <v>44210</v>
      </c>
      <c r="R12" t="s">
        <v>205</v>
      </c>
      <c r="S12" t="s">
        <v>220</v>
      </c>
    </row>
    <row r="13" spans="1:31">
      <c r="A13" t="s">
        <v>50</v>
      </c>
      <c r="B13" t="s">
        <v>169</v>
      </c>
      <c r="C13" t="s">
        <v>203</v>
      </c>
      <c r="D13" t="s">
        <v>204</v>
      </c>
      <c r="E13" s="2" t="s">
        <v>19</v>
      </c>
      <c r="F13" s="14">
        <v>44206</v>
      </c>
      <c r="G13" t="s">
        <v>205</v>
      </c>
      <c r="H13" t="s">
        <v>221</v>
      </c>
      <c r="L13" s="27" t="s">
        <v>66</v>
      </c>
      <c r="M13" s="27" t="s">
        <v>202</v>
      </c>
      <c r="N13" s="27" t="s">
        <v>203</v>
      </c>
      <c r="O13" s="27" t="s">
        <v>204</v>
      </c>
      <c r="P13" s="28" t="s">
        <v>19</v>
      </c>
      <c r="Q13" s="29">
        <v>44210</v>
      </c>
      <c r="R13" s="27" t="s">
        <v>205</v>
      </c>
      <c r="S13" s="27" t="s">
        <v>220</v>
      </c>
      <c r="T13" s="27"/>
      <c r="U13" s="27"/>
    </row>
    <row r="14" spans="1:31">
      <c r="A14" t="s">
        <v>52</v>
      </c>
      <c r="B14" t="s">
        <v>202</v>
      </c>
      <c r="C14" t="s">
        <v>203</v>
      </c>
      <c r="D14" t="s">
        <v>204</v>
      </c>
      <c r="E14" s="2" t="s">
        <v>19</v>
      </c>
      <c r="F14" s="14">
        <v>44206</v>
      </c>
      <c r="G14" t="s">
        <v>205</v>
      </c>
      <c r="H14" t="s">
        <v>221</v>
      </c>
      <c r="L14" t="s">
        <v>62</v>
      </c>
      <c r="M14" t="s">
        <v>169</v>
      </c>
      <c r="P14" s="14">
        <v>44199</v>
      </c>
      <c r="Q14" s="14">
        <v>44209</v>
      </c>
      <c r="R14" t="s">
        <v>205</v>
      </c>
      <c r="S14" t="s">
        <v>222</v>
      </c>
    </row>
    <row r="15" spans="1:31">
      <c r="A15" s="27" t="s">
        <v>54</v>
      </c>
      <c r="B15" s="27" t="s">
        <v>169</v>
      </c>
      <c r="C15" s="27" t="s">
        <v>203</v>
      </c>
      <c r="D15" s="27" t="s">
        <v>204</v>
      </c>
      <c r="E15" s="28" t="s">
        <v>19</v>
      </c>
      <c r="F15" s="29">
        <v>44207</v>
      </c>
      <c r="G15" s="27" t="s">
        <v>205</v>
      </c>
      <c r="H15" s="27" t="s">
        <v>223</v>
      </c>
      <c r="I15" s="27"/>
      <c r="J15" s="27"/>
      <c r="L15" t="s">
        <v>89</v>
      </c>
      <c r="M15" t="s">
        <v>169</v>
      </c>
      <c r="P15" s="14">
        <v>44199</v>
      </c>
      <c r="Q15" s="14">
        <v>44208</v>
      </c>
      <c r="R15" t="s">
        <v>205</v>
      </c>
      <c r="S15" t="s">
        <v>224</v>
      </c>
    </row>
    <row r="16" spans="1:31">
      <c r="A16" t="s">
        <v>68</v>
      </c>
      <c r="B16" t="s">
        <v>169</v>
      </c>
      <c r="E16" s="14">
        <v>44197</v>
      </c>
      <c r="F16" s="14">
        <v>44205</v>
      </c>
      <c r="G16" t="s">
        <v>205</v>
      </c>
      <c r="H16" t="s">
        <v>225</v>
      </c>
      <c r="L16" t="s">
        <v>91</v>
      </c>
      <c r="M16" t="s">
        <v>169</v>
      </c>
      <c r="P16" s="14">
        <v>44198</v>
      </c>
      <c r="Q16" s="14">
        <v>44208</v>
      </c>
      <c r="R16" t="s">
        <v>205</v>
      </c>
      <c r="S16" t="s">
        <v>224</v>
      </c>
    </row>
    <row r="17" spans="1:21">
      <c r="A17" t="s">
        <v>71</v>
      </c>
      <c r="B17" t="s">
        <v>169</v>
      </c>
      <c r="E17" s="14">
        <v>44197</v>
      </c>
      <c r="F17" s="14">
        <v>44205</v>
      </c>
      <c r="G17" t="s">
        <v>205</v>
      </c>
      <c r="H17" t="s">
        <v>225</v>
      </c>
      <c r="L17" t="s">
        <v>94</v>
      </c>
      <c r="M17" t="s">
        <v>169</v>
      </c>
      <c r="P17" s="14">
        <v>44197</v>
      </c>
      <c r="Q17" s="14">
        <v>44206</v>
      </c>
      <c r="R17" t="s">
        <v>205</v>
      </c>
      <c r="S17" t="s">
        <v>226</v>
      </c>
    </row>
    <row r="18" spans="1:21">
      <c r="A18" t="s">
        <v>73</v>
      </c>
      <c r="B18" t="s">
        <v>169</v>
      </c>
      <c r="E18" s="14">
        <v>44197</v>
      </c>
      <c r="F18" s="14">
        <v>44205</v>
      </c>
      <c r="G18" t="s">
        <v>205</v>
      </c>
      <c r="H18" t="s">
        <v>227</v>
      </c>
      <c r="L18" t="s">
        <v>96</v>
      </c>
      <c r="M18" t="s">
        <v>169</v>
      </c>
      <c r="P18" s="14">
        <v>44197</v>
      </c>
      <c r="Q18" s="14">
        <v>44206</v>
      </c>
      <c r="R18" t="s">
        <v>205</v>
      </c>
      <c r="S18" t="s">
        <v>226</v>
      </c>
    </row>
    <row r="19" spans="1:21">
      <c r="A19" t="s">
        <v>76</v>
      </c>
      <c r="B19" t="s">
        <v>169</v>
      </c>
      <c r="E19" s="14">
        <v>44198</v>
      </c>
      <c r="F19" s="14">
        <v>44206</v>
      </c>
      <c r="G19" t="s">
        <v>205</v>
      </c>
      <c r="H19" t="s">
        <v>228</v>
      </c>
      <c r="L19" t="s">
        <v>98</v>
      </c>
      <c r="M19" t="s">
        <v>169</v>
      </c>
      <c r="P19" s="14">
        <v>44199</v>
      </c>
      <c r="Q19" s="14">
        <v>44209</v>
      </c>
      <c r="R19" t="s">
        <v>205</v>
      </c>
      <c r="S19" t="s">
        <v>229</v>
      </c>
    </row>
    <row r="20" spans="1:21">
      <c r="A20" t="s">
        <v>78</v>
      </c>
      <c r="B20" t="s">
        <v>169</v>
      </c>
      <c r="E20" s="14">
        <v>44198</v>
      </c>
      <c r="F20" s="14">
        <v>44206</v>
      </c>
      <c r="G20" t="s">
        <v>205</v>
      </c>
      <c r="H20" t="s">
        <v>228</v>
      </c>
      <c r="L20" t="s">
        <v>100</v>
      </c>
      <c r="M20" t="s">
        <v>169</v>
      </c>
      <c r="N20" t="s">
        <v>203</v>
      </c>
      <c r="O20" t="s">
        <v>204</v>
      </c>
      <c r="P20" t="s">
        <v>19</v>
      </c>
      <c r="Q20" t="s">
        <v>216</v>
      </c>
      <c r="R20" t="s">
        <v>205</v>
      </c>
      <c r="S20" t="s">
        <v>230</v>
      </c>
    </row>
    <row r="21" spans="1:21">
      <c r="A21" t="s">
        <v>80</v>
      </c>
      <c r="B21" t="s">
        <v>169</v>
      </c>
      <c r="E21" s="14">
        <v>44198</v>
      </c>
      <c r="F21" s="14">
        <v>44206</v>
      </c>
      <c r="G21" t="s">
        <v>205</v>
      </c>
      <c r="H21" t="s">
        <v>228</v>
      </c>
      <c r="L21" t="s">
        <v>101</v>
      </c>
      <c r="M21" t="s">
        <v>169</v>
      </c>
      <c r="P21" s="14">
        <v>44199</v>
      </c>
      <c r="Q21" s="14">
        <v>44209</v>
      </c>
      <c r="R21" t="s">
        <v>205</v>
      </c>
      <c r="S21" t="s">
        <v>231</v>
      </c>
    </row>
    <row r="22" spans="1:21">
      <c r="A22" t="s">
        <v>81</v>
      </c>
      <c r="B22" t="s">
        <v>169</v>
      </c>
      <c r="C22" t="s">
        <v>203</v>
      </c>
      <c r="D22" t="s">
        <v>204</v>
      </c>
      <c r="E22" s="2" t="s">
        <v>19</v>
      </c>
      <c r="F22" s="14">
        <v>44205</v>
      </c>
      <c r="G22" t="s">
        <v>205</v>
      </c>
      <c r="H22" t="s">
        <v>227</v>
      </c>
      <c r="L22" t="s">
        <v>103</v>
      </c>
      <c r="M22" t="s">
        <v>169</v>
      </c>
      <c r="P22" s="14">
        <v>44198</v>
      </c>
      <c r="Q22" s="14">
        <v>44207</v>
      </c>
      <c r="R22" t="s">
        <v>205</v>
      </c>
      <c r="S22" t="s">
        <v>232</v>
      </c>
    </row>
    <row r="23" spans="1:21">
      <c r="A23" t="s">
        <v>83</v>
      </c>
      <c r="B23" t="s">
        <v>169</v>
      </c>
      <c r="E23" s="14">
        <v>44197</v>
      </c>
      <c r="F23" s="14">
        <v>44204</v>
      </c>
      <c r="G23" t="s">
        <v>205</v>
      </c>
      <c r="H23" t="s">
        <v>233</v>
      </c>
      <c r="L23" t="s">
        <v>105</v>
      </c>
      <c r="M23" t="s">
        <v>169</v>
      </c>
      <c r="P23" s="14">
        <v>44199</v>
      </c>
      <c r="Q23" s="14">
        <v>44209</v>
      </c>
      <c r="R23" t="s">
        <v>205</v>
      </c>
      <c r="S23" t="s">
        <v>231</v>
      </c>
    </row>
    <row r="24" spans="1:21">
      <c r="A24" t="s">
        <v>87</v>
      </c>
      <c r="B24" t="s">
        <v>169</v>
      </c>
      <c r="E24" s="14">
        <v>44197</v>
      </c>
      <c r="F24" s="14">
        <v>44205</v>
      </c>
      <c r="G24" t="s">
        <v>205</v>
      </c>
      <c r="H24" t="s">
        <v>234</v>
      </c>
      <c r="L24" s="47" t="s">
        <v>108</v>
      </c>
      <c r="M24" s="47" t="s">
        <v>169</v>
      </c>
      <c r="N24" s="47"/>
      <c r="O24" s="47"/>
      <c r="P24" s="48">
        <v>44199</v>
      </c>
      <c r="Q24" s="48">
        <v>44208</v>
      </c>
      <c r="R24" s="47" t="s">
        <v>205</v>
      </c>
      <c r="S24" s="47" t="s">
        <v>235</v>
      </c>
      <c r="T24" s="47"/>
      <c r="U24" s="47"/>
    </row>
    <row r="25" spans="1:21">
      <c r="L25" t="s">
        <v>128</v>
      </c>
      <c r="M25" t="s">
        <v>202</v>
      </c>
      <c r="P25" s="14">
        <v>44201</v>
      </c>
      <c r="Q25" s="14">
        <v>44210</v>
      </c>
      <c r="R25" t="s">
        <v>205</v>
      </c>
      <c r="S25" t="s">
        <v>236</v>
      </c>
    </row>
    <row r="26" spans="1:21">
      <c r="L26" t="s">
        <v>130</v>
      </c>
      <c r="M26" t="s">
        <v>169</v>
      </c>
      <c r="P26" s="14">
        <v>44198</v>
      </c>
      <c r="Q26" s="14">
        <v>44207</v>
      </c>
      <c r="R26" t="s">
        <v>205</v>
      </c>
      <c r="S26" t="s">
        <v>237</v>
      </c>
    </row>
    <row r="27" spans="1:21">
      <c r="L27" t="s">
        <v>132</v>
      </c>
      <c r="M27" t="s">
        <v>169</v>
      </c>
      <c r="N27" t="s">
        <v>203</v>
      </c>
      <c r="O27" t="s">
        <v>204</v>
      </c>
      <c r="Q27" t="s">
        <v>238</v>
      </c>
      <c r="R27" t="s">
        <v>205</v>
      </c>
      <c r="S27" t="s">
        <v>239</v>
      </c>
    </row>
    <row r="28" spans="1:21">
      <c r="L28" t="s">
        <v>133</v>
      </c>
      <c r="M28" t="s">
        <v>169</v>
      </c>
      <c r="P28" s="14">
        <v>44197</v>
      </c>
      <c r="Q28" s="14">
        <v>44206</v>
      </c>
      <c r="R28" t="s">
        <v>205</v>
      </c>
      <c r="S28" t="s">
        <v>240</v>
      </c>
    </row>
    <row r="29" spans="1:21">
      <c r="L29" t="s">
        <v>134</v>
      </c>
      <c r="M29" t="s">
        <v>202</v>
      </c>
      <c r="P29" s="14">
        <v>44198</v>
      </c>
      <c r="Q29" s="14">
        <v>44208</v>
      </c>
      <c r="R29" t="s">
        <v>205</v>
      </c>
      <c r="S29" t="s">
        <v>241</v>
      </c>
    </row>
    <row r="30" spans="1:21">
      <c r="L30" t="s">
        <v>135</v>
      </c>
      <c r="M30" t="s">
        <v>169</v>
      </c>
      <c r="N30" t="s">
        <v>203</v>
      </c>
      <c r="O30" t="s">
        <v>204</v>
      </c>
      <c r="Q30" t="s">
        <v>242</v>
      </c>
      <c r="R30" t="s">
        <v>205</v>
      </c>
      <c r="S30" t="s">
        <v>241</v>
      </c>
    </row>
    <row r="31" spans="1:21">
      <c r="L31" t="s">
        <v>243</v>
      </c>
      <c r="M31" t="s">
        <v>202</v>
      </c>
      <c r="N31" t="s">
        <v>203</v>
      </c>
      <c r="O31" t="s">
        <v>204</v>
      </c>
      <c r="P31" t="s">
        <v>19</v>
      </c>
      <c r="Q31" t="s">
        <v>242</v>
      </c>
      <c r="R31" t="s">
        <v>205</v>
      </c>
      <c r="S31" t="s">
        <v>244</v>
      </c>
    </row>
    <row r="32" spans="1:21">
      <c r="L32" t="s">
        <v>113</v>
      </c>
      <c r="M32" t="s">
        <v>169</v>
      </c>
      <c r="N32" t="s">
        <v>203</v>
      </c>
      <c r="O32" t="s">
        <v>204</v>
      </c>
      <c r="P32" t="s">
        <v>19</v>
      </c>
      <c r="Q32" t="s">
        <v>242</v>
      </c>
      <c r="R32" t="s">
        <v>205</v>
      </c>
      <c r="S32" t="s">
        <v>245</v>
      </c>
    </row>
    <row r="33" spans="12:19">
      <c r="L33" t="s">
        <v>246</v>
      </c>
      <c r="M33" t="s">
        <v>202</v>
      </c>
      <c r="N33" t="s">
        <v>203</v>
      </c>
      <c r="O33" t="s">
        <v>204</v>
      </c>
      <c r="P33" t="s">
        <v>19</v>
      </c>
      <c r="Q33" t="s">
        <v>242</v>
      </c>
      <c r="R33" t="s">
        <v>205</v>
      </c>
      <c r="S33" t="s">
        <v>244</v>
      </c>
    </row>
    <row r="34" spans="12:19">
      <c r="L34" t="s">
        <v>121</v>
      </c>
      <c r="M34" t="s">
        <v>202</v>
      </c>
      <c r="N34" t="s">
        <v>203</v>
      </c>
      <c r="O34" t="s">
        <v>204</v>
      </c>
      <c r="P34" t="s">
        <v>19</v>
      </c>
      <c r="Q34" t="s">
        <v>242</v>
      </c>
      <c r="R34" t="s">
        <v>205</v>
      </c>
      <c r="S34" t="s">
        <v>247</v>
      </c>
    </row>
    <row r="35" spans="12:19">
      <c r="L35" t="s">
        <v>248</v>
      </c>
      <c r="M35" t="s">
        <v>169</v>
      </c>
      <c r="N35" t="s">
        <v>203</v>
      </c>
      <c r="O35" t="s">
        <v>204</v>
      </c>
      <c r="P35" t="s">
        <v>19</v>
      </c>
      <c r="Q35" t="s">
        <v>242</v>
      </c>
      <c r="R35" t="s">
        <v>205</v>
      </c>
      <c r="S35" t="s">
        <v>249</v>
      </c>
    </row>
    <row r="36" spans="12:19">
      <c r="L36" t="s">
        <v>250</v>
      </c>
      <c r="M36" t="s">
        <v>169</v>
      </c>
      <c r="N36" t="s">
        <v>203</v>
      </c>
      <c r="O36" t="s">
        <v>204</v>
      </c>
      <c r="P36" t="s">
        <v>19</v>
      </c>
      <c r="Q36" t="s">
        <v>242</v>
      </c>
      <c r="R36" t="s">
        <v>205</v>
      </c>
    </row>
    <row r="37" spans="12:19">
      <c r="L37" t="s">
        <v>123</v>
      </c>
      <c r="M37" t="s">
        <v>169</v>
      </c>
      <c r="N37" t="s">
        <v>203</v>
      </c>
      <c r="O37" t="s">
        <v>204</v>
      </c>
      <c r="P37" t="s">
        <v>19</v>
      </c>
      <c r="Q37" t="s">
        <v>242</v>
      </c>
      <c r="R37" t="s">
        <v>205</v>
      </c>
      <c r="S37" t="s">
        <v>251</v>
      </c>
    </row>
    <row r="38" spans="12:19">
      <c r="L38" t="s">
        <v>252</v>
      </c>
      <c r="M38" t="s">
        <v>202</v>
      </c>
      <c r="N38" t="s">
        <v>203</v>
      </c>
      <c r="O38" t="s">
        <v>204</v>
      </c>
      <c r="P38" t="s">
        <v>19</v>
      </c>
      <c r="Q38" t="s">
        <v>242</v>
      </c>
      <c r="R38" t="s">
        <v>205</v>
      </c>
    </row>
    <row r="39" spans="12:19">
      <c r="L39" t="s">
        <v>253</v>
      </c>
      <c r="M39" t="s">
        <v>202</v>
      </c>
      <c r="N39" t="s">
        <v>203</v>
      </c>
      <c r="O39" t="s">
        <v>204</v>
      </c>
      <c r="P39" t="s">
        <v>19</v>
      </c>
      <c r="Q39" t="s">
        <v>242</v>
      </c>
      <c r="R39" t="s">
        <v>205</v>
      </c>
      <c r="S39" t="s">
        <v>254</v>
      </c>
    </row>
    <row r="40" spans="12:19">
      <c r="L40" t="s">
        <v>255</v>
      </c>
      <c r="M40" t="s">
        <v>202</v>
      </c>
      <c r="N40" t="s">
        <v>203</v>
      </c>
      <c r="O40" t="s">
        <v>204</v>
      </c>
      <c r="P40" t="s">
        <v>19</v>
      </c>
      <c r="Q40" s="14">
        <v>44210</v>
      </c>
      <c r="R40" t="s">
        <v>205</v>
      </c>
      <c r="S40" t="s">
        <v>256</v>
      </c>
    </row>
    <row r="41" spans="12:19">
      <c r="L41" t="s">
        <v>119</v>
      </c>
      <c r="M41" t="s">
        <v>202</v>
      </c>
      <c r="N41" t="s">
        <v>203</v>
      </c>
      <c r="O41" t="s">
        <v>204</v>
      </c>
      <c r="P41" t="s">
        <v>19</v>
      </c>
      <c r="Q41" s="14">
        <v>44211</v>
      </c>
      <c r="R41" t="s">
        <v>205</v>
      </c>
      <c r="S41" t="s">
        <v>257</v>
      </c>
    </row>
    <row r="42" spans="12:19">
      <c r="L42" t="s">
        <v>258</v>
      </c>
      <c r="M42" t="s">
        <v>169</v>
      </c>
      <c r="P42" s="14">
        <v>44197</v>
      </c>
      <c r="Q42" s="14">
        <v>44207</v>
      </c>
      <c r="R42" t="s">
        <v>205</v>
      </c>
      <c r="S42" t="s">
        <v>244</v>
      </c>
    </row>
    <row r="43" spans="12:19">
      <c r="L43" t="s">
        <v>259</v>
      </c>
      <c r="M43" t="s">
        <v>169</v>
      </c>
      <c r="P43" s="14">
        <v>44197</v>
      </c>
      <c r="Q43" s="14">
        <v>44207</v>
      </c>
      <c r="R43" t="s">
        <v>205</v>
      </c>
    </row>
    <row r="44" spans="12:19">
      <c r="L44" t="s">
        <v>260</v>
      </c>
      <c r="M44" t="s">
        <v>169</v>
      </c>
      <c r="P44" s="14">
        <v>44197</v>
      </c>
      <c r="Q44" s="14">
        <v>44207</v>
      </c>
      <c r="R44" t="s">
        <v>205</v>
      </c>
      <c r="S44" t="s">
        <v>254</v>
      </c>
    </row>
    <row r="45" spans="12:19">
      <c r="L45" t="s">
        <v>261</v>
      </c>
      <c r="M45" t="s">
        <v>169</v>
      </c>
      <c r="P45" s="14">
        <v>44198</v>
      </c>
      <c r="Q45" s="14">
        <v>44207</v>
      </c>
      <c r="R45" t="s">
        <v>205</v>
      </c>
    </row>
    <row r="46" spans="12:19">
      <c r="L46" t="s">
        <v>262</v>
      </c>
      <c r="M46" t="s">
        <v>202</v>
      </c>
      <c r="P46" s="14">
        <v>44197</v>
      </c>
      <c r="Q46" s="14">
        <v>44207</v>
      </c>
      <c r="R46" t="s">
        <v>205</v>
      </c>
    </row>
    <row r="47" spans="12:19">
      <c r="L47" t="s">
        <v>263</v>
      </c>
      <c r="M47" t="s">
        <v>202</v>
      </c>
      <c r="P47" s="14">
        <v>44198</v>
      </c>
      <c r="Q47" s="14">
        <v>44208</v>
      </c>
      <c r="R47" t="s">
        <v>205</v>
      </c>
      <c r="S47" t="s">
        <v>254</v>
      </c>
    </row>
    <row r="48" spans="12:19">
      <c r="L48" t="s">
        <v>111</v>
      </c>
      <c r="M48" t="s">
        <v>169</v>
      </c>
      <c r="P48" s="14">
        <v>44198</v>
      </c>
      <c r="Q48" s="14">
        <v>44208</v>
      </c>
      <c r="R48" t="s">
        <v>205</v>
      </c>
      <c r="S48" t="s">
        <v>264</v>
      </c>
    </row>
    <row r="49" spans="12:19">
      <c r="L49" t="s">
        <v>265</v>
      </c>
      <c r="M49" t="s">
        <v>169</v>
      </c>
      <c r="P49" s="14">
        <v>44198</v>
      </c>
      <c r="Q49" s="14">
        <v>44208</v>
      </c>
      <c r="R49" t="s">
        <v>205</v>
      </c>
      <c r="S49" t="s">
        <v>266</v>
      </c>
    </row>
    <row r="50" spans="12:19">
      <c r="L50" t="s">
        <v>267</v>
      </c>
      <c r="M50" t="s">
        <v>169</v>
      </c>
      <c r="P50" s="14">
        <v>44198</v>
      </c>
      <c r="Q50" s="14">
        <v>44208</v>
      </c>
      <c r="R50" t="s">
        <v>205</v>
      </c>
    </row>
    <row r="51" spans="12:19">
      <c r="L51" t="s">
        <v>268</v>
      </c>
      <c r="M51" t="s">
        <v>202</v>
      </c>
      <c r="P51" s="14">
        <v>44198</v>
      </c>
      <c r="Q51" s="14">
        <v>44208</v>
      </c>
      <c r="R51" t="s">
        <v>205</v>
      </c>
    </row>
    <row r="52" spans="12:19">
      <c r="L52" t="s">
        <v>269</v>
      </c>
      <c r="M52" t="s">
        <v>169</v>
      </c>
      <c r="P52" s="14">
        <v>44198</v>
      </c>
      <c r="Q52" s="14">
        <v>44208</v>
      </c>
      <c r="R52" t="s">
        <v>205</v>
      </c>
      <c r="S52" t="s">
        <v>244</v>
      </c>
    </row>
    <row r="53" spans="12:19">
      <c r="L53" t="s">
        <v>270</v>
      </c>
      <c r="M53" t="s">
        <v>202</v>
      </c>
      <c r="P53" s="14">
        <v>44198</v>
      </c>
      <c r="Q53" s="14">
        <v>44208</v>
      </c>
      <c r="R53" t="s">
        <v>205</v>
      </c>
      <c r="S53" t="s">
        <v>254</v>
      </c>
    </row>
    <row r="54" spans="12:19">
      <c r="L54" t="s">
        <v>271</v>
      </c>
      <c r="M54" t="s">
        <v>202</v>
      </c>
      <c r="P54" s="14">
        <v>44198</v>
      </c>
      <c r="Q54" s="14">
        <v>44209</v>
      </c>
      <c r="R54" t="s">
        <v>205</v>
      </c>
      <c r="S54" t="s">
        <v>254</v>
      </c>
    </row>
    <row r="55" spans="12:19">
      <c r="L55" t="s">
        <v>272</v>
      </c>
      <c r="M55" t="s">
        <v>202</v>
      </c>
      <c r="P55" s="14">
        <v>44199</v>
      </c>
      <c r="Q55" s="14">
        <v>44209</v>
      </c>
      <c r="R55" t="s">
        <v>205</v>
      </c>
      <c r="S55" t="s">
        <v>244</v>
      </c>
    </row>
    <row r="56" spans="12:19">
      <c r="L56" t="s">
        <v>273</v>
      </c>
      <c r="M56" t="s">
        <v>202</v>
      </c>
      <c r="P56" s="14">
        <v>44199</v>
      </c>
      <c r="Q56" s="14">
        <v>44209</v>
      </c>
      <c r="R56" t="s">
        <v>205</v>
      </c>
      <c r="S56" t="s">
        <v>254</v>
      </c>
    </row>
    <row r="57" spans="12:19">
      <c r="L57" t="s">
        <v>115</v>
      </c>
      <c r="M57" t="s">
        <v>202</v>
      </c>
      <c r="P57" s="14">
        <v>44199</v>
      </c>
      <c r="Q57" s="14">
        <v>44209</v>
      </c>
      <c r="R57" t="s">
        <v>205</v>
      </c>
      <c r="S57" t="s">
        <v>274</v>
      </c>
    </row>
    <row r="58" spans="12:19">
      <c r="L58" t="s">
        <v>117</v>
      </c>
      <c r="M58" t="s">
        <v>202</v>
      </c>
      <c r="P58" s="14">
        <v>44199</v>
      </c>
      <c r="Q58" s="14">
        <v>44209</v>
      </c>
      <c r="R58" t="s">
        <v>205</v>
      </c>
      <c r="S58" t="s">
        <v>275</v>
      </c>
    </row>
  </sheetData>
  <conditionalFormatting sqref="G2">
    <cfRule type="containsText" dxfId="5" priority="6" operator="containsText" text="neg">
      <formula>NOT(ISERROR(SEARCH("neg",G2)))</formula>
    </cfRule>
  </conditionalFormatting>
  <conditionalFormatting sqref="G2">
    <cfRule type="containsText" dxfId="4" priority="5" operator="containsText" text="pos">
      <formula>NOT(ISERROR(SEARCH("pos",G2)))</formula>
    </cfRule>
  </conditionalFormatting>
  <conditionalFormatting sqref="R2">
    <cfRule type="containsText" dxfId="3" priority="4" operator="containsText" text="neg">
      <formula>NOT(ISERROR(SEARCH("neg",R2)))</formula>
    </cfRule>
  </conditionalFormatting>
  <conditionalFormatting sqref="R2">
    <cfRule type="containsText" dxfId="2" priority="3" operator="containsText" text="pos">
      <formula>NOT(ISERROR(SEARCH("pos",R2)))</formula>
    </cfRule>
  </conditionalFormatting>
  <conditionalFormatting sqref="AD2">
    <cfRule type="containsText" dxfId="1" priority="2" operator="containsText" text="neg">
      <formula>NOT(ISERROR(SEARCH("neg",AD2)))</formula>
    </cfRule>
  </conditionalFormatting>
  <conditionalFormatting sqref="AD2">
    <cfRule type="containsText" dxfId="0" priority="1" operator="containsText" text="pos">
      <formula>NOT(ISERROR(SEARCH("pos",AD2)))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219B1-C536-49F8-AAFA-A0EE98DCD3F1}">
  <dimension ref="A1:K60"/>
  <sheetViews>
    <sheetView topLeftCell="A21" workbookViewId="0">
      <selection sqref="A1:K25"/>
    </sheetView>
  </sheetViews>
  <sheetFormatPr defaultRowHeight="15"/>
  <cols>
    <col min="1" max="1" width="10.42578125" bestFit="1" customWidth="1"/>
    <col min="4" max="5" width="15.85546875" bestFit="1" customWidth="1"/>
    <col min="6" max="6" width="16.28515625" bestFit="1" customWidth="1"/>
    <col min="7" max="7" width="17.140625" bestFit="1" customWidth="1"/>
    <col min="8" max="8" width="20.85546875" bestFit="1" customWidth="1"/>
    <col min="9" max="9" width="12.42578125" customWidth="1"/>
  </cols>
  <sheetData>
    <row r="1" spans="1:11">
      <c r="A1" s="12" t="s">
        <v>276</v>
      </c>
      <c r="B1" s="23" t="s">
        <v>141</v>
      </c>
      <c r="C1" s="23" t="s">
        <v>161</v>
      </c>
      <c r="D1" s="12" t="s">
        <v>10</v>
      </c>
      <c r="E1" s="12" t="s">
        <v>11</v>
      </c>
      <c r="F1" s="12" t="s">
        <v>143</v>
      </c>
      <c r="G1" s="12" t="s">
        <v>145</v>
      </c>
      <c r="H1" s="12" t="s">
        <v>146</v>
      </c>
      <c r="I1" s="12" t="s">
        <v>277</v>
      </c>
      <c r="J1" s="12" t="s">
        <v>159</v>
      </c>
      <c r="K1" t="s">
        <v>16</v>
      </c>
    </row>
    <row r="2" spans="1:11">
      <c r="A2" s="24" t="str">
        <f>'Raw data'!B2</f>
        <v>KS1</v>
      </c>
      <c r="B2" s="11" t="s">
        <v>129</v>
      </c>
      <c r="C2" s="11">
        <v>10</v>
      </c>
      <c r="D2" s="11" t="s">
        <v>19</v>
      </c>
      <c r="E2" s="11" t="s">
        <v>19</v>
      </c>
      <c r="F2">
        <v>0.4677</v>
      </c>
      <c r="G2">
        <v>0.4496</v>
      </c>
      <c r="H2">
        <v>1.8100000000000005E-2</v>
      </c>
      <c r="I2" t="s">
        <v>19</v>
      </c>
      <c r="J2" t="s">
        <v>163</v>
      </c>
      <c r="K2" t="s">
        <v>19</v>
      </c>
    </row>
    <row r="3" spans="1:11">
      <c r="A3" s="24" t="str">
        <f>'Raw data'!B3</f>
        <v>CS4</v>
      </c>
      <c r="B3" s="2" t="s">
        <v>131</v>
      </c>
      <c r="C3" s="2">
        <v>8</v>
      </c>
      <c r="D3">
        <v>0.1038</v>
      </c>
      <c r="E3">
        <v>8.2199999999999995E-2</v>
      </c>
      <c r="F3">
        <v>0.25249999999999995</v>
      </c>
      <c r="G3">
        <v>0.246</v>
      </c>
      <c r="H3">
        <v>6.4999999999999503E-3</v>
      </c>
      <c r="I3">
        <f>D3/F3</f>
        <v>0.41108910891089118</v>
      </c>
      <c r="J3" t="s">
        <v>163</v>
      </c>
      <c r="K3">
        <v>5.2999999999999992E-3</v>
      </c>
    </row>
    <row r="4" spans="1:11">
      <c r="A4" s="24" t="str">
        <f>'Raw data'!B4</f>
        <v>CS7</v>
      </c>
      <c r="B4" s="11" t="s">
        <v>131</v>
      </c>
      <c r="C4" s="11">
        <v>8</v>
      </c>
      <c r="D4" s="6">
        <v>0.1096</v>
      </c>
      <c r="E4" s="6">
        <v>8.5099999999999995E-2</v>
      </c>
      <c r="F4">
        <v>0.2508999999999999</v>
      </c>
      <c r="G4">
        <v>0.24429999999999996</v>
      </c>
      <c r="H4">
        <v>6.5999999999999392E-3</v>
      </c>
      <c r="I4">
        <f>D4/F4</f>
        <v>0.43682742128338004</v>
      </c>
      <c r="J4" t="s">
        <v>163</v>
      </c>
      <c r="K4">
        <v>2.2000000000000006E-3</v>
      </c>
    </row>
    <row r="5" spans="1:11">
      <c r="A5" s="24" t="str">
        <f>'Raw data'!B5</f>
        <v>KS2</v>
      </c>
      <c r="B5" s="2" t="s">
        <v>129</v>
      </c>
      <c r="C5" s="2">
        <v>8</v>
      </c>
      <c r="D5">
        <v>0.26550000000000001</v>
      </c>
      <c r="E5">
        <v>0.16420000000000001</v>
      </c>
      <c r="F5">
        <v>0.52020000000000011</v>
      </c>
      <c r="G5">
        <v>0.50939999999999996</v>
      </c>
      <c r="H5">
        <v>1.0800000000000143E-2</v>
      </c>
      <c r="I5">
        <f t="shared" ref="I4:I45" si="0">D5/F5</f>
        <v>0.51038062283737018</v>
      </c>
      <c r="J5" t="s">
        <v>163</v>
      </c>
      <c r="K5">
        <v>3.0000000000000027E-3</v>
      </c>
    </row>
    <row r="6" spans="1:11">
      <c r="A6" s="24" t="str">
        <f>'Raw data'!B6</f>
        <v>CS5</v>
      </c>
      <c r="B6" s="11" t="s">
        <v>131</v>
      </c>
      <c r="C6" s="11">
        <v>8</v>
      </c>
      <c r="D6" s="10">
        <v>0.153</v>
      </c>
      <c r="E6" s="6">
        <v>0.1313</v>
      </c>
      <c r="F6">
        <v>0.36399999999999999</v>
      </c>
      <c r="G6">
        <v>0.34740000000000004</v>
      </c>
      <c r="H6">
        <v>1.6599999999999948E-2</v>
      </c>
      <c r="I6">
        <f t="shared" si="0"/>
        <v>0.42032967032967034</v>
      </c>
      <c r="J6" t="s">
        <v>163</v>
      </c>
      <c r="K6">
        <v>5.1000000000000004E-3</v>
      </c>
    </row>
    <row r="7" spans="1:11">
      <c r="A7" s="24" t="str">
        <f>'Raw data'!B7</f>
        <v>KS3</v>
      </c>
      <c r="B7" s="2" t="s">
        <v>129</v>
      </c>
      <c r="C7" s="2">
        <v>8</v>
      </c>
      <c r="D7">
        <v>0.28249999999999997</v>
      </c>
      <c r="E7" s="5">
        <v>0.19600000000000001</v>
      </c>
      <c r="F7">
        <v>0.63230000000000008</v>
      </c>
      <c r="G7">
        <v>0.62080000000000002</v>
      </c>
      <c r="H7">
        <v>1.1500000000000066E-2</v>
      </c>
      <c r="I7">
        <f t="shared" si="0"/>
        <v>0.44678159101692222</v>
      </c>
      <c r="J7" t="s">
        <v>163</v>
      </c>
      <c r="K7">
        <v>2.700000000000001E-3</v>
      </c>
    </row>
    <row r="8" spans="1:11">
      <c r="A8" s="24" t="str">
        <f>'Raw data'!B8</f>
        <v>CS2</v>
      </c>
      <c r="B8" s="11" t="s">
        <v>131</v>
      </c>
      <c r="C8" s="11">
        <v>8</v>
      </c>
      <c r="D8" s="6">
        <v>0.12659999999999999</v>
      </c>
      <c r="E8" s="6">
        <v>8.3299999999999999E-2</v>
      </c>
      <c r="F8">
        <v>0.26980000000000004</v>
      </c>
      <c r="G8">
        <v>0.26350000000000007</v>
      </c>
      <c r="H8">
        <v>6.2999999999999723E-3</v>
      </c>
      <c r="I8">
        <f t="shared" si="0"/>
        <v>0.46923647146034086</v>
      </c>
      <c r="J8" t="s">
        <v>163</v>
      </c>
      <c r="K8">
        <v>2.8000000000000004E-3</v>
      </c>
    </row>
    <row r="9" spans="1:11">
      <c r="A9" s="24" t="str">
        <f>'Raw data'!B9</f>
        <v>CS3</v>
      </c>
      <c r="B9" s="2" t="s">
        <v>131</v>
      </c>
      <c r="C9" s="2">
        <v>8</v>
      </c>
      <c r="D9">
        <v>0.18260000000000001</v>
      </c>
      <c r="E9">
        <v>0.14560000000000001</v>
      </c>
      <c r="F9">
        <v>0.43340000000000012</v>
      </c>
      <c r="G9">
        <v>0.4053000000000001</v>
      </c>
      <c r="H9">
        <v>2.8100000000000014E-2</v>
      </c>
      <c r="I9">
        <f t="shared" si="0"/>
        <v>0.42131979695431465</v>
      </c>
      <c r="J9" t="s">
        <v>163</v>
      </c>
      <c r="K9">
        <v>5.9000000000000025E-3</v>
      </c>
    </row>
    <row r="10" spans="1:11">
      <c r="A10" s="24" t="str">
        <f>'Raw data'!B10</f>
        <v>CS30</v>
      </c>
      <c r="B10" s="11" t="s">
        <v>129</v>
      </c>
      <c r="C10" s="11">
        <v>8</v>
      </c>
      <c r="D10" s="6">
        <v>0.19689999999999999</v>
      </c>
      <c r="E10" s="6">
        <v>0.13750000000000001</v>
      </c>
      <c r="F10">
        <v>0.41070000000000007</v>
      </c>
      <c r="G10">
        <v>0.40559999999999996</v>
      </c>
      <c r="H10">
        <v>5.1000000000001044E-3</v>
      </c>
      <c r="I10">
        <f t="shared" si="0"/>
        <v>0.47942537131726309</v>
      </c>
      <c r="J10" t="s">
        <v>163</v>
      </c>
      <c r="K10">
        <v>2.0999999999999977E-3</v>
      </c>
    </row>
    <row r="11" spans="1:11">
      <c r="A11" s="24" t="str">
        <f>'Raw data'!B11</f>
        <v>KS11</v>
      </c>
      <c r="B11" s="2" t="s">
        <v>131</v>
      </c>
      <c r="C11" s="2">
        <v>8</v>
      </c>
      <c r="D11">
        <v>0.24759999999999999</v>
      </c>
      <c r="E11">
        <v>0.18679999999999999</v>
      </c>
      <c r="F11">
        <v>0.52979999999999994</v>
      </c>
      <c r="G11">
        <v>0.52070000000000005</v>
      </c>
      <c r="H11">
        <v>9.099999999999886E-3</v>
      </c>
      <c r="I11">
        <f t="shared" si="0"/>
        <v>0.46734616836542092</v>
      </c>
      <c r="J11" t="s">
        <v>163</v>
      </c>
      <c r="K11">
        <v>2.8999999999999998E-2</v>
      </c>
    </row>
    <row r="12" spans="1:11">
      <c r="A12" s="24" t="str">
        <f>'Raw data'!B12</f>
        <v>CF13</v>
      </c>
      <c r="B12" s="11" t="s">
        <v>131</v>
      </c>
      <c r="C12" s="11">
        <v>8</v>
      </c>
      <c r="D12" s="6">
        <v>0.18459999999999999</v>
      </c>
      <c r="E12" s="6">
        <v>0.21779999999999999</v>
      </c>
      <c r="F12">
        <v>0.49199999999999999</v>
      </c>
      <c r="G12">
        <v>0.46819999999999995</v>
      </c>
      <c r="H12">
        <v>2.3800000000000043E-2</v>
      </c>
      <c r="I12">
        <f t="shared" si="0"/>
        <v>0.37520325203252031</v>
      </c>
      <c r="J12" t="s">
        <v>164</v>
      </c>
      <c r="K12">
        <v>9.1000000000000039E-3</v>
      </c>
    </row>
    <row r="13" spans="1:11">
      <c r="A13" s="24" t="str">
        <f>'Raw data'!B13</f>
        <v>SF1</v>
      </c>
      <c r="B13" s="2" t="s">
        <v>131</v>
      </c>
      <c r="C13" s="2">
        <v>8</v>
      </c>
      <c r="D13">
        <v>0.1857</v>
      </c>
      <c r="E13">
        <v>9.0800000000000006E-2</v>
      </c>
      <c r="F13">
        <v>0.35839999999999994</v>
      </c>
      <c r="G13">
        <v>0.35239999999999994</v>
      </c>
      <c r="H13">
        <v>6.0000000000000053E-3</v>
      </c>
      <c r="I13">
        <f t="shared" si="0"/>
        <v>0.51813616071428581</v>
      </c>
      <c r="J13" t="s">
        <v>164</v>
      </c>
      <c r="K13">
        <v>1.3000000000000025E-3</v>
      </c>
    </row>
    <row r="14" spans="1:11">
      <c r="A14" s="24" t="str">
        <f>'Raw data'!B14</f>
        <v>CF9</v>
      </c>
      <c r="B14" s="11" t="s">
        <v>131</v>
      </c>
      <c r="C14" s="11">
        <v>8</v>
      </c>
      <c r="D14" s="6">
        <v>0.18049999999999999</v>
      </c>
      <c r="E14" s="6">
        <v>0.11169999999999999</v>
      </c>
      <c r="F14">
        <v>0.37459999999999993</v>
      </c>
      <c r="G14">
        <v>0.36309999999999987</v>
      </c>
      <c r="H14">
        <v>1.1500000000000066E-2</v>
      </c>
      <c r="I14">
        <f t="shared" si="0"/>
        <v>0.48184730379071017</v>
      </c>
      <c r="J14" t="s">
        <v>164</v>
      </c>
      <c r="K14">
        <v>7.9000000000000042E-3</v>
      </c>
    </row>
    <row r="15" spans="1:11">
      <c r="A15" s="24" t="str">
        <f>'Raw data'!B15</f>
        <v>CF5</v>
      </c>
      <c r="B15" s="2" t="s">
        <v>131</v>
      </c>
      <c r="C15" s="2">
        <v>8</v>
      </c>
      <c r="D15">
        <v>0.1714</v>
      </c>
      <c r="E15">
        <v>0.14360000000000001</v>
      </c>
      <c r="F15">
        <v>0.38490000000000002</v>
      </c>
      <c r="G15">
        <v>0.37969999999999993</v>
      </c>
      <c r="H15">
        <v>5.2000000000000934E-3</v>
      </c>
      <c r="I15">
        <f t="shared" si="0"/>
        <v>0.44531047025201348</v>
      </c>
      <c r="J15" t="s">
        <v>164</v>
      </c>
      <c r="K15">
        <v>2.0000000000000018E-3</v>
      </c>
    </row>
    <row r="16" spans="1:11">
      <c r="A16" s="24" t="str">
        <f>'Raw data'!B16</f>
        <v>KF2</v>
      </c>
      <c r="B16" s="11" t="s">
        <v>129</v>
      </c>
      <c r="C16" s="11">
        <v>8</v>
      </c>
      <c r="D16" s="6">
        <v>0.27260000000000001</v>
      </c>
      <c r="E16" s="10">
        <v>0.18</v>
      </c>
      <c r="F16">
        <v>0.54120000000000001</v>
      </c>
      <c r="G16">
        <v>0.53589999999999993</v>
      </c>
      <c r="H16">
        <v>5.3000000000000824E-3</v>
      </c>
      <c r="I16">
        <f t="shared" si="0"/>
        <v>0.50369549150036952</v>
      </c>
      <c r="J16" t="s">
        <v>164</v>
      </c>
      <c r="K16">
        <v>4.7000000000000028E-3</v>
      </c>
    </row>
    <row r="17" spans="1:11">
      <c r="A17" s="24" t="str">
        <f>'Raw data'!B17</f>
        <v>CF2</v>
      </c>
      <c r="B17" s="2" t="s">
        <v>131</v>
      </c>
      <c r="C17" s="2">
        <v>9</v>
      </c>
      <c r="D17">
        <v>0.18410000000000001</v>
      </c>
      <c r="E17">
        <v>9.9199999999999997E-2</v>
      </c>
      <c r="F17">
        <v>0.35799999999999998</v>
      </c>
      <c r="G17">
        <v>0.35140000000000005</v>
      </c>
      <c r="H17">
        <v>6.5999999999999392E-3</v>
      </c>
      <c r="I17">
        <f t="shared" si="0"/>
        <v>0.514245810055866</v>
      </c>
      <c r="J17" t="s">
        <v>164</v>
      </c>
      <c r="K17">
        <v>1.4999999999999944E-3</v>
      </c>
    </row>
    <row r="18" spans="1:11">
      <c r="A18" s="24" t="str">
        <f>'Raw data'!B18</f>
        <v>KS7</v>
      </c>
      <c r="B18" s="11" t="s">
        <v>131</v>
      </c>
      <c r="C18" s="11">
        <v>10</v>
      </c>
      <c r="D18" s="6">
        <v>0.24979999999999999</v>
      </c>
      <c r="E18" s="6">
        <v>0.1951</v>
      </c>
      <c r="F18">
        <v>0.54189999999999994</v>
      </c>
      <c r="G18">
        <v>0.53470000000000006</v>
      </c>
      <c r="H18">
        <v>7.1999999999998732E-3</v>
      </c>
      <c r="I18">
        <f t="shared" si="0"/>
        <v>0.46097065879313531</v>
      </c>
      <c r="J18" t="s">
        <v>163</v>
      </c>
      <c r="K18">
        <v>1.3300000000000006E-2</v>
      </c>
    </row>
    <row r="19" spans="1:11">
      <c r="A19" s="24" t="str">
        <f>'Raw data'!B19</f>
        <v>KS8</v>
      </c>
      <c r="B19" s="2" t="s">
        <v>129</v>
      </c>
      <c r="C19" s="2">
        <v>10</v>
      </c>
      <c r="D19" s="5">
        <v>0.30299999999999999</v>
      </c>
      <c r="E19">
        <v>0.1762</v>
      </c>
      <c r="F19">
        <v>0.59370000000000001</v>
      </c>
      <c r="G19">
        <v>0.58029999999999993</v>
      </c>
      <c r="H19">
        <v>1.3400000000000079E-2</v>
      </c>
      <c r="I19">
        <f t="shared" si="0"/>
        <v>0.51035876705406769</v>
      </c>
      <c r="J19" t="s">
        <v>163</v>
      </c>
      <c r="K19">
        <v>2.5000000000000022E-3</v>
      </c>
    </row>
    <row r="20" spans="1:11">
      <c r="A20" s="24" t="str">
        <f>'Raw data'!B20</f>
        <v>KS12</v>
      </c>
      <c r="B20" s="11" t="s">
        <v>131</v>
      </c>
      <c r="C20" s="11">
        <v>9</v>
      </c>
      <c r="D20" s="6">
        <v>0.23669999999999999</v>
      </c>
      <c r="E20" s="10">
        <v>0.14099999999999999</v>
      </c>
      <c r="F20">
        <v>0.4726999999999999</v>
      </c>
      <c r="G20">
        <v>0.46479999999999988</v>
      </c>
      <c r="H20">
        <v>7.9000000000000181E-3</v>
      </c>
      <c r="I20">
        <f t="shared" si="0"/>
        <v>0.50074042733234614</v>
      </c>
      <c r="J20" t="s">
        <v>163</v>
      </c>
      <c r="K20">
        <v>6.6999999999999976E-3</v>
      </c>
    </row>
    <row r="21" spans="1:11">
      <c r="A21" s="24" t="str">
        <f>'Raw data'!B21</f>
        <v>KF5</v>
      </c>
      <c r="B21" s="2" t="s">
        <v>129</v>
      </c>
      <c r="C21" s="22" t="s">
        <v>278</v>
      </c>
      <c r="D21">
        <v>0.28860000000000002</v>
      </c>
      <c r="E21">
        <v>0.27589999999999998</v>
      </c>
      <c r="F21">
        <v>0.66699999999999993</v>
      </c>
      <c r="G21">
        <v>0.66210000000000002</v>
      </c>
      <c r="H21">
        <v>4.8999999999999044E-3</v>
      </c>
      <c r="I21">
        <f t="shared" si="0"/>
        <v>0.43268365817091464</v>
      </c>
      <c r="J21" t="s">
        <v>164</v>
      </c>
      <c r="K21">
        <v>1.6199999999999992E-2</v>
      </c>
    </row>
    <row r="22" spans="1:11">
      <c r="A22" s="24" t="str">
        <f>'Raw data'!B22</f>
        <v>CF31</v>
      </c>
      <c r="B22" s="11" t="s">
        <v>129</v>
      </c>
      <c r="C22" s="11">
        <v>8</v>
      </c>
      <c r="D22" s="6">
        <v>0.21879999999999999</v>
      </c>
      <c r="E22" s="10">
        <v>0.14699999999999999</v>
      </c>
      <c r="F22">
        <v>0.4618000000000001</v>
      </c>
      <c r="G22">
        <v>0.4554999999999999</v>
      </c>
      <c r="H22">
        <v>6.3000000000001943E-3</v>
      </c>
      <c r="I22">
        <f t="shared" si="0"/>
        <v>0.47379818103074911</v>
      </c>
      <c r="J22" t="s">
        <v>164</v>
      </c>
      <c r="K22">
        <v>7.5999999999999956E-3</v>
      </c>
    </row>
    <row r="23" spans="1:11">
      <c r="A23" s="24" t="str">
        <f>'Raw data'!B23</f>
        <v>KF11</v>
      </c>
      <c r="B23" s="2" t="s">
        <v>129</v>
      </c>
      <c r="C23" s="22" t="s">
        <v>278</v>
      </c>
      <c r="D23">
        <v>0.2631</v>
      </c>
      <c r="E23">
        <v>0.15179999999999999</v>
      </c>
      <c r="F23">
        <v>0.51629999999999998</v>
      </c>
      <c r="G23">
        <v>0.50529999999999986</v>
      </c>
      <c r="H23">
        <v>1.1000000000000121E-2</v>
      </c>
      <c r="I23">
        <f t="shared" si="0"/>
        <v>0.50958744915746657</v>
      </c>
      <c r="J23" t="s">
        <v>164</v>
      </c>
      <c r="K23">
        <v>2.3000000000000034E-3</v>
      </c>
    </row>
    <row r="24" spans="1:11">
      <c r="A24" s="24" t="str">
        <f>'Raw data'!B25</f>
        <v>KF18</v>
      </c>
      <c r="B24" s="2" t="s">
        <v>129</v>
      </c>
      <c r="C24" s="2">
        <v>8</v>
      </c>
      <c r="D24">
        <v>0.23419999999999999</v>
      </c>
      <c r="E24">
        <v>0.1275</v>
      </c>
      <c r="F24">
        <v>0.45579999999999998</v>
      </c>
      <c r="G24">
        <v>0.45120000000000005</v>
      </c>
      <c r="H24">
        <v>4.5999999999999375E-3</v>
      </c>
      <c r="I24">
        <f t="shared" si="0"/>
        <v>0.51382185168933747</v>
      </c>
      <c r="J24" t="s">
        <v>164</v>
      </c>
      <c r="K24">
        <v>2.2000000000000006E-3</v>
      </c>
    </row>
    <row r="25" spans="1:11">
      <c r="A25" s="24" t="str">
        <f>'Raw data'!B26</f>
        <v>KF16</v>
      </c>
      <c r="B25" t="s">
        <v>129</v>
      </c>
      <c r="C25" s="2">
        <v>8</v>
      </c>
      <c r="D25" s="32">
        <v>0.26829999999999998</v>
      </c>
      <c r="E25" s="32">
        <v>0.2656</v>
      </c>
      <c r="F25">
        <v>0.64190000000000003</v>
      </c>
      <c r="G25">
        <v>0.63550000000000006</v>
      </c>
      <c r="H25">
        <v>6.3999999999999613E-3</v>
      </c>
      <c r="I25">
        <f t="shared" si="0"/>
        <v>0.41797787817417037</v>
      </c>
      <c r="J25" t="s">
        <v>164</v>
      </c>
      <c r="K25">
        <v>1.9900000000000001E-2</v>
      </c>
    </row>
    <row r="26" spans="1:11">
      <c r="A26" s="21" t="s">
        <v>68</v>
      </c>
      <c r="B26" s="2" t="s">
        <v>131</v>
      </c>
      <c r="C26" s="2">
        <v>13</v>
      </c>
      <c r="D26">
        <v>0.16139999999999999</v>
      </c>
      <c r="E26">
        <v>0.1772</v>
      </c>
      <c r="F26">
        <v>0.41839999999999999</v>
      </c>
      <c r="G26" s="2" t="s">
        <v>19</v>
      </c>
      <c r="H26" s="2" t="s">
        <v>19</v>
      </c>
      <c r="I26">
        <f t="shared" si="0"/>
        <v>0.38575525812619499</v>
      </c>
      <c r="J26" t="s">
        <v>163</v>
      </c>
      <c r="K26" t="s">
        <v>19</v>
      </c>
    </row>
    <row r="27" spans="1:11">
      <c r="A27" s="21" t="s">
        <v>71</v>
      </c>
      <c r="B27" s="16" t="s">
        <v>131</v>
      </c>
      <c r="C27" s="2">
        <v>13</v>
      </c>
      <c r="D27" s="6">
        <v>0.10489999999999999</v>
      </c>
      <c r="E27" s="6">
        <v>0.13919999999999999</v>
      </c>
      <c r="F27">
        <v>0.36219999999999997</v>
      </c>
      <c r="G27" s="2" t="s">
        <v>19</v>
      </c>
      <c r="H27" s="2" t="s">
        <v>19</v>
      </c>
      <c r="I27">
        <f t="shared" si="0"/>
        <v>0.28961899503036997</v>
      </c>
      <c r="J27" t="s">
        <v>163</v>
      </c>
      <c r="K27" t="s">
        <v>19</v>
      </c>
    </row>
    <row r="28" spans="1:11">
      <c r="A28" s="21" t="s">
        <v>73</v>
      </c>
      <c r="B28" s="2" t="s">
        <v>131</v>
      </c>
      <c r="C28" s="2">
        <v>14</v>
      </c>
      <c r="D28">
        <v>0.1142</v>
      </c>
      <c r="E28">
        <v>8.6599999999999996E-2</v>
      </c>
      <c r="F28">
        <v>0.26719999999999999</v>
      </c>
      <c r="G28" s="2" t="s">
        <v>19</v>
      </c>
      <c r="H28" s="2" t="s">
        <v>19</v>
      </c>
      <c r="I28">
        <f t="shared" si="0"/>
        <v>0.42739520958083832</v>
      </c>
      <c r="J28" t="s">
        <v>163</v>
      </c>
      <c r="K28" t="s">
        <v>19</v>
      </c>
    </row>
    <row r="29" spans="1:11">
      <c r="A29" s="21" t="s">
        <v>76</v>
      </c>
      <c r="B29" s="16" t="s">
        <v>131</v>
      </c>
      <c r="C29" s="2">
        <v>13</v>
      </c>
      <c r="D29" s="6">
        <v>0.17749999999999999</v>
      </c>
      <c r="E29" s="6">
        <v>0.15509999999999999</v>
      </c>
      <c r="F29">
        <v>0.40459999999999996</v>
      </c>
      <c r="G29" s="2" t="s">
        <v>19</v>
      </c>
      <c r="H29" s="2" t="s">
        <v>19</v>
      </c>
      <c r="I29">
        <f t="shared" si="0"/>
        <v>0.43870489372219479</v>
      </c>
      <c r="J29" t="s">
        <v>163</v>
      </c>
      <c r="K29" t="s">
        <v>19</v>
      </c>
    </row>
    <row r="30" spans="1:11">
      <c r="A30" s="21" t="s">
        <v>78</v>
      </c>
      <c r="B30" s="2" t="s">
        <v>131</v>
      </c>
      <c r="C30" s="2">
        <v>13</v>
      </c>
      <c r="D30">
        <v>0.12620000000000001</v>
      </c>
      <c r="E30">
        <v>6.5199999999999994E-2</v>
      </c>
      <c r="F30">
        <v>0.24779999999999991</v>
      </c>
      <c r="G30" s="2" t="s">
        <v>19</v>
      </c>
      <c r="H30" s="2" t="s">
        <v>19</v>
      </c>
      <c r="I30">
        <f t="shared" si="0"/>
        <v>0.5092816787732044</v>
      </c>
      <c r="J30" t="s">
        <v>163</v>
      </c>
      <c r="K30" t="s">
        <v>19</v>
      </c>
    </row>
    <row r="31" spans="1:11">
      <c r="A31" s="21" t="s">
        <v>80</v>
      </c>
      <c r="B31" s="16" t="s">
        <v>131</v>
      </c>
      <c r="C31" s="2">
        <v>13</v>
      </c>
      <c r="D31" s="6">
        <v>0.1666</v>
      </c>
      <c r="E31" s="6">
        <v>0.12889999999999999</v>
      </c>
      <c r="F31">
        <v>0.36920000000000008</v>
      </c>
      <c r="G31" s="2" t="s">
        <v>19</v>
      </c>
      <c r="H31" s="2" t="s">
        <v>19</v>
      </c>
      <c r="I31">
        <f t="shared" si="0"/>
        <v>0.45124593716143002</v>
      </c>
      <c r="J31" t="s">
        <v>163</v>
      </c>
      <c r="K31" t="s">
        <v>19</v>
      </c>
    </row>
    <row r="32" spans="1:11">
      <c r="A32" s="21" t="s">
        <v>81</v>
      </c>
      <c r="B32" s="2" t="s">
        <v>131</v>
      </c>
      <c r="C32" s="2">
        <v>14</v>
      </c>
      <c r="D32">
        <v>0.1648</v>
      </c>
      <c r="E32">
        <v>0.1021</v>
      </c>
      <c r="F32">
        <v>0.36149999999999993</v>
      </c>
      <c r="G32" s="2" t="s">
        <v>19</v>
      </c>
      <c r="H32" s="2" t="s">
        <v>19</v>
      </c>
      <c r="I32">
        <f t="shared" si="0"/>
        <v>0.45587828492392818</v>
      </c>
      <c r="J32" t="s">
        <v>163</v>
      </c>
      <c r="K32" t="s">
        <v>19</v>
      </c>
    </row>
    <row r="33" spans="1:11">
      <c r="A33" s="21" t="s">
        <v>83</v>
      </c>
      <c r="B33" s="16" t="s">
        <v>131</v>
      </c>
      <c r="C33" s="2">
        <v>17</v>
      </c>
      <c r="D33" s="6">
        <v>0.12540000000000001</v>
      </c>
      <c r="E33" s="6">
        <v>8.6599999999999996E-2</v>
      </c>
      <c r="F33">
        <v>0.26419999999999999</v>
      </c>
      <c r="G33" s="2" t="s">
        <v>19</v>
      </c>
      <c r="H33" s="2" t="s">
        <v>19</v>
      </c>
      <c r="I33">
        <f t="shared" si="0"/>
        <v>0.47464042392127181</v>
      </c>
      <c r="J33" t="s">
        <v>163</v>
      </c>
      <c r="K33" t="s">
        <v>19</v>
      </c>
    </row>
    <row r="34" spans="1:11">
      <c r="A34" s="21" t="s">
        <v>87</v>
      </c>
      <c r="B34" s="28" t="s">
        <v>131</v>
      </c>
      <c r="C34" s="28">
        <v>16</v>
      </c>
      <c r="D34">
        <v>0.13819999999999999</v>
      </c>
      <c r="E34">
        <v>0.1439</v>
      </c>
      <c r="F34">
        <v>0.33869999999999989</v>
      </c>
      <c r="G34" s="2" t="s">
        <v>19</v>
      </c>
      <c r="H34" s="2" t="s">
        <v>19</v>
      </c>
      <c r="I34">
        <f t="shared" si="0"/>
        <v>0.40803070563920885</v>
      </c>
      <c r="J34" t="s">
        <v>163</v>
      </c>
      <c r="K34" t="s">
        <v>19</v>
      </c>
    </row>
    <row r="35" spans="1:11">
      <c r="A35" s="6" t="s">
        <v>62</v>
      </c>
      <c r="B35" t="s">
        <v>131</v>
      </c>
      <c r="C35" s="2">
        <v>9</v>
      </c>
      <c r="D35" s="6">
        <v>0.21579999999999999</v>
      </c>
      <c r="E35" s="6">
        <v>0.16719999999999999</v>
      </c>
      <c r="F35">
        <v>0.4756999999999999</v>
      </c>
      <c r="G35" s="2" t="s">
        <v>19</v>
      </c>
      <c r="H35" s="2" t="s">
        <v>19</v>
      </c>
      <c r="I35">
        <f t="shared" si="0"/>
        <v>0.45364725667437467</v>
      </c>
      <c r="J35" t="s">
        <v>164</v>
      </c>
      <c r="K35" t="s">
        <v>19</v>
      </c>
    </row>
    <row r="36" spans="1:11">
      <c r="A36" t="s">
        <v>89</v>
      </c>
      <c r="B36" t="s">
        <v>131</v>
      </c>
      <c r="C36" s="2">
        <v>14</v>
      </c>
      <c r="D36">
        <v>0.21229999999999999</v>
      </c>
      <c r="E36">
        <v>0.1419</v>
      </c>
      <c r="F36">
        <v>0.43850000000000011</v>
      </c>
      <c r="G36" s="2" t="s">
        <v>19</v>
      </c>
      <c r="H36" s="2" t="s">
        <v>19</v>
      </c>
      <c r="I36">
        <f t="shared" si="0"/>
        <v>0.48415051311288471</v>
      </c>
      <c r="J36" t="s">
        <v>164</v>
      </c>
      <c r="K36" t="s">
        <v>19</v>
      </c>
    </row>
    <row r="37" spans="1:11">
      <c r="A37" s="6" t="s">
        <v>91</v>
      </c>
      <c r="B37" t="s">
        <v>131</v>
      </c>
      <c r="C37" s="2">
        <v>14</v>
      </c>
      <c r="D37" s="6">
        <v>0.1908</v>
      </c>
      <c r="E37" s="6">
        <v>0.1043</v>
      </c>
      <c r="F37">
        <v>0.3718999999999999</v>
      </c>
      <c r="G37" s="2" t="s">
        <v>19</v>
      </c>
      <c r="H37" s="2" t="s">
        <v>19</v>
      </c>
      <c r="I37">
        <f t="shared" si="0"/>
        <v>0.51304114009142254</v>
      </c>
      <c r="J37" t="s">
        <v>164</v>
      </c>
      <c r="K37" t="s">
        <v>19</v>
      </c>
    </row>
    <row r="38" spans="1:11">
      <c r="A38" t="s">
        <v>94</v>
      </c>
      <c r="B38" t="s">
        <v>131</v>
      </c>
      <c r="C38" s="2">
        <v>16</v>
      </c>
      <c r="D38">
        <v>0.16669999999999999</v>
      </c>
      <c r="E38">
        <v>0.15570000000000001</v>
      </c>
      <c r="F38">
        <v>0.39219999999999999</v>
      </c>
      <c r="G38" s="2" t="s">
        <v>19</v>
      </c>
      <c r="H38" s="2" t="s">
        <v>19</v>
      </c>
      <c r="I38">
        <f t="shared" si="0"/>
        <v>0.42503824579296273</v>
      </c>
      <c r="J38" t="s">
        <v>164</v>
      </c>
      <c r="K38" t="s">
        <v>19</v>
      </c>
    </row>
    <row r="39" spans="1:11">
      <c r="A39" s="6" t="s">
        <v>96</v>
      </c>
      <c r="B39" t="s">
        <v>131</v>
      </c>
      <c r="C39" s="2">
        <v>16</v>
      </c>
      <c r="D39" s="6">
        <v>0.18160000000000001</v>
      </c>
      <c r="E39" s="6">
        <v>0.1055</v>
      </c>
      <c r="F39">
        <v>0.3637999999999999</v>
      </c>
      <c r="G39" s="2" t="s">
        <v>19</v>
      </c>
      <c r="H39" s="2" t="s">
        <v>19</v>
      </c>
      <c r="I39">
        <f t="shared" si="0"/>
        <v>0.4991753710830128</v>
      </c>
      <c r="J39" t="s">
        <v>164</v>
      </c>
      <c r="K39" t="s">
        <v>19</v>
      </c>
    </row>
    <row r="40" spans="1:11">
      <c r="A40" t="s">
        <v>98</v>
      </c>
      <c r="B40" t="s">
        <v>131</v>
      </c>
      <c r="C40" s="2">
        <v>13</v>
      </c>
      <c r="D40">
        <v>0.20250000000000001</v>
      </c>
      <c r="E40">
        <v>9.7799999999999998E-2</v>
      </c>
      <c r="F40">
        <v>0.37569999999999992</v>
      </c>
      <c r="G40" s="2" t="s">
        <v>19</v>
      </c>
      <c r="H40" s="2" t="s">
        <v>19</v>
      </c>
      <c r="I40">
        <f t="shared" si="0"/>
        <v>0.53899387809422428</v>
      </c>
      <c r="J40" t="s">
        <v>164</v>
      </c>
      <c r="K40" t="s">
        <v>19</v>
      </c>
    </row>
    <row r="41" spans="1:11">
      <c r="A41" s="6" t="s">
        <v>100</v>
      </c>
      <c r="B41" t="s">
        <v>131</v>
      </c>
      <c r="C41" s="2">
        <v>15</v>
      </c>
      <c r="D41" s="6">
        <v>0.2223</v>
      </c>
      <c r="E41" s="6">
        <v>0.12889999999999999</v>
      </c>
      <c r="F41">
        <v>0.44009999999999994</v>
      </c>
      <c r="G41" s="2" t="s">
        <v>19</v>
      </c>
      <c r="H41" s="2" t="s">
        <v>19</v>
      </c>
      <c r="I41">
        <f t="shared" si="0"/>
        <v>0.50511247443762786</v>
      </c>
      <c r="J41" t="s">
        <v>164</v>
      </c>
      <c r="K41" t="s">
        <v>19</v>
      </c>
    </row>
    <row r="42" spans="1:11">
      <c r="A42" t="s">
        <v>101</v>
      </c>
      <c r="B42" t="s">
        <v>131</v>
      </c>
      <c r="C42" s="2">
        <v>14</v>
      </c>
      <c r="D42">
        <v>0.20480000000000001</v>
      </c>
      <c r="E42">
        <v>0.13539999999999999</v>
      </c>
      <c r="F42">
        <v>0.41620000000000013</v>
      </c>
      <c r="G42" s="2" t="s">
        <v>19</v>
      </c>
      <c r="H42" s="2" t="s">
        <v>19</v>
      </c>
      <c r="I42">
        <f t="shared" si="0"/>
        <v>0.49207111965401235</v>
      </c>
      <c r="J42" t="s">
        <v>164</v>
      </c>
      <c r="K42" t="s">
        <v>19</v>
      </c>
    </row>
    <row r="43" spans="1:11">
      <c r="A43" s="6" t="s">
        <v>103</v>
      </c>
      <c r="B43" t="s">
        <v>131</v>
      </c>
      <c r="C43" s="2">
        <v>16</v>
      </c>
      <c r="D43" s="6">
        <v>0.19170000000000001</v>
      </c>
      <c r="E43" s="6">
        <v>0.13320000000000001</v>
      </c>
      <c r="F43">
        <v>0.3952</v>
      </c>
      <c r="G43" s="2" t="s">
        <v>19</v>
      </c>
      <c r="H43" s="2" t="s">
        <v>19</v>
      </c>
      <c r="I43">
        <f t="shared" si="0"/>
        <v>0.48507085020242918</v>
      </c>
      <c r="J43" t="s">
        <v>164</v>
      </c>
      <c r="K43" t="s">
        <v>19</v>
      </c>
    </row>
    <row r="44" spans="1:11">
      <c r="A44" s="52" t="s">
        <v>105</v>
      </c>
      <c r="B44" t="s">
        <v>131</v>
      </c>
      <c r="C44" s="2">
        <v>14</v>
      </c>
      <c r="D44" s="52">
        <v>0.1993</v>
      </c>
      <c r="E44" s="52">
        <v>0.1026</v>
      </c>
      <c r="F44">
        <v>0.38969999999999994</v>
      </c>
      <c r="G44" s="2" t="s">
        <v>19</v>
      </c>
      <c r="H44" s="2" t="s">
        <v>19</v>
      </c>
      <c r="I44">
        <f t="shared" si="0"/>
        <v>0.51141904028740071</v>
      </c>
      <c r="J44" t="s">
        <v>164</v>
      </c>
      <c r="K44" t="s">
        <v>19</v>
      </c>
    </row>
    <row r="45" spans="1:11">
      <c r="A45" t="s">
        <v>108</v>
      </c>
      <c r="B45" t="s">
        <v>131</v>
      </c>
      <c r="C45" s="2">
        <v>15</v>
      </c>
      <c r="D45">
        <v>0.17019999999999999</v>
      </c>
      <c r="E45">
        <v>0.12540000000000001</v>
      </c>
      <c r="F45">
        <v>0.36099999999999999</v>
      </c>
      <c r="G45" s="2" t="s">
        <v>19</v>
      </c>
      <c r="H45" s="2" t="s">
        <v>19</v>
      </c>
      <c r="I45">
        <f t="shared" si="0"/>
        <v>0.4714681440443213</v>
      </c>
      <c r="J45" t="s">
        <v>164</v>
      </c>
      <c r="K45" t="s">
        <v>19</v>
      </c>
    </row>
    <row r="49" spans="1:5">
      <c r="A49" s="56"/>
    </row>
    <row r="53" spans="1:5">
      <c r="A53" s="6"/>
      <c r="D53" s="6"/>
      <c r="E53" s="6"/>
    </row>
    <row r="54" spans="1:5">
      <c r="A54" s="6"/>
      <c r="D54" s="6"/>
      <c r="E54" s="6"/>
    </row>
    <row r="56" spans="1:5">
      <c r="A56" s="6"/>
      <c r="D56" s="6"/>
      <c r="E56" s="6"/>
    </row>
    <row r="58" spans="1:5">
      <c r="A58" s="6"/>
      <c r="D58" s="6"/>
      <c r="E58" s="6"/>
    </row>
    <row r="60" spans="1:5">
      <c r="A60" s="6"/>
      <c r="D60" s="6"/>
      <c r="E60"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83C34-AD15-40AE-9AFE-3039FFA3625B}">
  <dimension ref="A1:H24"/>
  <sheetViews>
    <sheetView tabSelected="1" workbookViewId="0">
      <selection activeCell="F1" sqref="F1"/>
    </sheetView>
  </sheetViews>
  <sheetFormatPr defaultRowHeight="15"/>
  <cols>
    <col min="1" max="1" width="12.85546875" bestFit="1" customWidth="1"/>
    <col min="4" max="4" width="10.7109375" bestFit="1" customWidth="1"/>
    <col min="5" max="5" width="11.5703125" bestFit="1" customWidth="1"/>
    <col min="6" max="6" width="9.85546875" bestFit="1" customWidth="1"/>
  </cols>
  <sheetData>
    <row r="1" spans="1:8">
      <c r="A1" s="12" t="s">
        <v>279</v>
      </c>
      <c r="B1" s="23" t="s">
        <v>141</v>
      </c>
      <c r="C1" s="23" t="s">
        <v>161</v>
      </c>
      <c r="D1" s="12" t="s">
        <v>280</v>
      </c>
      <c r="E1" s="12" t="s">
        <v>281</v>
      </c>
      <c r="F1" s="12" t="s">
        <v>282</v>
      </c>
      <c r="G1" s="12" t="s">
        <v>283</v>
      </c>
      <c r="H1" s="1" t="s">
        <v>284</v>
      </c>
    </row>
    <row r="2" spans="1:8">
      <c r="A2" s="24" t="str">
        <f>'Raw data'!B3</f>
        <v>CS4</v>
      </c>
      <c r="B2" s="2" t="s">
        <v>131</v>
      </c>
      <c r="C2" s="2">
        <v>8</v>
      </c>
      <c r="D2">
        <v>0.25249999999999995</v>
      </c>
      <c r="E2">
        <v>0.246</v>
      </c>
      <c r="F2">
        <v>6.4999999999999503E-3</v>
      </c>
      <c r="G2" t="s">
        <v>163</v>
      </c>
      <c r="H2">
        <v>5.2999999999999992E-3</v>
      </c>
    </row>
    <row r="3" spans="1:8">
      <c r="A3" s="24" t="str">
        <f>'Raw data'!B4</f>
        <v>CS7</v>
      </c>
      <c r="B3" s="11" t="s">
        <v>131</v>
      </c>
      <c r="C3" s="11">
        <v>8</v>
      </c>
      <c r="D3">
        <v>0.2508999999999999</v>
      </c>
      <c r="E3">
        <v>0.24429999999999996</v>
      </c>
      <c r="F3">
        <v>6.5999999999999392E-3</v>
      </c>
      <c r="G3" t="s">
        <v>163</v>
      </c>
      <c r="H3">
        <v>2.2000000000000006E-3</v>
      </c>
    </row>
    <row r="4" spans="1:8">
      <c r="A4" s="24" t="str">
        <f>'Raw data'!B5</f>
        <v>KS2</v>
      </c>
      <c r="B4" s="2" t="s">
        <v>129</v>
      </c>
      <c r="C4" s="2">
        <v>8</v>
      </c>
      <c r="D4">
        <v>0.52020000000000011</v>
      </c>
      <c r="E4">
        <v>0.50939999999999996</v>
      </c>
      <c r="F4">
        <v>1.0800000000000143E-2</v>
      </c>
      <c r="G4" t="s">
        <v>163</v>
      </c>
      <c r="H4">
        <v>3.0000000000000027E-3</v>
      </c>
    </row>
    <row r="5" spans="1:8">
      <c r="A5" s="24" t="str">
        <f>'Raw data'!B6</f>
        <v>CS5</v>
      </c>
      <c r="B5" s="11" t="s">
        <v>131</v>
      </c>
      <c r="C5" s="11">
        <v>8</v>
      </c>
      <c r="D5">
        <v>0.36399999999999999</v>
      </c>
      <c r="E5">
        <v>0.34740000000000004</v>
      </c>
      <c r="F5">
        <v>1.6599999999999948E-2</v>
      </c>
      <c r="G5" t="s">
        <v>163</v>
      </c>
      <c r="H5">
        <v>5.1000000000000004E-3</v>
      </c>
    </row>
    <row r="6" spans="1:8">
      <c r="A6" s="24" t="str">
        <f>'Raw data'!B7</f>
        <v>KS3</v>
      </c>
      <c r="B6" s="2" t="s">
        <v>129</v>
      </c>
      <c r="C6" s="2">
        <v>8</v>
      </c>
      <c r="D6">
        <v>0.63230000000000008</v>
      </c>
      <c r="E6">
        <v>0.62080000000000002</v>
      </c>
      <c r="F6">
        <v>1.1500000000000066E-2</v>
      </c>
      <c r="G6" t="s">
        <v>163</v>
      </c>
      <c r="H6">
        <v>2.700000000000001E-3</v>
      </c>
    </row>
    <row r="7" spans="1:8">
      <c r="A7" s="24" t="str">
        <f>'Raw data'!B8</f>
        <v>CS2</v>
      </c>
      <c r="B7" s="11" t="s">
        <v>131</v>
      </c>
      <c r="C7" s="11">
        <v>8</v>
      </c>
      <c r="D7">
        <v>0.26980000000000004</v>
      </c>
      <c r="E7">
        <v>0.26350000000000007</v>
      </c>
      <c r="F7">
        <v>6.2999999999999723E-3</v>
      </c>
      <c r="G7" t="s">
        <v>163</v>
      </c>
      <c r="H7">
        <v>2.8000000000000004E-3</v>
      </c>
    </row>
    <row r="8" spans="1:8">
      <c r="A8" s="24" t="str">
        <f>'Raw data'!B9</f>
        <v>CS3</v>
      </c>
      <c r="B8" s="2" t="s">
        <v>131</v>
      </c>
      <c r="C8" s="2">
        <v>8</v>
      </c>
      <c r="D8">
        <v>0.43340000000000012</v>
      </c>
      <c r="E8">
        <v>0.4053000000000001</v>
      </c>
      <c r="F8">
        <v>2.8100000000000014E-2</v>
      </c>
      <c r="G8" t="s">
        <v>163</v>
      </c>
      <c r="H8">
        <v>5.9000000000000025E-3</v>
      </c>
    </row>
    <row r="9" spans="1:8">
      <c r="A9" s="24" t="str">
        <f>'Raw data'!B10</f>
        <v>CS30</v>
      </c>
      <c r="B9" s="11" t="s">
        <v>129</v>
      </c>
      <c r="C9" s="11">
        <v>8</v>
      </c>
      <c r="D9">
        <v>0.41070000000000007</v>
      </c>
      <c r="E9">
        <v>0.40559999999999996</v>
      </c>
      <c r="F9">
        <v>5.1000000000001044E-3</v>
      </c>
      <c r="G9" t="s">
        <v>163</v>
      </c>
      <c r="H9">
        <v>2.0999999999999977E-3</v>
      </c>
    </row>
    <row r="10" spans="1:8">
      <c r="A10" s="24" t="str">
        <f>'Raw data'!B11</f>
        <v>KS11</v>
      </c>
      <c r="B10" s="2" t="s">
        <v>131</v>
      </c>
      <c r="C10" s="2">
        <v>8</v>
      </c>
      <c r="D10">
        <v>0.52979999999999994</v>
      </c>
      <c r="E10">
        <v>0.52070000000000005</v>
      </c>
      <c r="F10">
        <v>9.099999999999886E-3</v>
      </c>
      <c r="G10" t="s">
        <v>163</v>
      </c>
      <c r="H10">
        <v>2.8999999999999998E-2</v>
      </c>
    </row>
    <row r="11" spans="1:8">
      <c r="A11" s="24" t="str">
        <f>'Raw data'!B12</f>
        <v>CF13</v>
      </c>
      <c r="B11" s="11" t="s">
        <v>131</v>
      </c>
      <c r="C11" s="11">
        <v>8</v>
      </c>
      <c r="D11">
        <v>0.49199999999999999</v>
      </c>
      <c r="E11">
        <v>0.46819999999999995</v>
      </c>
      <c r="F11">
        <v>2.3800000000000043E-2</v>
      </c>
      <c r="G11" t="s">
        <v>164</v>
      </c>
      <c r="H11">
        <v>9.1000000000000039E-3</v>
      </c>
    </row>
    <row r="12" spans="1:8">
      <c r="A12" s="24" t="str">
        <f>'Raw data'!B13</f>
        <v>SF1</v>
      </c>
      <c r="B12" s="2" t="s">
        <v>131</v>
      </c>
      <c r="C12" s="2">
        <v>8</v>
      </c>
      <c r="D12">
        <v>0.35839999999999994</v>
      </c>
      <c r="E12">
        <v>0.35239999999999994</v>
      </c>
      <c r="F12">
        <v>6.0000000000000053E-3</v>
      </c>
      <c r="G12" t="s">
        <v>164</v>
      </c>
      <c r="H12">
        <v>1.3000000000000025E-3</v>
      </c>
    </row>
    <row r="13" spans="1:8">
      <c r="A13" s="24" t="str">
        <f>'Raw data'!B14</f>
        <v>CF9</v>
      </c>
      <c r="B13" s="11" t="s">
        <v>131</v>
      </c>
      <c r="C13" s="11">
        <v>8</v>
      </c>
      <c r="D13">
        <v>0.37459999999999993</v>
      </c>
      <c r="E13">
        <v>0.36309999999999987</v>
      </c>
      <c r="F13">
        <v>1.1500000000000066E-2</v>
      </c>
      <c r="G13" t="s">
        <v>164</v>
      </c>
      <c r="H13">
        <v>7.9000000000000042E-3</v>
      </c>
    </row>
    <row r="14" spans="1:8">
      <c r="A14" s="24" t="str">
        <f>'Raw data'!B15</f>
        <v>CF5</v>
      </c>
      <c r="B14" s="2" t="s">
        <v>131</v>
      </c>
      <c r="C14" s="2">
        <v>8</v>
      </c>
      <c r="D14">
        <v>0.38490000000000002</v>
      </c>
      <c r="E14">
        <v>0.37969999999999993</v>
      </c>
      <c r="F14">
        <v>5.2000000000000934E-3</v>
      </c>
      <c r="G14" t="s">
        <v>164</v>
      </c>
      <c r="H14">
        <v>2.0000000000000018E-3</v>
      </c>
    </row>
    <row r="15" spans="1:8">
      <c r="A15" s="24" t="str">
        <f>'Raw data'!B16</f>
        <v>KF2</v>
      </c>
      <c r="B15" s="11" t="s">
        <v>129</v>
      </c>
      <c r="C15" s="11">
        <v>8</v>
      </c>
      <c r="D15">
        <v>0.54120000000000001</v>
      </c>
      <c r="E15">
        <v>0.53589999999999993</v>
      </c>
      <c r="F15">
        <v>5.3000000000000824E-3</v>
      </c>
      <c r="G15" t="s">
        <v>164</v>
      </c>
      <c r="H15">
        <v>4.7000000000000028E-3</v>
      </c>
    </row>
    <row r="16" spans="1:8">
      <c r="A16" s="24" t="str">
        <f>'Raw data'!B17</f>
        <v>CF2</v>
      </c>
      <c r="B16" s="2" t="s">
        <v>131</v>
      </c>
      <c r="C16" s="2">
        <v>9</v>
      </c>
      <c r="D16">
        <v>0.35799999999999998</v>
      </c>
      <c r="E16">
        <v>0.35140000000000005</v>
      </c>
      <c r="F16">
        <v>6.5999999999999392E-3</v>
      </c>
      <c r="G16" t="s">
        <v>164</v>
      </c>
      <c r="H16">
        <v>1.4999999999999944E-3</v>
      </c>
    </row>
    <row r="17" spans="1:8">
      <c r="A17" s="24" t="str">
        <f>'Raw data'!B18</f>
        <v>KS7</v>
      </c>
      <c r="B17" s="11" t="s">
        <v>131</v>
      </c>
      <c r="C17" s="11">
        <v>10</v>
      </c>
      <c r="D17">
        <v>0.54189999999999994</v>
      </c>
      <c r="E17">
        <v>0.53470000000000006</v>
      </c>
      <c r="F17">
        <v>7.1999999999998732E-3</v>
      </c>
      <c r="G17" t="s">
        <v>163</v>
      </c>
      <c r="H17">
        <v>1.3300000000000006E-2</v>
      </c>
    </row>
    <row r="18" spans="1:8">
      <c r="A18" s="24" t="str">
        <f>'Raw data'!B19</f>
        <v>KS8</v>
      </c>
      <c r="B18" s="2" t="s">
        <v>129</v>
      </c>
      <c r="C18" s="2">
        <v>10</v>
      </c>
      <c r="D18">
        <v>0.59370000000000001</v>
      </c>
      <c r="E18">
        <v>0.58029999999999993</v>
      </c>
      <c r="F18">
        <v>1.3400000000000079E-2</v>
      </c>
      <c r="G18" t="s">
        <v>163</v>
      </c>
      <c r="H18">
        <v>2.5000000000000022E-3</v>
      </c>
    </row>
    <row r="19" spans="1:8">
      <c r="A19" s="24" t="str">
        <f>'Raw data'!B20</f>
        <v>KS12</v>
      </c>
      <c r="B19" s="11" t="s">
        <v>131</v>
      </c>
      <c r="C19" s="11">
        <v>9</v>
      </c>
      <c r="D19">
        <v>0.4726999999999999</v>
      </c>
      <c r="E19">
        <v>0.46479999999999988</v>
      </c>
      <c r="F19">
        <v>7.9000000000000181E-3</v>
      </c>
      <c r="G19" t="s">
        <v>163</v>
      </c>
      <c r="H19">
        <v>6.6999999999999976E-3</v>
      </c>
    </row>
    <row r="20" spans="1:8">
      <c r="A20" s="24" t="str">
        <f>'Raw data'!B21</f>
        <v>KF5</v>
      </c>
      <c r="B20" s="2" t="s">
        <v>129</v>
      </c>
      <c r="C20" s="22" t="s">
        <v>278</v>
      </c>
      <c r="D20">
        <v>0.66699999999999993</v>
      </c>
      <c r="E20">
        <v>0.66210000000000002</v>
      </c>
      <c r="F20">
        <v>4.8999999999999044E-3</v>
      </c>
      <c r="G20" t="s">
        <v>164</v>
      </c>
      <c r="H20">
        <v>1.6199999999999992E-2</v>
      </c>
    </row>
    <row r="21" spans="1:8">
      <c r="A21" s="24" t="str">
        <f>'Raw data'!B22</f>
        <v>CF31</v>
      </c>
      <c r="B21" s="11" t="s">
        <v>129</v>
      </c>
      <c r="C21" s="11">
        <v>8</v>
      </c>
      <c r="D21">
        <v>0.4618000000000001</v>
      </c>
      <c r="E21">
        <v>0.4554999999999999</v>
      </c>
      <c r="F21">
        <v>6.3000000000001943E-3</v>
      </c>
      <c r="G21" t="s">
        <v>164</v>
      </c>
      <c r="H21">
        <v>7.5999999999999956E-3</v>
      </c>
    </row>
    <row r="22" spans="1:8">
      <c r="A22" s="24" t="str">
        <f>'Raw data'!B23</f>
        <v>KF11</v>
      </c>
      <c r="B22" s="2" t="s">
        <v>129</v>
      </c>
      <c r="C22" s="22" t="s">
        <v>278</v>
      </c>
      <c r="D22">
        <v>0.51629999999999998</v>
      </c>
      <c r="E22">
        <v>0.50529999999999986</v>
      </c>
      <c r="F22">
        <v>1.1000000000000121E-2</v>
      </c>
      <c r="G22" t="s">
        <v>164</v>
      </c>
      <c r="H22">
        <v>2.3000000000000034E-3</v>
      </c>
    </row>
    <row r="23" spans="1:8">
      <c r="A23" s="24" t="str">
        <f>'Raw data'!B25</f>
        <v>KF18</v>
      </c>
      <c r="B23" s="2" t="s">
        <v>129</v>
      </c>
      <c r="C23" s="2">
        <v>8</v>
      </c>
      <c r="D23">
        <v>0.45579999999999998</v>
      </c>
      <c r="E23">
        <v>0.45120000000000005</v>
      </c>
      <c r="F23">
        <v>4.5999999999999375E-3</v>
      </c>
      <c r="G23" t="s">
        <v>164</v>
      </c>
      <c r="H23">
        <v>2.2000000000000006E-3</v>
      </c>
    </row>
    <row r="24" spans="1:8">
      <c r="A24" s="24" t="str">
        <f>'Raw data'!B26</f>
        <v>KF16</v>
      </c>
      <c r="B24" t="s">
        <v>129</v>
      </c>
      <c r="C24" s="2">
        <v>8</v>
      </c>
      <c r="D24">
        <v>0.64190000000000003</v>
      </c>
      <c r="E24">
        <v>0.63550000000000006</v>
      </c>
      <c r="F24">
        <v>6.3999999999999613E-3</v>
      </c>
      <c r="G24" t="s">
        <v>164</v>
      </c>
      <c r="H24">
        <v>1.9900000000000001E-2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2021-01-15T16:46:09Z</dcterms:created>
  <dcterms:modified xsi:type="dcterms:W3CDTF">2022-05-26T18:26:35Z</dcterms:modified>
  <cp:category/>
  <cp:contentStatus/>
</cp:coreProperties>
</file>