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MEGA\Greenline\Greenline_sumo\greenline_OD\въезд_выезд\"/>
    </mc:Choice>
  </mc:AlternateContent>
  <xr:revisionPtr revIDLastSave="0" documentId="13_ncr:1_{482345FD-72D3-4CF9-94DC-E76D7F55D765}" xr6:coauthVersionLast="37" xr6:coauthVersionMax="37" xr10:uidLastSave="{00000000-0000-0000-0000-000000000000}"/>
  <bookViews>
    <workbookView xWindow="0" yWindow="0" windowWidth="28800" windowHeight="12225" xr2:uid="{00000000-000D-0000-FFFF-FFFF00000000}"/>
  </bookViews>
  <sheets>
    <sheet name="Лист1" sheetId="1" r:id="rId1"/>
    <sheet name="Лист2" sheetId="2" r:id="rId2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" i="1" l="1"/>
  <c r="AC49" i="1" l="1"/>
  <c r="AC37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8" i="1"/>
  <c r="AC39" i="1"/>
  <c r="AC40" i="1"/>
  <c r="AC41" i="1"/>
  <c r="AC42" i="1"/>
  <c r="AC43" i="1"/>
  <c r="AC44" i="1"/>
  <c r="AC45" i="1"/>
  <c r="AC46" i="1"/>
  <c r="AC47" i="1"/>
  <c r="AC48" i="1"/>
  <c r="AC50" i="1"/>
  <c r="AC51" i="1"/>
  <c r="AC52" i="1"/>
  <c r="AC53" i="1"/>
  <c r="AC54" i="1"/>
  <c r="AC55" i="1"/>
  <c r="AC56" i="1"/>
  <c r="AC57" i="1"/>
  <c r="AC58" i="1"/>
  <c r="AC59" i="1"/>
  <c r="AC2" i="1"/>
  <c r="AB3" i="1"/>
  <c r="AC3" i="1" s="1"/>
  <c r="AC60" i="1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J37" i="1" l="1"/>
  <c r="J49" i="1"/>
  <c r="D49" i="1"/>
  <c r="AD46" i="1"/>
  <c r="AE46" i="1"/>
  <c r="AF46" i="1"/>
  <c r="AD47" i="1"/>
  <c r="AE47" i="1"/>
  <c r="AF47" i="1"/>
  <c r="AD48" i="1"/>
  <c r="AE48" i="1"/>
  <c r="AF48" i="1"/>
  <c r="AD50" i="1"/>
  <c r="AE50" i="1"/>
  <c r="AF50" i="1"/>
  <c r="AD52" i="1"/>
  <c r="AE52" i="1"/>
  <c r="AF52" i="1"/>
  <c r="J51" i="1"/>
  <c r="J53" i="1"/>
  <c r="J54" i="1"/>
  <c r="J55" i="1"/>
  <c r="J56" i="1"/>
  <c r="J57" i="1"/>
  <c r="J58" i="1"/>
  <c r="J59" i="1"/>
  <c r="L2" i="1"/>
  <c r="J45" i="1"/>
  <c r="AF45" i="1"/>
  <c r="AD45" i="1"/>
  <c r="J4" i="1"/>
  <c r="J5" i="1"/>
  <c r="J6" i="1"/>
  <c r="J8" i="1"/>
  <c r="AD8" i="1" s="1"/>
  <c r="J9" i="1"/>
  <c r="J10" i="1"/>
  <c r="J11" i="1"/>
  <c r="J13" i="1"/>
  <c r="J14" i="1"/>
  <c r="AD14" i="1" s="1"/>
  <c r="J15" i="1"/>
  <c r="J16" i="1"/>
  <c r="J17" i="1"/>
  <c r="J18" i="1"/>
  <c r="J19" i="1"/>
  <c r="J20" i="1"/>
  <c r="J21" i="1"/>
  <c r="J22" i="1"/>
  <c r="AD22" i="1" s="1"/>
  <c r="J23" i="1"/>
  <c r="J25" i="1"/>
  <c r="J26" i="1"/>
  <c r="J28" i="1"/>
  <c r="AD28" i="1" s="1"/>
  <c r="J29" i="1"/>
  <c r="J30" i="1"/>
  <c r="J31" i="1"/>
  <c r="J32" i="1"/>
  <c r="AD32" i="1" s="1"/>
  <c r="J33" i="1"/>
  <c r="J34" i="1"/>
  <c r="J35" i="1"/>
  <c r="J36" i="1"/>
  <c r="AD36" i="1" s="1"/>
  <c r="J38" i="1"/>
  <c r="J39" i="1"/>
  <c r="J40" i="1"/>
  <c r="AD40" i="1" s="1"/>
  <c r="J41" i="1"/>
  <c r="J42" i="1"/>
  <c r="J43" i="1"/>
  <c r="J44" i="1"/>
  <c r="AD44" i="1" s="1"/>
  <c r="AE4" i="1"/>
  <c r="AD4" i="1"/>
  <c r="AD6" i="1"/>
  <c r="AD10" i="1"/>
  <c r="AD12" i="1"/>
  <c r="AD16" i="1"/>
  <c r="AD18" i="1"/>
  <c r="AD20" i="1"/>
  <c r="AD24" i="1"/>
  <c r="AD26" i="1"/>
  <c r="AD30" i="1"/>
  <c r="AD34" i="1"/>
  <c r="AD38" i="1"/>
  <c r="AD42" i="1"/>
  <c r="AE2" i="1"/>
  <c r="AF2" i="1"/>
  <c r="AD2" i="1"/>
  <c r="AD49" i="1" l="1"/>
  <c r="AE49" i="1"/>
  <c r="AF49" i="1"/>
  <c r="AE3" i="1"/>
  <c r="AD3" i="1"/>
  <c r="AD56" i="1"/>
  <c r="AE56" i="1"/>
  <c r="AF56" i="1"/>
  <c r="AD59" i="1"/>
  <c r="AE59" i="1"/>
  <c r="AF59" i="1"/>
  <c r="AD55" i="1"/>
  <c r="AE55" i="1"/>
  <c r="AF55" i="1"/>
  <c r="AE5" i="1"/>
  <c r="AD5" i="1"/>
  <c r="AD58" i="1"/>
  <c r="AE58" i="1"/>
  <c r="AF58" i="1"/>
  <c r="AD54" i="1"/>
  <c r="AE54" i="1"/>
  <c r="AF54" i="1"/>
  <c r="AD57" i="1"/>
  <c r="AE57" i="1"/>
  <c r="AF57" i="1"/>
  <c r="AD53" i="1"/>
  <c r="AE53" i="1"/>
  <c r="AF53" i="1"/>
  <c r="AD51" i="1"/>
  <c r="AE51" i="1"/>
  <c r="AF51" i="1"/>
  <c r="AE45" i="1"/>
  <c r="AE43" i="1"/>
  <c r="AF43" i="1"/>
  <c r="AE41" i="1"/>
  <c r="AF41" i="1"/>
  <c r="AE39" i="1"/>
  <c r="AF39" i="1"/>
  <c r="AE37" i="1"/>
  <c r="AF37" i="1"/>
  <c r="AE35" i="1"/>
  <c r="AF35" i="1"/>
  <c r="AE33" i="1"/>
  <c r="AF33" i="1"/>
  <c r="AE31" i="1"/>
  <c r="AF31" i="1"/>
  <c r="AE29" i="1"/>
  <c r="AF29" i="1"/>
  <c r="AE25" i="1"/>
  <c r="AF25" i="1"/>
  <c r="AE23" i="1"/>
  <c r="AF23" i="1"/>
  <c r="AE21" i="1"/>
  <c r="AF21" i="1"/>
  <c r="AE19" i="1"/>
  <c r="AF19" i="1"/>
  <c r="AE17" i="1"/>
  <c r="AF17" i="1"/>
  <c r="AE15" i="1"/>
  <c r="AF15" i="1"/>
  <c r="AE13" i="1"/>
  <c r="AF13" i="1"/>
  <c r="AE11" i="1"/>
  <c r="AF11" i="1"/>
  <c r="AE9" i="1"/>
  <c r="AF9" i="1"/>
  <c r="AE7" i="1"/>
  <c r="AF7" i="1"/>
  <c r="AE44" i="1"/>
  <c r="AF44" i="1"/>
  <c r="AE42" i="1"/>
  <c r="AF42" i="1"/>
  <c r="AE40" i="1"/>
  <c r="AF40" i="1"/>
  <c r="AE38" i="1"/>
  <c r="AF38" i="1"/>
  <c r="AE36" i="1"/>
  <c r="AF36" i="1"/>
  <c r="AE34" i="1"/>
  <c r="AF34" i="1"/>
  <c r="AE32" i="1"/>
  <c r="AF32" i="1"/>
  <c r="AE30" i="1"/>
  <c r="AF30" i="1"/>
  <c r="AE28" i="1"/>
  <c r="AF28" i="1"/>
  <c r="AE26" i="1"/>
  <c r="AF26" i="1"/>
  <c r="AE24" i="1"/>
  <c r="AF24" i="1"/>
  <c r="AE22" i="1"/>
  <c r="AF22" i="1"/>
  <c r="AE20" i="1"/>
  <c r="AF20" i="1"/>
  <c r="AE18" i="1"/>
  <c r="AF18" i="1"/>
  <c r="AE16" i="1"/>
  <c r="AF16" i="1"/>
  <c r="AE14" i="1"/>
  <c r="AF14" i="1"/>
  <c r="AE12" i="1"/>
  <c r="AF12" i="1"/>
  <c r="AE10" i="1"/>
  <c r="AF10" i="1"/>
  <c r="AE8" i="1"/>
  <c r="AF8" i="1"/>
  <c r="AE6" i="1"/>
  <c r="AF6" i="1"/>
  <c r="AD43" i="1"/>
  <c r="AD41" i="1"/>
  <c r="AD39" i="1"/>
  <c r="AD37" i="1"/>
  <c r="AD35" i="1"/>
  <c r="AD33" i="1"/>
  <c r="AD31" i="1"/>
  <c r="AD29" i="1"/>
  <c r="AD25" i="1"/>
  <c r="AD23" i="1"/>
  <c r="AD21" i="1"/>
  <c r="AD19" i="1"/>
  <c r="AD17" i="1"/>
  <c r="AD15" i="1"/>
  <c r="AD13" i="1"/>
  <c r="AD11" i="1"/>
  <c r="AD9" i="1"/>
  <c r="AD7" i="1"/>
  <c r="AF5" i="1"/>
  <c r="AF4" i="1"/>
  <c r="AF3" i="1"/>
  <c r="K2" i="1" l="1"/>
  <c r="Z2" i="1" l="1"/>
  <c r="AA2" i="1" s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" i="1"/>
  <c r="Y27" i="1" s="1"/>
  <c r="W6" i="1"/>
  <c r="W10" i="1"/>
  <c r="W14" i="1"/>
  <c r="W18" i="1"/>
  <c r="W22" i="1"/>
  <c r="V3" i="1"/>
  <c r="W3" i="1" s="1"/>
  <c r="V4" i="1"/>
  <c r="W4" i="1" s="1"/>
  <c r="V5" i="1"/>
  <c r="W5" i="1" s="1"/>
  <c r="V6" i="1"/>
  <c r="V7" i="1"/>
  <c r="W7" i="1" s="1"/>
  <c r="V8" i="1"/>
  <c r="W8" i="1" s="1"/>
  <c r="V9" i="1"/>
  <c r="W9" i="1" s="1"/>
  <c r="V10" i="1"/>
  <c r="V11" i="1"/>
  <c r="W11" i="1" s="1"/>
  <c r="V12" i="1"/>
  <c r="W12" i="1" s="1"/>
  <c r="V13" i="1"/>
  <c r="W13" i="1" s="1"/>
  <c r="V14" i="1"/>
  <c r="V15" i="1"/>
  <c r="W15" i="1" s="1"/>
  <c r="V16" i="1"/>
  <c r="W16" i="1" s="1"/>
  <c r="V17" i="1"/>
  <c r="W17" i="1" s="1"/>
  <c r="V18" i="1"/>
  <c r="V19" i="1"/>
  <c r="W19" i="1" s="1"/>
  <c r="V20" i="1"/>
  <c r="W20" i="1" s="1"/>
  <c r="V21" i="1"/>
  <c r="W21" i="1" s="1"/>
  <c r="V22" i="1"/>
  <c r="V23" i="1"/>
  <c r="W23" i="1" s="1"/>
  <c r="V24" i="1"/>
  <c r="W24" i="1" s="1"/>
  <c r="V25" i="1"/>
  <c r="W25" i="1" s="1"/>
  <c r="V2" i="1"/>
  <c r="W2" i="1" s="1"/>
  <c r="X2" i="1" s="1"/>
  <c r="U2" i="1"/>
  <c r="R2" i="1"/>
  <c r="S3" i="1"/>
  <c r="T3" i="1" s="1"/>
  <c r="S4" i="1"/>
  <c r="T4" i="1"/>
  <c r="S5" i="1"/>
  <c r="T5" i="1" s="1"/>
  <c r="S6" i="1"/>
  <c r="T6" i="1" s="1"/>
  <c r="S7" i="1"/>
  <c r="T7" i="1" s="1"/>
  <c r="S8" i="1"/>
  <c r="T8" i="1" s="1"/>
  <c r="S9" i="1"/>
  <c r="T9" i="1" s="1"/>
  <c r="S10" i="1"/>
  <c r="T10" i="1"/>
  <c r="S12" i="1"/>
  <c r="T12" i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/>
  <c r="S21" i="1"/>
  <c r="T21" i="1" s="1"/>
  <c r="S22" i="1"/>
  <c r="T22" i="1" s="1"/>
  <c r="S23" i="1"/>
  <c r="T23" i="1" s="1"/>
  <c r="S24" i="1"/>
  <c r="T24" i="1" s="1"/>
  <c r="S25" i="1"/>
  <c r="T25" i="1" s="1"/>
  <c r="S2" i="1"/>
  <c r="T2" i="1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" i="1"/>
  <c r="Q2" i="1" s="1"/>
  <c r="O11" i="1"/>
  <c r="S11" i="1" s="1"/>
  <c r="T11" i="1" s="1"/>
  <c r="Z27" i="1" l="1"/>
  <c r="W27" i="1"/>
  <c r="V27" i="1"/>
  <c r="P11" i="1"/>
  <c r="Q11" i="1" s="1"/>
  <c r="T27" i="1"/>
  <c r="S27" i="1"/>
  <c r="P27" i="1" l="1"/>
  <c r="Q27" i="1"/>
  <c r="I4" i="1" l="1"/>
  <c r="L4" i="1" s="1"/>
  <c r="I5" i="1"/>
  <c r="E5" i="1" s="1"/>
  <c r="L5" i="1" s="1"/>
  <c r="I6" i="1"/>
  <c r="E6" i="1" s="1"/>
  <c r="L6" i="1" s="1"/>
  <c r="I8" i="1"/>
  <c r="E8" i="1" s="1"/>
  <c r="L8" i="1" s="1"/>
  <c r="I9" i="1"/>
  <c r="E9" i="1" s="1"/>
  <c r="L9" i="1" s="1"/>
  <c r="I10" i="1"/>
  <c r="E10" i="1" s="1"/>
  <c r="L10" i="1" s="1"/>
  <c r="I11" i="1"/>
  <c r="E11" i="1" s="1"/>
  <c r="L11" i="1" s="1"/>
  <c r="K11" i="1"/>
  <c r="I13" i="1"/>
  <c r="E13" i="1" s="1"/>
  <c r="L13" i="1" s="1"/>
  <c r="I14" i="1"/>
  <c r="E14" i="1" s="1"/>
  <c r="L14" i="1" s="1"/>
  <c r="I15" i="1"/>
  <c r="E15" i="1" s="1"/>
  <c r="L15" i="1" s="1"/>
  <c r="I16" i="1"/>
  <c r="E16" i="1" s="1"/>
  <c r="L16" i="1" s="1"/>
  <c r="I17" i="1"/>
  <c r="E17" i="1" s="1"/>
  <c r="L17" i="1" s="1"/>
  <c r="K17" i="1"/>
  <c r="I18" i="1"/>
  <c r="E18" i="1" s="1"/>
  <c r="L18" i="1" s="1"/>
  <c r="I19" i="1"/>
  <c r="E19" i="1" s="1"/>
  <c r="L19" i="1" s="1"/>
  <c r="K19" i="1"/>
  <c r="I20" i="1"/>
  <c r="E20" i="1" s="1"/>
  <c r="L20" i="1" s="1"/>
  <c r="I21" i="1"/>
  <c r="E21" i="1" s="1"/>
  <c r="L21" i="1" s="1"/>
  <c r="I22" i="1"/>
  <c r="E22" i="1" s="1"/>
  <c r="L22" i="1" s="1"/>
  <c r="I23" i="1"/>
  <c r="E23" i="1" s="1"/>
  <c r="L23" i="1" s="1"/>
  <c r="I25" i="1"/>
  <c r="E25" i="1" s="1"/>
  <c r="L25" i="1" s="1"/>
  <c r="K25" i="1"/>
  <c r="J2" i="1"/>
  <c r="I2" i="1"/>
  <c r="E2" i="1" s="1"/>
  <c r="K21" i="1" l="1"/>
  <c r="K13" i="1"/>
  <c r="K23" i="1"/>
  <c r="M23" i="1" s="1"/>
  <c r="N23" i="1" s="1"/>
  <c r="K15" i="1"/>
  <c r="K9" i="1"/>
  <c r="K5" i="1"/>
  <c r="K20" i="1"/>
  <c r="M20" i="1" s="1"/>
  <c r="N20" i="1" s="1"/>
  <c r="K18" i="1"/>
  <c r="M18" i="1" s="1"/>
  <c r="N18" i="1" s="1"/>
  <c r="K16" i="1"/>
  <c r="K14" i="1"/>
  <c r="M14" i="1" s="1"/>
  <c r="N14" i="1" s="1"/>
  <c r="K10" i="1"/>
  <c r="M10" i="1" s="1"/>
  <c r="N10" i="1" s="1"/>
  <c r="K8" i="1"/>
  <c r="K6" i="1"/>
  <c r="M6" i="1" s="1"/>
  <c r="N6" i="1" s="1"/>
  <c r="K4" i="1"/>
  <c r="M2" i="1"/>
  <c r="M25" i="1"/>
  <c r="N25" i="1" s="1"/>
  <c r="M21" i="1"/>
  <c r="N21" i="1" s="1"/>
  <c r="M19" i="1"/>
  <c r="N19" i="1" s="1"/>
  <c r="M17" i="1"/>
  <c r="N17" i="1" s="1"/>
  <c r="M15" i="1"/>
  <c r="N15" i="1" s="1"/>
  <c r="M13" i="1"/>
  <c r="N13" i="1" s="1"/>
  <c r="M11" i="1"/>
  <c r="N11" i="1" s="1"/>
  <c r="M9" i="1"/>
  <c r="N9" i="1" s="1"/>
  <c r="I27" i="1"/>
  <c r="E7" i="1"/>
  <c r="L7" i="1" s="1"/>
  <c r="M7" i="1" s="1"/>
  <c r="N7" i="1" s="1"/>
  <c r="M5" i="1"/>
  <c r="N5" i="1" s="1"/>
  <c r="K22" i="1"/>
  <c r="M22" i="1" s="1"/>
  <c r="M16" i="1"/>
  <c r="N16" i="1" s="1"/>
  <c r="M8" i="1"/>
  <c r="N8" i="1" s="1"/>
  <c r="M4" i="1"/>
  <c r="N4" i="1" s="1"/>
  <c r="G27" i="1"/>
  <c r="J27" i="1" s="1"/>
  <c r="C5" i="1"/>
  <c r="C2" i="1"/>
  <c r="AE27" i="1" l="1"/>
  <c r="AD27" i="1"/>
  <c r="AF27" i="1"/>
  <c r="R12" i="1"/>
  <c r="X12" i="1"/>
  <c r="AA12" i="1"/>
  <c r="U12" i="1"/>
  <c r="R13" i="1"/>
  <c r="U13" i="1"/>
  <c r="X13" i="1"/>
  <c r="AA13" i="1"/>
  <c r="R14" i="1"/>
  <c r="U14" i="1"/>
  <c r="AA14" i="1"/>
  <c r="X14" i="1"/>
  <c r="R15" i="1"/>
  <c r="X15" i="1"/>
  <c r="AA15" i="1"/>
  <c r="U15" i="1"/>
  <c r="R20" i="1"/>
  <c r="X20" i="1"/>
  <c r="AA20" i="1"/>
  <c r="U20" i="1"/>
  <c r="R7" i="1"/>
  <c r="AA7" i="1"/>
  <c r="U7" i="1"/>
  <c r="X7" i="1"/>
  <c r="R21" i="1"/>
  <c r="U21" i="1"/>
  <c r="X21" i="1"/>
  <c r="AA21" i="1"/>
  <c r="R3" i="1"/>
  <c r="AA3" i="1"/>
  <c r="U3" i="1"/>
  <c r="X3" i="1"/>
  <c r="R9" i="1"/>
  <c r="U9" i="1"/>
  <c r="X9" i="1"/>
  <c r="AA9" i="1"/>
  <c r="R17" i="1"/>
  <c r="U17" i="1"/>
  <c r="X17" i="1"/>
  <c r="AA17" i="1"/>
  <c r="R10" i="1"/>
  <c r="AA10" i="1"/>
  <c r="U10" i="1"/>
  <c r="X10" i="1"/>
  <c r="R18" i="1"/>
  <c r="U18" i="1"/>
  <c r="X18" i="1"/>
  <c r="AA18" i="1"/>
  <c r="R6" i="1"/>
  <c r="AA6" i="1"/>
  <c r="U6" i="1"/>
  <c r="X6" i="1"/>
  <c r="R16" i="1"/>
  <c r="AA16" i="1"/>
  <c r="X16" i="1"/>
  <c r="U16" i="1"/>
  <c r="R4" i="1"/>
  <c r="X4" i="1"/>
  <c r="U4" i="1"/>
  <c r="AA4" i="1"/>
  <c r="R8" i="1"/>
  <c r="X8" i="1"/>
  <c r="AA8" i="1"/>
  <c r="U8" i="1"/>
  <c r="R5" i="1"/>
  <c r="U5" i="1"/>
  <c r="X5" i="1"/>
  <c r="AA5" i="1"/>
  <c r="R11" i="1"/>
  <c r="AA11" i="1"/>
  <c r="X11" i="1"/>
  <c r="U11" i="1"/>
  <c r="R19" i="1"/>
  <c r="AA19" i="1"/>
  <c r="U19" i="1"/>
  <c r="X19" i="1"/>
  <c r="R23" i="1"/>
  <c r="U23" i="1"/>
  <c r="AA23" i="1"/>
  <c r="X23" i="1"/>
  <c r="R25" i="1"/>
  <c r="X25" i="1"/>
  <c r="U25" i="1"/>
  <c r="AA25" i="1"/>
  <c r="N2" i="1"/>
  <c r="K27" i="1"/>
  <c r="N22" i="1"/>
  <c r="B27" i="1"/>
  <c r="C18" i="1"/>
  <c r="H18" i="1" s="1"/>
  <c r="C25" i="1"/>
  <c r="H25" i="1" s="1"/>
  <c r="C22" i="1"/>
  <c r="H22" i="1" s="1"/>
  <c r="C15" i="1"/>
  <c r="H15" i="1" s="1"/>
  <c r="C14" i="1"/>
  <c r="H14" i="1" s="1"/>
  <c r="C6" i="1"/>
  <c r="H6" i="1" s="1"/>
  <c r="C20" i="1"/>
  <c r="H20" i="1" s="1"/>
  <c r="C19" i="1"/>
  <c r="H19" i="1" s="1"/>
  <c r="C17" i="1"/>
  <c r="H17" i="1" s="1"/>
  <c r="C10" i="1"/>
  <c r="H10" i="1" s="1"/>
  <c r="C9" i="1"/>
  <c r="H9" i="1" s="1"/>
  <c r="C11" i="1"/>
  <c r="H11" i="1" s="1"/>
  <c r="H5" i="1"/>
  <c r="C8" i="1"/>
  <c r="H8" i="1" s="1"/>
  <c r="C16" i="1"/>
  <c r="H16" i="1" s="1"/>
  <c r="C13" i="1"/>
  <c r="H13" i="1" s="1"/>
  <c r="C7" i="1"/>
  <c r="H7" i="1" s="1"/>
  <c r="C21" i="1"/>
  <c r="H21" i="1" s="1"/>
  <c r="C23" i="1"/>
  <c r="H23" i="1" s="1"/>
  <c r="AA22" i="1" l="1"/>
  <c r="U22" i="1"/>
  <c r="X22" i="1"/>
  <c r="R24" i="1"/>
  <c r="X24" i="1"/>
  <c r="U24" i="1"/>
  <c r="AA24" i="1"/>
  <c r="N27" i="1"/>
  <c r="R22" i="1"/>
  <c r="C27" i="1"/>
  <c r="H2" i="1"/>
  <c r="H27" i="1" s="1"/>
</calcChain>
</file>

<file path=xl/sharedStrings.xml><?xml version="1.0" encoding="utf-8"?>
<sst xmlns="http://schemas.openxmlformats.org/spreadsheetml/2006/main" count="29" uniqueCount="26">
  <si>
    <t>№ квартала</t>
  </si>
  <si>
    <t>Итого</t>
  </si>
  <si>
    <t>Коэф. интенсивности</t>
  </si>
  <si>
    <t>Площадь квартала,м2</t>
  </si>
  <si>
    <t>Общая площадь застройки,м2</t>
  </si>
  <si>
    <t>Жилая</t>
  </si>
  <si>
    <t>Кол-во квартир</t>
  </si>
  <si>
    <t>Расчетный спрос на парковку жилье (0.7)</t>
  </si>
  <si>
    <t>Число мест в паркинге (0.5)</t>
  </si>
  <si>
    <t>Расчетное число мест на улице жилье (0.7-0.5)</t>
  </si>
  <si>
    <t>Площадь пятна, м2</t>
  </si>
  <si>
    <t xml:space="preserve">Коммерческая площадь, м2 </t>
  </si>
  <si>
    <t>Расчетное число мест для коммерции</t>
  </si>
  <si>
    <t>Итого требуемых уличных парковок</t>
  </si>
  <si>
    <t>Требуемое число мест для коммерции*</t>
  </si>
  <si>
    <t>*-принимаем, что 50% мест жильцами днем не будет использоваться</t>
  </si>
  <si>
    <t>Разница</t>
  </si>
  <si>
    <t>Парковочных мест вокруг квартала (180°)</t>
  </si>
  <si>
    <t>Парковочных мест вокруг квартала (180°) 0,8</t>
  </si>
  <si>
    <t>Парковочных мест вокруг квартала (90°)</t>
  </si>
  <si>
    <t>Парковочных мест вокруг квартала (90°) 0,8</t>
  </si>
  <si>
    <t>Парковочных мест вокруг квартала (60°)</t>
  </si>
  <si>
    <t>Парковочных мест вокруг квартала (60°) 0,8</t>
  </si>
  <si>
    <t>Парковочных мест вокруг квартала (45°)</t>
  </si>
  <si>
    <t>Парковочных мест вокруг квартала (45°) 0,8</t>
  </si>
  <si>
    <t>Утро Выезд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</si>
</sst>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1" fontId="0" fillId="0" borderId="0" xfId="0" applyNumberFormat="1"/>
    <xf numFmtId="9" fontId="0" fillId="0" borderId="0" xfId="0" applyNumberFormat="1"/>
    <xf numFmtId="0" fontId="0" fillId="0" borderId="0" xfId="0" applyFill="1"/>
    <xf numFmtId="1" fontId="0" fillId="0" borderId="1" xfId="0" applyNumberFormat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0" fillId="0" borderId="1" xfId="1" applyNumberFormat="1" applyFont="1" applyBorder="1"/>
    <xf numFmtId="1" fontId="0" fillId="2" borderId="1" xfId="1" applyNumberFormat="1" applyFont="1" applyFill="1" applyBorder="1"/>
    <xf numFmtId="1" fontId="0" fillId="0" borderId="2" xfId="0" applyNumberFormat="1" applyBorder="1"/>
    <xf numFmtId="1" fontId="0" fillId="2" borderId="4" xfId="0" applyNumberFormat="1" applyFill="1" applyBorder="1"/>
    <xf numFmtId="0" fontId="4" fillId="0" borderId="3" xfId="0" applyFont="1" applyFill="1" applyBorder="1" applyAlignment="1">
      <alignment horizontal="center" vertical="center" wrapText="1"/>
    </xf>
    <xf numFmtId="1" fontId="0" fillId="0" borderId="5" xfId="0" applyNumberFormat="1" applyFill="1" applyBorder="1"/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top" wrapText="1"/>
    </xf>
    <xf numFmtId="1" fontId="0" fillId="0" borderId="12" xfId="0" applyNumberFormat="1" applyBorder="1"/>
    <xf numFmtId="0" fontId="1" fillId="3" borderId="1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1" fontId="0" fillId="3" borderId="1" xfId="0" applyNumberFormat="1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1" fontId="0" fillId="3" borderId="2" xfId="0" applyNumberFormat="1" applyFill="1" applyBorder="1"/>
    <xf numFmtId="1" fontId="0" fillId="3" borderId="5" xfId="0" applyNumberFormat="1" applyFill="1" applyBorder="1"/>
    <xf numFmtId="1" fontId="0" fillId="3" borderId="4" xfId="0" applyNumberFormat="1" applyFill="1" applyBorder="1"/>
    <xf numFmtId="1" fontId="0" fillId="3" borderId="1" xfId="1" applyNumberFormat="1" applyFont="1" applyFill="1" applyBorder="1"/>
    <xf numFmtId="1" fontId="0" fillId="3" borderId="12" xfId="0" applyNumberFormat="1" applyFill="1" applyBorder="1"/>
    <xf numFmtId="0" fontId="0" fillId="3" borderId="0" xfId="0" applyFill="1"/>
    <xf numFmtId="1" fontId="0" fillId="3" borderId="0" xfId="0" applyNumberFormat="1" applyFill="1"/>
    <xf numFmtId="0" fontId="1" fillId="4" borderId="1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1" fontId="0" fillId="4" borderId="1" xfId="0" applyNumberFormat="1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1" fontId="0" fillId="4" borderId="2" xfId="0" applyNumberFormat="1" applyFill="1" applyBorder="1"/>
    <xf numFmtId="1" fontId="0" fillId="4" borderId="5" xfId="0" applyNumberFormat="1" applyFill="1" applyBorder="1"/>
    <xf numFmtId="1" fontId="0" fillId="4" borderId="4" xfId="0" applyNumberFormat="1" applyFill="1" applyBorder="1"/>
    <xf numFmtId="1" fontId="0" fillId="4" borderId="1" xfId="1" applyNumberFormat="1" applyFont="1" applyFill="1" applyBorder="1"/>
    <xf numFmtId="1" fontId="0" fillId="4" borderId="12" xfId="0" applyNumberFormat="1" applyFill="1" applyBorder="1"/>
    <xf numFmtId="0" fontId="0" fillId="4" borderId="0" xfId="0" applyFill="1"/>
    <xf numFmtId="1" fontId="0" fillId="4" borderId="0" xfId="0" applyNumberForma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3"/>
  <sheetViews>
    <sheetView tabSelected="1" workbookViewId="0">
      <selection activeCell="AB2" sqref="AB2"/>
    </sheetView>
  </sheetViews>
  <sheetFormatPr defaultRowHeight="15" x14ac:dyDescent="0.25"/>
  <cols>
    <col min="1" max="1" width="9.28515625" customWidth="1"/>
    <col min="2" max="2" width="11" customWidth="1"/>
    <col min="3" max="3" width="15" hidden="1" customWidth="1"/>
    <col min="4" max="4" width="10.140625" customWidth="1"/>
    <col min="5" max="5" width="16.42578125" customWidth="1"/>
    <col min="6" max="6" width="7.7109375" hidden="1" customWidth="1"/>
    <col min="7" max="7" width="8.28515625" customWidth="1"/>
    <col min="8" max="8" width="20.140625" hidden="1" customWidth="1"/>
    <col min="9" max="9" width="12" customWidth="1"/>
    <col min="10" max="10" width="10" style="5" customWidth="1"/>
    <col min="11" max="11" width="12.28515625" customWidth="1"/>
    <col min="12" max="12" width="11.85546875" customWidth="1"/>
    <col min="13" max="13" width="12" customWidth="1"/>
    <col min="14" max="14" width="11.42578125" customWidth="1"/>
    <col min="15" max="15" width="4.5703125" hidden="1" customWidth="1"/>
    <col min="16" max="17" width="13.7109375" hidden="1" customWidth="1"/>
    <col min="18" max="18" width="0" hidden="1" customWidth="1"/>
    <col min="19" max="20" width="13.7109375" hidden="1" customWidth="1"/>
    <col min="21" max="21" width="0" hidden="1" customWidth="1"/>
    <col min="22" max="23" width="13.7109375" hidden="1" customWidth="1"/>
    <col min="24" max="24" width="0" hidden="1" customWidth="1"/>
    <col min="25" max="26" width="13.7109375" hidden="1" customWidth="1"/>
    <col min="27" max="27" width="0" hidden="1" customWidth="1"/>
  </cols>
  <sheetData>
    <row r="1" spans="1:32" ht="79.5" customHeight="1" x14ac:dyDescent="0.25">
      <c r="A1" s="15" t="s">
        <v>0</v>
      </c>
      <c r="B1" s="16" t="s">
        <v>3</v>
      </c>
      <c r="C1" s="16" t="s">
        <v>4</v>
      </c>
      <c r="D1" s="16" t="s">
        <v>10</v>
      </c>
      <c r="E1" s="16" t="s">
        <v>11</v>
      </c>
      <c r="F1" s="16" t="s">
        <v>5</v>
      </c>
      <c r="G1" s="16" t="s">
        <v>6</v>
      </c>
      <c r="H1" s="16" t="s">
        <v>2</v>
      </c>
      <c r="I1" s="17" t="s">
        <v>8</v>
      </c>
      <c r="J1" s="13" t="s">
        <v>7</v>
      </c>
      <c r="K1" s="18" t="s">
        <v>9</v>
      </c>
      <c r="L1" s="19" t="s">
        <v>12</v>
      </c>
      <c r="M1" s="20" t="s">
        <v>14</v>
      </c>
      <c r="N1" s="21" t="s">
        <v>13</v>
      </c>
      <c r="P1" s="7" t="s">
        <v>17</v>
      </c>
      <c r="Q1" s="7" t="s">
        <v>18</v>
      </c>
      <c r="R1" s="7" t="s">
        <v>16</v>
      </c>
      <c r="S1" s="7" t="s">
        <v>19</v>
      </c>
      <c r="T1" s="7" t="s">
        <v>20</v>
      </c>
      <c r="U1" s="7" t="s">
        <v>16</v>
      </c>
      <c r="V1" s="7" t="s">
        <v>21</v>
      </c>
      <c r="W1" s="7" t="s">
        <v>22</v>
      </c>
      <c r="X1" s="7" t="s">
        <v>16</v>
      </c>
      <c r="Y1" s="7" t="s">
        <v>23</v>
      </c>
      <c r="Z1" s="7" t="s">
        <v>24</v>
      </c>
      <c r="AA1" s="7" t="s">
        <v>16</v>
      </c>
      <c r="AB1" s="8"/>
      <c r="AC1" s="8" t="s">
        <v>25</v>
      </c>
      <c r="AD1" s="4">
        <v>0.15</v>
      </c>
      <c r="AE1" s="4">
        <v>0.1</v>
      </c>
      <c r="AF1" s="4">
        <v>0.05</v>
      </c>
    </row>
    <row r="2" spans="1:32" x14ac:dyDescent="0.25">
      <c r="A2" s="22">
        <v>1</v>
      </c>
      <c r="B2" s="1">
        <v>5900</v>
      </c>
      <c r="C2" s="1">
        <f>PRODUCT(2700,9,0.8)</f>
        <v>19440</v>
      </c>
      <c r="D2" s="1">
        <v>5043</v>
      </c>
      <c r="E2" s="6">
        <f>D2-(I2*2.5*5/0.35)</f>
        <v>1275.1428571428569</v>
      </c>
      <c r="F2" s="1"/>
      <c r="G2" s="1">
        <v>211</v>
      </c>
      <c r="H2" s="2">
        <f>C2/B2</f>
        <v>3.2949152542372881</v>
      </c>
      <c r="I2" s="11">
        <f>G2*0.5</f>
        <v>105.5</v>
      </c>
      <c r="J2" s="14">
        <f>G2*0.7</f>
        <v>147.69999999999999</v>
      </c>
      <c r="K2" s="12">
        <f>J2-I2</f>
        <v>42.199999999999989</v>
      </c>
      <c r="L2" s="9">
        <f>E2/12*0.2</f>
        <v>21.25238095238095</v>
      </c>
      <c r="M2" s="10">
        <f>IF((L2-K2/2)&gt;0,L2-K2/2,0)</f>
        <v>0.15238095238095539</v>
      </c>
      <c r="N2" s="23">
        <f>K2+M2</f>
        <v>42.35238095238094</v>
      </c>
      <c r="O2">
        <v>234</v>
      </c>
      <c r="P2" s="3">
        <f>$O2/6</f>
        <v>39</v>
      </c>
      <c r="Q2" s="3">
        <f>$P2*0.8</f>
        <v>31.200000000000003</v>
      </c>
      <c r="R2" s="3">
        <f>Q2-$N2</f>
        <v>-11.152380952380938</v>
      </c>
      <c r="S2" s="3">
        <f>$O2/2.33</f>
        <v>100.42918454935622</v>
      </c>
      <c r="T2" s="3">
        <f>$S2*0.8</f>
        <v>80.343347639484989</v>
      </c>
      <c r="U2" s="3">
        <f>T2-$N2</f>
        <v>37.990966687104049</v>
      </c>
      <c r="V2" s="3">
        <f>$O2/2.64</f>
        <v>88.636363636363626</v>
      </c>
      <c r="W2" s="3">
        <f>$V2*0.8</f>
        <v>70.909090909090907</v>
      </c>
      <c r="X2" s="3">
        <f>W2-$N2</f>
        <v>28.556709956709966</v>
      </c>
      <c r="Y2" s="3">
        <f>$O2/3.26</f>
        <v>71.779141104294482</v>
      </c>
      <c r="Z2" s="3">
        <f>$Y2*0.8</f>
        <v>57.423312883435585</v>
      </c>
      <c r="AA2" s="3">
        <f>Z2-$N2</f>
        <v>15.070931931054645</v>
      </c>
      <c r="AB2" s="3">
        <f>J2+L2</f>
        <v>168.95238095238093</v>
      </c>
      <c r="AC2" s="3">
        <f>AB2*0.3</f>
        <v>50.685714285714276</v>
      </c>
      <c r="AD2" s="3">
        <f>$AC2*AD$1</f>
        <v>7.6028571428571414</v>
      </c>
      <c r="AE2" s="3">
        <f t="shared" ref="AE2:AF17" si="0">$AC2*AE$1</f>
        <v>5.0685714285714276</v>
      </c>
      <c r="AF2" s="3">
        <f t="shared" si="0"/>
        <v>2.5342857142857138</v>
      </c>
    </row>
    <row r="3" spans="1:32" x14ac:dyDescent="0.25">
      <c r="A3" s="22">
        <v>2</v>
      </c>
      <c r="B3" s="1"/>
      <c r="C3" s="1"/>
      <c r="D3" s="1"/>
      <c r="E3" s="6"/>
      <c r="F3" s="1"/>
      <c r="G3" s="1"/>
      <c r="H3" s="2"/>
      <c r="I3" s="11"/>
      <c r="J3" s="14"/>
      <c r="K3" s="12"/>
      <c r="L3" s="9"/>
      <c r="M3" s="10"/>
      <c r="N3" s="23"/>
      <c r="O3">
        <v>258</v>
      </c>
      <c r="P3" s="3">
        <f t="shared" ref="P3:P25" si="1">$O3/6</f>
        <v>43</v>
      </c>
      <c r="Q3" s="3">
        <f t="shared" ref="Q3:Q25" si="2">$P3*0.8</f>
        <v>34.4</v>
      </c>
      <c r="R3" s="3">
        <f t="shared" ref="R3:R25" si="3">Q3-N3</f>
        <v>34.4</v>
      </c>
      <c r="S3" s="3">
        <f t="shared" ref="S3:S25" si="4">$O3/2.33</f>
        <v>110.72961373390558</v>
      </c>
      <c r="T3" s="3">
        <f t="shared" ref="T3:T25" si="5">$S3*0.8</f>
        <v>88.58369098712447</v>
      </c>
      <c r="U3" s="3">
        <f t="shared" ref="U3:U25" si="6">T3-$N3</f>
        <v>88.58369098712447</v>
      </c>
      <c r="V3" s="3">
        <f t="shared" ref="V3:V25" si="7">$O3/2.64</f>
        <v>97.72727272727272</v>
      </c>
      <c r="W3" s="3">
        <f t="shared" ref="W3:W25" si="8">$V3*0.8</f>
        <v>78.181818181818187</v>
      </c>
      <c r="X3" s="3">
        <f t="shared" ref="X3:X25" si="9">W3-$N3</f>
        <v>78.181818181818187</v>
      </c>
      <c r="Y3" s="3">
        <f t="shared" ref="Y3:Y25" si="10">$O3/3.26</f>
        <v>79.141104294478538</v>
      </c>
      <c r="Z3" s="3">
        <f t="shared" ref="Z3:Z25" si="11">$Y3*0.8</f>
        <v>63.312883435582833</v>
      </c>
      <c r="AA3" s="3">
        <f t="shared" ref="AA3" si="12">Z3-$N3</f>
        <v>63.312883435582833</v>
      </c>
      <c r="AB3" s="3">
        <f t="shared" ref="AB3:AB59" si="13">J3+L3</f>
        <v>0</v>
      </c>
      <c r="AC3" s="3">
        <f t="shared" ref="AC3:AC59" si="14">AB3*0.3</f>
        <v>0</v>
      </c>
      <c r="AD3" s="3">
        <f t="shared" ref="AD3:AF46" si="15">$AC3*AD$1</f>
        <v>0</v>
      </c>
      <c r="AE3" s="3">
        <f t="shared" si="0"/>
        <v>0</v>
      </c>
      <c r="AF3" s="3">
        <f t="shared" si="0"/>
        <v>0</v>
      </c>
    </row>
    <row r="4" spans="1:32" x14ac:dyDescent="0.25">
      <c r="A4" s="22">
        <v>3</v>
      </c>
      <c r="B4" s="1"/>
      <c r="C4" s="1"/>
      <c r="D4" s="1"/>
      <c r="E4" s="6"/>
      <c r="F4" s="1"/>
      <c r="G4" s="1">
        <v>696</v>
      </c>
      <c r="H4" s="2"/>
      <c r="I4" s="11">
        <f t="shared" ref="I3:I25" si="16">G4*0.5</f>
        <v>348</v>
      </c>
      <c r="J4" s="14">
        <f t="shared" ref="J3:J59" si="17">G4*0.7</f>
        <v>487.2</v>
      </c>
      <c r="K4" s="12">
        <f t="shared" ref="K3:K25" si="18">J4-I4</f>
        <v>139.19999999999999</v>
      </c>
      <c r="L4" s="9">
        <f t="shared" ref="L3:L25" si="19">E4/12*0.2</f>
        <v>0</v>
      </c>
      <c r="M4" s="10">
        <f t="shared" ref="M3:M25" si="20">IF((L4-K4/2)&gt;0,L4-K4/2,0)</f>
        <v>0</v>
      </c>
      <c r="N4" s="23">
        <f t="shared" ref="N3:N25" si="21">K4+M4</f>
        <v>139.19999999999999</v>
      </c>
      <c r="O4">
        <v>320</v>
      </c>
      <c r="P4" s="3">
        <f t="shared" si="1"/>
        <v>53.333333333333336</v>
      </c>
      <c r="Q4" s="3">
        <f t="shared" si="2"/>
        <v>42.666666666666671</v>
      </c>
      <c r="R4" s="3">
        <f t="shared" si="3"/>
        <v>-96.533333333333317</v>
      </c>
      <c r="S4" s="3">
        <f t="shared" si="4"/>
        <v>137.33905579399141</v>
      </c>
      <c r="T4" s="3">
        <f t="shared" si="5"/>
        <v>109.87124463519314</v>
      </c>
      <c r="U4" s="3">
        <f t="shared" si="6"/>
        <v>-29.328755364806852</v>
      </c>
      <c r="V4" s="3">
        <f t="shared" si="7"/>
        <v>121.2121212121212</v>
      </c>
      <c r="W4" s="3">
        <f t="shared" si="8"/>
        <v>96.969696969696969</v>
      </c>
      <c r="X4" s="3">
        <f t="shared" si="9"/>
        <v>-42.23030303030302</v>
      </c>
      <c r="Y4" s="3">
        <f t="shared" si="10"/>
        <v>98.159509202453989</v>
      </c>
      <c r="Z4" s="3">
        <f t="shared" si="11"/>
        <v>78.527607361963192</v>
      </c>
      <c r="AA4" s="3">
        <f t="shared" ref="AA4" si="22">Z4-$N4</f>
        <v>-60.672392638036797</v>
      </c>
      <c r="AB4" s="3">
        <f t="shared" si="13"/>
        <v>487.2</v>
      </c>
      <c r="AC4" s="3">
        <f t="shared" si="14"/>
        <v>146.16</v>
      </c>
      <c r="AD4" s="3">
        <f t="shared" si="15"/>
        <v>21.923999999999999</v>
      </c>
      <c r="AE4" s="3">
        <f t="shared" si="0"/>
        <v>14.616</v>
      </c>
      <c r="AF4" s="3">
        <f t="shared" si="0"/>
        <v>7.3079999999999998</v>
      </c>
    </row>
    <row r="5" spans="1:32" x14ac:dyDescent="0.25">
      <c r="A5" s="22">
        <v>4</v>
      </c>
      <c r="B5" s="1">
        <v>18000</v>
      </c>
      <c r="C5" s="1">
        <f>PRODUCT(1021,12,0.8)+PRODUCT(720,16,0.8)+PRODUCT(706,12,0.8)+PRODUCT(3513,9,0.8)</f>
        <v>51088.800000000003</v>
      </c>
      <c r="D5" s="1">
        <v>15113</v>
      </c>
      <c r="E5" s="6">
        <f t="shared" ref="E5:E25" si="23">D5-(I5*2.5*5/0.35)</f>
        <v>6970.1428571428569</v>
      </c>
      <c r="F5" s="1"/>
      <c r="G5" s="1">
        <v>456</v>
      </c>
      <c r="H5" s="2">
        <f t="shared" ref="H5:H11" si="24">C5/B5</f>
        <v>2.8382666666666667</v>
      </c>
      <c r="I5" s="11">
        <f t="shared" si="16"/>
        <v>228</v>
      </c>
      <c r="J5" s="14">
        <f t="shared" si="17"/>
        <v>319.2</v>
      </c>
      <c r="K5" s="12">
        <f t="shared" si="18"/>
        <v>91.199999999999989</v>
      </c>
      <c r="L5" s="9">
        <f t="shared" si="19"/>
        <v>116.16904761904762</v>
      </c>
      <c r="M5" s="10">
        <f t="shared" si="20"/>
        <v>70.569047619047623</v>
      </c>
      <c r="N5" s="23">
        <f t="shared" si="21"/>
        <v>161.76904761904763</v>
      </c>
      <c r="O5">
        <v>452</v>
      </c>
      <c r="P5" s="3">
        <f t="shared" si="1"/>
        <v>75.333333333333329</v>
      </c>
      <c r="Q5" s="3">
        <f t="shared" si="2"/>
        <v>60.266666666666666</v>
      </c>
      <c r="R5" s="3">
        <f t="shared" si="3"/>
        <v>-101.50238095238096</v>
      </c>
      <c r="S5" s="3">
        <f t="shared" si="4"/>
        <v>193.99141630901286</v>
      </c>
      <c r="T5" s="3">
        <f t="shared" si="5"/>
        <v>155.1931330472103</v>
      </c>
      <c r="U5" s="3">
        <f t="shared" si="6"/>
        <v>-6.5759145718373304</v>
      </c>
      <c r="V5" s="3">
        <f t="shared" si="7"/>
        <v>171.21212121212122</v>
      </c>
      <c r="W5" s="3">
        <f t="shared" si="8"/>
        <v>136.96969696969697</v>
      </c>
      <c r="X5" s="3">
        <f t="shared" si="9"/>
        <v>-24.799350649350657</v>
      </c>
      <c r="Y5" s="3">
        <f t="shared" si="10"/>
        <v>138.65030674846628</v>
      </c>
      <c r="Z5" s="3">
        <f t="shared" si="11"/>
        <v>110.92024539877303</v>
      </c>
      <c r="AA5" s="3">
        <f t="shared" ref="AA5" si="25">Z5-$N5</f>
        <v>-50.848802220274592</v>
      </c>
      <c r="AB5" s="3">
        <f t="shared" si="13"/>
        <v>435.36904761904759</v>
      </c>
      <c r="AC5" s="3">
        <f t="shared" si="14"/>
        <v>130.61071428571427</v>
      </c>
      <c r="AD5" s="3">
        <f t="shared" si="15"/>
        <v>19.591607142857139</v>
      </c>
      <c r="AE5" s="3">
        <f t="shared" si="0"/>
        <v>13.061071428571427</v>
      </c>
      <c r="AF5" s="3">
        <f t="shared" si="0"/>
        <v>6.5305357142857137</v>
      </c>
    </row>
    <row r="6" spans="1:32" x14ac:dyDescent="0.25">
      <c r="A6" s="22">
        <v>5</v>
      </c>
      <c r="B6" s="1">
        <v>13700</v>
      </c>
      <c r="C6" s="1">
        <f>PRODUCT(3881,9,0.8)+PRODUCT(720,12,0.8)+PRODUCT(720,16,0.8)</f>
        <v>44071.199999999997</v>
      </c>
      <c r="D6" s="1">
        <v>11073</v>
      </c>
      <c r="E6" s="6">
        <f t="shared" si="23"/>
        <v>4323</v>
      </c>
      <c r="F6" s="1"/>
      <c r="G6" s="1">
        <v>378</v>
      </c>
      <c r="H6" s="2">
        <f t="shared" si="24"/>
        <v>3.2168759124087587</v>
      </c>
      <c r="I6" s="11">
        <f t="shared" si="16"/>
        <v>189</v>
      </c>
      <c r="J6" s="14">
        <f t="shared" si="17"/>
        <v>264.59999999999997</v>
      </c>
      <c r="K6" s="12">
        <f t="shared" si="18"/>
        <v>75.599999999999966</v>
      </c>
      <c r="L6" s="9">
        <f t="shared" si="19"/>
        <v>72.05</v>
      </c>
      <c r="M6" s="10">
        <f t="shared" si="20"/>
        <v>34.250000000000014</v>
      </c>
      <c r="N6" s="23">
        <f t="shared" si="21"/>
        <v>109.84999999999998</v>
      </c>
      <c r="O6">
        <v>484</v>
      </c>
      <c r="P6" s="3">
        <f t="shared" si="1"/>
        <v>80.666666666666671</v>
      </c>
      <c r="Q6" s="3">
        <f t="shared" si="2"/>
        <v>64.533333333333346</v>
      </c>
      <c r="R6" s="3">
        <f t="shared" si="3"/>
        <v>-45.316666666666634</v>
      </c>
      <c r="S6" s="3">
        <f t="shared" si="4"/>
        <v>207.725321888412</v>
      </c>
      <c r="T6" s="3">
        <f t="shared" si="5"/>
        <v>166.1802575107296</v>
      </c>
      <c r="U6" s="3">
        <f t="shared" si="6"/>
        <v>56.330257510729624</v>
      </c>
      <c r="V6" s="3">
        <f t="shared" si="7"/>
        <v>183.33333333333331</v>
      </c>
      <c r="W6" s="3">
        <f t="shared" si="8"/>
        <v>146.66666666666666</v>
      </c>
      <c r="X6" s="3">
        <f t="shared" si="9"/>
        <v>36.816666666666677</v>
      </c>
      <c r="Y6" s="3">
        <f t="shared" si="10"/>
        <v>148.46625766871168</v>
      </c>
      <c r="Z6" s="3">
        <f t="shared" si="11"/>
        <v>118.77300613496935</v>
      </c>
      <c r="AA6" s="3">
        <f t="shared" ref="AA6" si="26">Z6-$N6</f>
        <v>8.9230061349693699</v>
      </c>
      <c r="AB6" s="3">
        <f t="shared" si="13"/>
        <v>336.65</v>
      </c>
      <c r="AC6" s="3">
        <f t="shared" si="14"/>
        <v>100.99499999999999</v>
      </c>
      <c r="AD6" s="3">
        <f t="shared" si="15"/>
        <v>15.149249999999999</v>
      </c>
      <c r="AE6" s="3">
        <f t="shared" si="0"/>
        <v>10.099499999999999</v>
      </c>
      <c r="AF6" s="3">
        <f t="shared" si="0"/>
        <v>5.0497499999999995</v>
      </c>
    </row>
    <row r="7" spans="1:32" x14ac:dyDescent="0.25">
      <c r="A7" s="22">
        <v>6</v>
      </c>
      <c r="B7" s="1">
        <v>10770</v>
      </c>
      <c r="C7" s="1">
        <f>PRODUCT(4285,9,0.8)</f>
        <v>30852</v>
      </c>
      <c r="D7" s="1">
        <v>8412</v>
      </c>
      <c r="E7" s="6">
        <f t="shared" si="23"/>
        <v>8412</v>
      </c>
      <c r="F7" s="1"/>
      <c r="G7" s="1"/>
      <c r="H7" s="2">
        <f t="shared" si="24"/>
        <v>2.864623955431755</v>
      </c>
      <c r="I7" s="11"/>
      <c r="J7" s="14"/>
      <c r="K7" s="12"/>
      <c r="L7" s="9">
        <f t="shared" si="19"/>
        <v>140.20000000000002</v>
      </c>
      <c r="M7" s="10">
        <f t="shared" si="20"/>
        <v>140.20000000000002</v>
      </c>
      <c r="N7" s="23">
        <f t="shared" si="21"/>
        <v>140.20000000000002</v>
      </c>
      <c r="O7">
        <v>447</v>
      </c>
      <c r="P7" s="3">
        <f t="shared" si="1"/>
        <v>74.5</v>
      </c>
      <c r="Q7" s="3">
        <f t="shared" si="2"/>
        <v>59.6</v>
      </c>
      <c r="R7" s="3">
        <f t="shared" si="3"/>
        <v>-80.600000000000023</v>
      </c>
      <c r="S7" s="3">
        <f t="shared" si="4"/>
        <v>191.84549356223175</v>
      </c>
      <c r="T7" s="3">
        <f t="shared" si="5"/>
        <v>153.47639484978541</v>
      </c>
      <c r="U7" s="3">
        <f t="shared" si="6"/>
        <v>13.27639484978539</v>
      </c>
      <c r="V7" s="3">
        <f t="shared" si="7"/>
        <v>169.31818181818181</v>
      </c>
      <c r="W7" s="3">
        <f t="shared" si="8"/>
        <v>135.45454545454547</v>
      </c>
      <c r="X7" s="3">
        <f t="shared" si="9"/>
        <v>-4.7454545454545496</v>
      </c>
      <c r="Y7" s="3">
        <f t="shared" si="10"/>
        <v>137.11656441717793</v>
      </c>
      <c r="Z7" s="3">
        <f t="shared" si="11"/>
        <v>109.69325153374234</v>
      </c>
      <c r="AA7" s="3">
        <f t="shared" ref="AA7" si="27">Z7-$N7</f>
        <v>-30.506748466257676</v>
      </c>
      <c r="AB7" s="3">
        <f t="shared" si="13"/>
        <v>140.20000000000002</v>
      </c>
      <c r="AC7" s="3">
        <f t="shared" si="14"/>
        <v>42.06</v>
      </c>
      <c r="AD7" s="3">
        <f t="shared" si="15"/>
        <v>6.3090000000000002</v>
      </c>
      <c r="AE7" s="3">
        <f t="shared" si="0"/>
        <v>4.2060000000000004</v>
      </c>
      <c r="AF7" s="3">
        <f t="shared" si="0"/>
        <v>2.1030000000000002</v>
      </c>
    </row>
    <row r="8" spans="1:32" x14ac:dyDescent="0.25">
      <c r="A8" s="22">
        <v>7</v>
      </c>
      <c r="B8" s="1">
        <v>10990</v>
      </c>
      <c r="C8" s="1">
        <f>PRODUCT(3775,9,0.8)+PRODUCT(804,16,0.8)</f>
        <v>37471.199999999997</v>
      </c>
      <c r="D8" s="1">
        <v>8567</v>
      </c>
      <c r="E8" s="6">
        <f t="shared" si="23"/>
        <v>3942</v>
      </c>
      <c r="F8" s="1"/>
      <c r="G8" s="1">
        <v>259</v>
      </c>
      <c r="H8" s="2">
        <f t="shared" si="24"/>
        <v>3.4095723384895358</v>
      </c>
      <c r="I8" s="11">
        <f t="shared" si="16"/>
        <v>129.5</v>
      </c>
      <c r="J8" s="14">
        <f t="shared" si="17"/>
        <v>181.29999999999998</v>
      </c>
      <c r="K8" s="12">
        <f t="shared" si="18"/>
        <v>51.799999999999983</v>
      </c>
      <c r="L8" s="9">
        <f t="shared" si="19"/>
        <v>65.7</v>
      </c>
      <c r="M8" s="10">
        <f t="shared" si="20"/>
        <v>39.800000000000011</v>
      </c>
      <c r="N8" s="23">
        <f t="shared" si="21"/>
        <v>91.6</v>
      </c>
      <c r="O8">
        <v>347</v>
      </c>
      <c r="P8" s="3">
        <f t="shared" si="1"/>
        <v>57.833333333333336</v>
      </c>
      <c r="Q8" s="3">
        <f t="shared" si="2"/>
        <v>46.266666666666673</v>
      </c>
      <c r="R8" s="3">
        <f t="shared" si="3"/>
        <v>-45.333333333333321</v>
      </c>
      <c r="S8" s="3">
        <f t="shared" si="4"/>
        <v>148.92703862660943</v>
      </c>
      <c r="T8" s="3">
        <f t="shared" si="5"/>
        <v>119.14163090128756</v>
      </c>
      <c r="U8" s="3">
        <f t="shared" si="6"/>
        <v>27.541630901287562</v>
      </c>
      <c r="V8" s="3">
        <f t="shared" si="7"/>
        <v>131.43939393939394</v>
      </c>
      <c r="W8" s="3">
        <f t="shared" si="8"/>
        <v>105.15151515151516</v>
      </c>
      <c r="X8" s="3">
        <f t="shared" si="9"/>
        <v>13.551515151515162</v>
      </c>
      <c r="Y8" s="3">
        <f t="shared" si="10"/>
        <v>106.44171779141105</v>
      </c>
      <c r="Z8" s="3">
        <f t="shared" si="11"/>
        <v>85.153374233128844</v>
      </c>
      <c r="AA8" s="3">
        <f t="shared" ref="AA8" si="28">Z8-$N8</f>
        <v>-6.4466257668711506</v>
      </c>
      <c r="AB8" s="3">
        <f t="shared" si="13"/>
        <v>247</v>
      </c>
      <c r="AC8" s="3">
        <f t="shared" si="14"/>
        <v>74.099999999999994</v>
      </c>
      <c r="AD8" s="3">
        <f t="shared" si="15"/>
        <v>11.114999999999998</v>
      </c>
      <c r="AE8" s="3">
        <f t="shared" si="0"/>
        <v>7.41</v>
      </c>
      <c r="AF8" s="3">
        <f t="shared" si="0"/>
        <v>3.7050000000000001</v>
      </c>
    </row>
    <row r="9" spans="1:32" x14ac:dyDescent="0.25">
      <c r="A9" s="22">
        <v>8</v>
      </c>
      <c r="B9" s="1">
        <v>19090</v>
      </c>
      <c r="C9" s="1">
        <f>PRODUCT(4551,9,0.8)+PRODUCT(528,7,0.8)+PRODUCT(655,6,0.8)+PRODUCT(615,5,0.8)+PRODUCT(485,6,0.8)</f>
        <v>43656</v>
      </c>
      <c r="D9" s="1">
        <v>15800</v>
      </c>
      <c r="E9" s="6">
        <f t="shared" si="23"/>
        <v>8996.4285714285706</v>
      </c>
      <c r="F9" s="1"/>
      <c r="G9" s="1">
        <v>381</v>
      </c>
      <c r="H9" s="2">
        <f t="shared" si="24"/>
        <v>2.2868517548454688</v>
      </c>
      <c r="I9" s="11">
        <f t="shared" si="16"/>
        <v>190.5</v>
      </c>
      <c r="J9" s="14">
        <f t="shared" si="17"/>
        <v>266.7</v>
      </c>
      <c r="K9" s="12">
        <f t="shared" si="18"/>
        <v>76.199999999999989</v>
      </c>
      <c r="L9" s="9">
        <f t="shared" si="19"/>
        <v>149.94047619047618</v>
      </c>
      <c r="M9" s="10">
        <f t="shared" si="20"/>
        <v>111.84047619047618</v>
      </c>
      <c r="N9" s="23">
        <f t="shared" si="21"/>
        <v>188.04047619047617</v>
      </c>
      <c r="O9">
        <v>427</v>
      </c>
      <c r="P9" s="3">
        <f t="shared" si="1"/>
        <v>71.166666666666671</v>
      </c>
      <c r="Q9" s="3">
        <f t="shared" si="2"/>
        <v>56.933333333333337</v>
      </c>
      <c r="R9" s="3">
        <f t="shared" si="3"/>
        <v>-131.10714285714283</v>
      </c>
      <c r="S9" s="3">
        <f t="shared" si="4"/>
        <v>183.26180257510728</v>
      </c>
      <c r="T9" s="3">
        <f t="shared" si="5"/>
        <v>146.60944206008583</v>
      </c>
      <c r="U9" s="3">
        <f t="shared" si="6"/>
        <v>-41.431034130390344</v>
      </c>
      <c r="V9" s="3">
        <f t="shared" si="7"/>
        <v>161.74242424242422</v>
      </c>
      <c r="W9" s="3">
        <f t="shared" si="8"/>
        <v>129.39393939393938</v>
      </c>
      <c r="X9" s="3">
        <f t="shared" si="9"/>
        <v>-58.646536796536793</v>
      </c>
      <c r="Y9" s="3">
        <f t="shared" si="10"/>
        <v>130.98159509202455</v>
      </c>
      <c r="Z9" s="3">
        <f t="shared" si="11"/>
        <v>104.78527607361964</v>
      </c>
      <c r="AA9" s="3">
        <f t="shared" ref="AA9" si="29">Z9-$N9</f>
        <v>-83.255200116856528</v>
      </c>
      <c r="AB9" s="3">
        <f t="shared" si="13"/>
        <v>416.64047619047619</v>
      </c>
      <c r="AC9" s="3">
        <f t="shared" si="14"/>
        <v>124.99214285714285</v>
      </c>
      <c r="AD9" s="3">
        <f t="shared" si="15"/>
        <v>18.748821428571429</v>
      </c>
      <c r="AE9" s="3">
        <f t="shared" si="0"/>
        <v>12.499214285714286</v>
      </c>
      <c r="AF9" s="3">
        <f t="shared" si="0"/>
        <v>6.2496071428571431</v>
      </c>
    </row>
    <row r="10" spans="1:32" x14ac:dyDescent="0.25">
      <c r="A10" s="22">
        <v>9</v>
      </c>
      <c r="B10" s="1">
        <v>2979</v>
      </c>
      <c r="C10" s="1">
        <f>PRODUCT(689,12,0.8)</f>
        <v>6614.4000000000005</v>
      </c>
      <c r="D10" s="1">
        <v>2262</v>
      </c>
      <c r="E10" s="6">
        <f t="shared" si="23"/>
        <v>976.28571428571422</v>
      </c>
      <c r="F10" s="1"/>
      <c r="G10" s="1">
        <v>72</v>
      </c>
      <c r="H10" s="2">
        <f t="shared" si="24"/>
        <v>2.2203423967774425</v>
      </c>
      <c r="I10" s="11">
        <f t="shared" si="16"/>
        <v>36</v>
      </c>
      <c r="J10" s="14">
        <f t="shared" si="17"/>
        <v>50.4</v>
      </c>
      <c r="K10" s="12">
        <f t="shared" si="18"/>
        <v>14.399999999999999</v>
      </c>
      <c r="L10" s="9">
        <f t="shared" si="19"/>
        <v>16.271428571428569</v>
      </c>
      <c r="M10" s="10">
        <f t="shared" si="20"/>
        <v>9.0714285714285694</v>
      </c>
      <c r="N10" s="23">
        <f t="shared" si="21"/>
        <v>23.471428571428568</v>
      </c>
      <c r="O10">
        <v>150</v>
      </c>
      <c r="P10" s="3">
        <f t="shared" si="1"/>
        <v>25</v>
      </c>
      <c r="Q10" s="3">
        <f t="shared" si="2"/>
        <v>20</v>
      </c>
      <c r="R10" s="3">
        <f t="shared" si="3"/>
        <v>-3.471428571428568</v>
      </c>
      <c r="S10" s="3">
        <f t="shared" si="4"/>
        <v>64.377682403433468</v>
      </c>
      <c r="T10" s="3">
        <f t="shared" si="5"/>
        <v>51.502145922746777</v>
      </c>
      <c r="U10" s="3">
        <f t="shared" si="6"/>
        <v>28.030717351318209</v>
      </c>
      <c r="V10" s="3">
        <f t="shared" si="7"/>
        <v>56.818181818181813</v>
      </c>
      <c r="W10" s="3">
        <f t="shared" si="8"/>
        <v>45.454545454545453</v>
      </c>
      <c r="X10" s="3">
        <f t="shared" si="9"/>
        <v>21.983116883116885</v>
      </c>
      <c r="Y10" s="3">
        <f t="shared" si="10"/>
        <v>46.012269938650313</v>
      </c>
      <c r="Z10" s="3">
        <f t="shared" si="11"/>
        <v>36.809815950920253</v>
      </c>
      <c r="AA10" s="3">
        <f t="shared" ref="AA10" si="30">Z10-$N10</f>
        <v>13.338387379491685</v>
      </c>
      <c r="AB10" s="3">
        <f t="shared" si="13"/>
        <v>66.671428571428564</v>
      </c>
      <c r="AC10" s="3">
        <f t="shared" si="14"/>
        <v>20.001428571428569</v>
      </c>
      <c r="AD10" s="3">
        <f t="shared" si="15"/>
        <v>3.0002142857142853</v>
      </c>
      <c r="AE10" s="3">
        <f t="shared" si="0"/>
        <v>2.000142857142857</v>
      </c>
      <c r="AF10" s="3">
        <f t="shared" si="0"/>
        <v>1.0000714285714285</v>
      </c>
    </row>
    <row r="11" spans="1:32" x14ac:dyDescent="0.25">
      <c r="A11" s="22">
        <v>10</v>
      </c>
      <c r="B11" s="1">
        <v>11220</v>
      </c>
      <c r="C11" s="1">
        <f>PRODUCT(1670,5,0.8)+PRODUCT(750,12,0.8)+PRODUCT(809,9,0.8)+PRODUCT(1575,7,0.8)</f>
        <v>28524.799999999999</v>
      </c>
      <c r="D11" s="1">
        <v>9150</v>
      </c>
      <c r="E11" s="6">
        <f t="shared" si="23"/>
        <v>5203.5714285714284</v>
      </c>
      <c r="F11" s="1"/>
      <c r="G11" s="1">
        <v>221</v>
      </c>
      <c r="H11" s="2">
        <f t="shared" si="24"/>
        <v>2.5423172905525848</v>
      </c>
      <c r="I11" s="11">
        <f t="shared" si="16"/>
        <v>110.5</v>
      </c>
      <c r="J11" s="14">
        <f t="shared" si="17"/>
        <v>154.69999999999999</v>
      </c>
      <c r="K11" s="12">
        <f t="shared" si="18"/>
        <v>44.199999999999989</v>
      </c>
      <c r="L11" s="9">
        <f t="shared" si="19"/>
        <v>86.726190476190482</v>
      </c>
      <c r="M11" s="10">
        <f t="shared" si="20"/>
        <v>64.626190476190487</v>
      </c>
      <c r="N11" s="23">
        <f t="shared" si="21"/>
        <v>108.82619047619048</v>
      </c>
      <c r="O11">
        <f>111+56</f>
        <v>167</v>
      </c>
      <c r="P11" s="3">
        <f t="shared" si="1"/>
        <v>27.833333333333332</v>
      </c>
      <c r="Q11" s="3">
        <f t="shared" si="2"/>
        <v>22.266666666666666</v>
      </c>
      <c r="R11" s="3">
        <f t="shared" si="3"/>
        <v>-86.55952380952381</v>
      </c>
      <c r="S11" s="3">
        <f t="shared" si="4"/>
        <v>71.673819742489272</v>
      </c>
      <c r="T11" s="3">
        <f t="shared" si="5"/>
        <v>57.33905579399142</v>
      </c>
      <c r="U11" s="3">
        <f t="shared" si="6"/>
        <v>-51.487134682199056</v>
      </c>
      <c r="V11" s="3">
        <f t="shared" si="7"/>
        <v>63.257575757575758</v>
      </c>
      <c r="W11" s="3">
        <f t="shared" si="8"/>
        <v>50.606060606060609</v>
      </c>
      <c r="X11" s="3">
        <f t="shared" si="9"/>
        <v>-58.220129870129867</v>
      </c>
      <c r="Y11" s="3">
        <f t="shared" si="10"/>
        <v>51.226993865030678</v>
      </c>
      <c r="Z11" s="3">
        <f t="shared" si="11"/>
        <v>40.981595092024548</v>
      </c>
      <c r="AA11" s="3">
        <f t="shared" ref="AA11" si="31">Z11-$N11</f>
        <v>-67.844595384165927</v>
      </c>
      <c r="AB11" s="3">
        <f t="shared" si="13"/>
        <v>241.42619047619047</v>
      </c>
      <c r="AC11" s="3">
        <f t="shared" si="14"/>
        <v>72.427857142857135</v>
      </c>
      <c r="AD11" s="3">
        <f t="shared" si="15"/>
        <v>10.864178571428569</v>
      </c>
      <c r="AE11" s="3">
        <f t="shared" si="0"/>
        <v>7.2427857142857137</v>
      </c>
      <c r="AF11" s="3">
        <f t="shared" si="0"/>
        <v>3.6213928571428569</v>
      </c>
    </row>
    <row r="12" spans="1:32" x14ac:dyDescent="0.25">
      <c r="A12" s="24">
        <v>11</v>
      </c>
      <c r="B12" s="25"/>
      <c r="C12" s="25"/>
      <c r="D12" s="25"/>
      <c r="E12" s="26"/>
      <c r="F12" s="25"/>
      <c r="G12" s="25"/>
      <c r="H12" s="27"/>
      <c r="I12" s="28"/>
      <c r="J12" s="29"/>
      <c r="K12" s="30"/>
      <c r="L12" s="31"/>
      <c r="M12" s="31"/>
      <c r="N12" s="32"/>
      <c r="O12" s="33">
        <v>323</v>
      </c>
      <c r="P12" s="34">
        <f t="shared" si="1"/>
        <v>53.833333333333336</v>
      </c>
      <c r="Q12" s="34">
        <f t="shared" si="2"/>
        <v>43.06666666666667</v>
      </c>
      <c r="R12" s="34">
        <f t="shared" si="3"/>
        <v>43.06666666666667</v>
      </c>
      <c r="S12" s="34">
        <f t="shared" si="4"/>
        <v>138.62660944206007</v>
      </c>
      <c r="T12" s="34">
        <f t="shared" si="5"/>
        <v>110.90128755364806</v>
      </c>
      <c r="U12" s="34">
        <f t="shared" si="6"/>
        <v>110.90128755364806</v>
      </c>
      <c r="V12" s="34">
        <f t="shared" si="7"/>
        <v>122.34848484848484</v>
      </c>
      <c r="W12" s="34">
        <f t="shared" si="8"/>
        <v>97.878787878787875</v>
      </c>
      <c r="X12" s="34">
        <f t="shared" si="9"/>
        <v>97.878787878787875</v>
      </c>
      <c r="Y12" s="34">
        <f t="shared" si="10"/>
        <v>99.079754601226995</v>
      </c>
      <c r="Z12" s="34">
        <f t="shared" si="11"/>
        <v>79.263803680981596</v>
      </c>
      <c r="AA12" s="34">
        <f t="shared" ref="AA12" si="32">Z12-$N12</f>
        <v>79.263803680981596</v>
      </c>
      <c r="AB12" s="34">
        <f t="shared" si="13"/>
        <v>0</v>
      </c>
      <c r="AC12" s="34">
        <f t="shared" si="14"/>
        <v>0</v>
      </c>
      <c r="AD12" s="34">
        <f t="shared" si="15"/>
        <v>0</v>
      </c>
      <c r="AE12" s="34">
        <f t="shared" si="0"/>
        <v>0</v>
      </c>
      <c r="AF12" s="34">
        <f t="shared" si="0"/>
        <v>0</v>
      </c>
    </row>
    <row r="13" spans="1:32" x14ac:dyDescent="0.25">
      <c r="A13" s="22">
        <v>12</v>
      </c>
      <c r="B13" s="1">
        <v>13377</v>
      </c>
      <c r="C13" s="1">
        <f>PRODUCT(5543,9,0.8)</f>
        <v>39909.600000000006</v>
      </c>
      <c r="D13" s="1">
        <v>10750</v>
      </c>
      <c r="E13" s="6">
        <f t="shared" si="23"/>
        <v>2071.4285714285706</v>
      </c>
      <c r="F13" s="1"/>
      <c r="G13" s="1">
        <v>486</v>
      </c>
      <c r="H13" s="2">
        <f t="shared" ref="H13:H22" si="33">C13/B13</f>
        <v>2.9834492038573677</v>
      </c>
      <c r="I13" s="11">
        <f t="shared" si="16"/>
        <v>243</v>
      </c>
      <c r="J13" s="14">
        <f t="shared" si="17"/>
        <v>340.2</v>
      </c>
      <c r="K13" s="12">
        <f t="shared" si="18"/>
        <v>97.199999999999989</v>
      </c>
      <c r="L13" s="9">
        <f t="shared" si="19"/>
        <v>34.523809523809511</v>
      </c>
      <c r="M13" s="10">
        <f t="shared" si="20"/>
        <v>0</v>
      </c>
      <c r="N13" s="23">
        <f t="shared" si="21"/>
        <v>97.199999999999989</v>
      </c>
      <c r="O13">
        <v>502</v>
      </c>
      <c r="P13" s="3">
        <f t="shared" si="1"/>
        <v>83.666666666666671</v>
      </c>
      <c r="Q13" s="3">
        <f t="shared" si="2"/>
        <v>66.933333333333337</v>
      </c>
      <c r="R13" s="3">
        <f t="shared" si="3"/>
        <v>-30.266666666666652</v>
      </c>
      <c r="S13" s="3">
        <f t="shared" si="4"/>
        <v>215.45064377682402</v>
      </c>
      <c r="T13" s="3">
        <f t="shared" si="5"/>
        <v>172.36051502145924</v>
      </c>
      <c r="U13" s="3">
        <f t="shared" si="6"/>
        <v>75.160515021459247</v>
      </c>
      <c r="V13" s="3">
        <f t="shared" si="7"/>
        <v>190.15151515151516</v>
      </c>
      <c r="W13" s="3">
        <f t="shared" si="8"/>
        <v>152.12121212121212</v>
      </c>
      <c r="X13" s="3">
        <f t="shared" si="9"/>
        <v>54.921212121212136</v>
      </c>
      <c r="Y13" s="3">
        <f t="shared" si="10"/>
        <v>153.98773006134971</v>
      </c>
      <c r="Z13" s="3">
        <f t="shared" si="11"/>
        <v>123.19018404907978</v>
      </c>
      <c r="AA13" s="3">
        <f t="shared" ref="AA13" si="34">Z13-$N13</f>
        <v>25.990184049079787</v>
      </c>
      <c r="AB13" s="3">
        <f t="shared" si="13"/>
        <v>374.72380952380951</v>
      </c>
      <c r="AC13" s="3">
        <f t="shared" si="14"/>
        <v>112.41714285714285</v>
      </c>
      <c r="AD13" s="3">
        <f t="shared" si="15"/>
        <v>16.862571428571428</v>
      </c>
      <c r="AE13" s="3">
        <f t="shared" si="0"/>
        <v>11.241714285714286</v>
      </c>
      <c r="AF13" s="3">
        <f t="shared" si="0"/>
        <v>5.620857142857143</v>
      </c>
    </row>
    <row r="14" spans="1:32" x14ac:dyDescent="0.25">
      <c r="A14" s="22">
        <v>13</v>
      </c>
      <c r="B14" s="1">
        <v>9433</v>
      </c>
      <c r="C14" s="1">
        <f>PRODUCT(3265,9,0.8)+PRODUCT(720,16,0.8)</f>
        <v>32724</v>
      </c>
      <c r="D14" s="1">
        <v>7773</v>
      </c>
      <c r="E14" s="6">
        <f t="shared" si="23"/>
        <v>1880.1428571428569</v>
      </c>
      <c r="F14" s="1"/>
      <c r="G14" s="1">
        <v>330</v>
      </c>
      <c r="H14" s="2">
        <f t="shared" si="33"/>
        <v>3.4690978479804939</v>
      </c>
      <c r="I14" s="11">
        <f t="shared" si="16"/>
        <v>165</v>
      </c>
      <c r="J14" s="14">
        <f t="shared" si="17"/>
        <v>230.99999999999997</v>
      </c>
      <c r="K14" s="12">
        <f t="shared" si="18"/>
        <v>65.999999999999972</v>
      </c>
      <c r="L14" s="9">
        <f t="shared" si="19"/>
        <v>31.335714285714285</v>
      </c>
      <c r="M14" s="10">
        <f t="shared" si="20"/>
        <v>0</v>
      </c>
      <c r="N14" s="23">
        <f t="shared" si="21"/>
        <v>65.999999999999972</v>
      </c>
      <c r="O14">
        <v>375</v>
      </c>
      <c r="P14" s="3">
        <f t="shared" si="1"/>
        <v>62.5</v>
      </c>
      <c r="Q14" s="3">
        <f t="shared" si="2"/>
        <v>50</v>
      </c>
      <c r="R14" s="3">
        <f t="shared" si="3"/>
        <v>-15.999999999999972</v>
      </c>
      <c r="S14" s="3">
        <f t="shared" si="4"/>
        <v>160.94420600858368</v>
      </c>
      <c r="T14" s="3">
        <f t="shared" si="5"/>
        <v>128.75536480686694</v>
      </c>
      <c r="U14" s="3">
        <f t="shared" si="6"/>
        <v>62.755364806866964</v>
      </c>
      <c r="V14" s="3">
        <f t="shared" si="7"/>
        <v>142.04545454545453</v>
      </c>
      <c r="W14" s="3">
        <f t="shared" si="8"/>
        <v>113.63636363636363</v>
      </c>
      <c r="X14" s="3">
        <f t="shared" si="9"/>
        <v>47.636363636363654</v>
      </c>
      <c r="Y14" s="3">
        <f t="shared" si="10"/>
        <v>115.03067484662577</v>
      </c>
      <c r="Z14" s="3">
        <f t="shared" si="11"/>
        <v>92.024539877300626</v>
      </c>
      <c r="AA14" s="3">
        <f t="shared" ref="AA14" si="35">Z14-$N14</f>
        <v>26.024539877300654</v>
      </c>
      <c r="AB14" s="3">
        <f t="shared" si="13"/>
        <v>262.33571428571423</v>
      </c>
      <c r="AC14" s="3">
        <f t="shared" si="14"/>
        <v>78.70071428571427</v>
      </c>
      <c r="AD14" s="3">
        <f t="shared" si="15"/>
        <v>11.805107142857141</v>
      </c>
      <c r="AE14" s="3">
        <f t="shared" si="0"/>
        <v>7.8700714285714275</v>
      </c>
      <c r="AF14" s="3">
        <f t="shared" si="0"/>
        <v>3.9350357142857137</v>
      </c>
    </row>
    <row r="15" spans="1:32" x14ac:dyDescent="0.25">
      <c r="A15" s="22">
        <v>14</v>
      </c>
      <c r="B15" s="1">
        <v>10760</v>
      </c>
      <c r="C15" s="1">
        <f>PRODUCT(720,24,0.8)+PRODUCT(720,20,0.8)+PRODUCT(720,24,0.8)</f>
        <v>39168</v>
      </c>
      <c r="D15" s="1">
        <v>8325</v>
      </c>
      <c r="E15" s="6">
        <f t="shared" si="23"/>
        <v>1467.8571428571422</v>
      </c>
      <c r="F15" s="1"/>
      <c r="G15" s="1">
        <v>384</v>
      </c>
      <c r="H15" s="2">
        <f t="shared" si="33"/>
        <v>3.6401486988847584</v>
      </c>
      <c r="I15" s="11">
        <f t="shared" si="16"/>
        <v>192</v>
      </c>
      <c r="J15" s="14">
        <f t="shared" si="17"/>
        <v>268.79999999999995</v>
      </c>
      <c r="K15" s="12">
        <f t="shared" si="18"/>
        <v>76.799999999999955</v>
      </c>
      <c r="L15" s="9">
        <f t="shared" si="19"/>
        <v>24.464285714285705</v>
      </c>
      <c r="M15" s="10">
        <f t="shared" si="20"/>
        <v>0</v>
      </c>
      <c r="N15" s="23">
        <f t="shared" si="21"/>
        <v>76.799999999999955</v>
      </c>
      <c r="O15">
        <v>387</v>
      </c>
      <c r="P15" s="3">
        <f t="shared" si="1"/>
        <v>64.5</v>
      </c>
      <c r="Q15" s="3">
        <f t="shared" si="2"/>
        <v>51.6</v>
      </c>
      <c r="R15" s="3">
        <f t="shared" si="3"/>
        <v>-25.199999999999953</v>
      </c>
      <c r="S15" s="3">
        <f t="shared" si="4"/>
        <v>166.09442060085837</v>
      </c>
      <c r="T15" s="3">
        <f t="shared" si="5"/>
        <v>132.87553648068669</v>
      </c>
      <c r="U15" s="3">
        <f t="shared" si="6"/>
        <v>56.075536480686736</v>
      </c>
      <c r="V15" s="3">
        <f t="shared" si="7"/>
        <v>146.59090909090909</v>
      </c>
      <c r="W15" s="3">
        <f t="shared" si="8"/>
        <v>117.27272727272728</v>
      </c>
      <c r="X15" s="3">
        <f t="shared" si="9"/>
        <v>40.472727272727326</v>
      </c>
      <c r="Y15" s="3">
        <f t="shared" si="10"/>
        <v>118.71165644171779</v>
      </c>
      <c r="Z15" s="3">
        <f t="shared" si="11"/>
        <v>94.969325153374243</v>
      </c>
      <c r="AA15" s="3">
        <f t="shared" ref="AA15" si="36">Z15-$N15</f>
        <v>18.169325153374288</v>
      </c>
      <c r="AB15" s="3">
        <f t="shared" si="13"/>
        <v>293.26428571428568</v>
      </c>
      <c r="AC15" s="3">
        <f t="shared" si="14"/>
        <v>87.979285714285695</v>
      </c>
      <c r="AD15" s="3">
        <f t="shared" si="15"/>
        <v>13.196892857142855</v>
      </c>
      <c r="AE15" s="3">
        <f t="shared" si="0"/>
        <v>8.7979285714285691</v>
      </c>
      <c r="AF15" s="3">
        <f t="shared" si="0"/>
        <v>4.3989642857142846</v>
      </c>
    </row>
    <row r="16" spans="1:32" x14ac:dyDescent="0.25">
      <c r="A16" s="22">
        <v>15</v>
      </c>
      <c r="B16" s="1">
        <v>9431</v>
      </c>
      <c r="C16" s="1">
        <f>PRODUCT(4341,9,0.8)</f>
        <v>31255.200000000001</v>
      </c>
      <c r="D16" s="1">
        <v>7266</v>
      </c>
      <c r="E16" s="6">
        <f t="shared" si="23"/>
        <v>194.57142857142844</v>
      </c>
      <c r="F16" s="1"/>
      <c r="G16" s="1">
        <v>396</v>
      </c>
      <c r="H16" s="2">
        <f t="shared" si="33"/>
        <v>3.3140918248329978</v>
      </c>
      <c r="I16" s="11">
        <f t="shared" si="16"/>
        <v>198</v>
      </c>
      <c r="J16" s="14">
        <f t="shared" si="17"/>
        <v>277.2</v>
      </c>
      <c r="K16" s="12">
        <f t="shared" si="18"/>
        <v>79.199999999999989</v>
      </c>
      <c r="L16" s="9">
        <f t="shared" si="19"/>
        <v>3.2428571428571411</v>
      </c>
      <c r="M16" s="10">
        <f t="shared" si="20"/>
        <v>0</v>
      </c>
      <c r="N16" s="23">
        <f t="shared" si="21"/>
        <v>79.199999999999989</v>
      </c>
      <c r="O16">
        <v>451</v>
      </c>
      <c r="P16" s="3">
        <f t="shared" si="1"/>
        <v>75.166666666666671</v>
      </c>
      <c r="Q16" s="3">
        <f t="shared" si="2"/>
        <v>60.13333333333334</v>
      </c>
      <c r="R16" s="3">
        <f t="shared" si="3"/>
        <v>-19.066666666666649</v>
      </c>
      <c r="S16" s="3">
        <f t="shared" si="4"/>
        <v>193.56223175965664</v>
      </c>
      <c r="T16" s="3">
        <f t="shared" si="5"/>
        <v>154.84978540772534</v>
      </c>
      <c r="U16" s="3">
        <f t="shared" si="6"/>
        <v>75.649785407725346</v>
      </c>
      <c r="V16" s="3">
        <f t="shared" si="7"/>
        <v>170.83333333333331</v>
      </c>
      <c r="W16" s="3">
        <f t="shared" si="8"/>
        <v>136.66666666666666</v>
      </c>
      <c r="X16" s="3">
        <f t="shared" si="9"/>
        <v>57.466666666666669</v>
      </c>
      <c r="Y16" s="3">
        <f t="shared" si="10"/>
        <v>138.34355828220859</v>
      </c>
      <c r="Z16" s="3">
        <f t="shared" si="11"/>
        <v>110.67484662576688</v>
      </c>
      <c r="AA16" s="3">
        <f t="shared" ref="AA16" si="37">Z16-$N16</f>
        <v>31.474846625766887</v>
      </c>
      <c r="AB16" s="3">
        <f t="shared" si="13"/>
        <v>280.44285714285712</v>
      </c>
      <c r="AC16" s="3">
        <f t="shared" si="14"/>
        <v>84.132857142857134</v>
      </c>
      <c r="AD16" s="3">
        <f t="shared" si="15"/>
        <v>12.61992857142857</v>
      </c>
      <c r="AE16" s="3">
        <f t="shared" si="0"/>
        <v>8.4132857142857134</v>
      </c>
      <c r="AF16" s="3">
        <f t="shared" si="0"/>
        <v>4.2066428571428567</v>
      </c>
    </row>
    <row r="17" spans="1:32" x14ac:dyDescent="0.25">
      <c r="A17" s="22">
        <v>16</v>
      </c>
      <c r="B17" s="1">
        <v>6814</v>
      </c>
      <c r="C17" s="1">
        <f>PRODUCT(3136,9,0.8)</f>
        <v>22579.200000000001</v>
      </c>
      <c r="D17" s="1">
        <v>5380</v>
      </c>
      <c r="E17" s="6">
        <f t="shared" si="23"/>
        <v>2737.1428571428569</v>
      </c>
      <c r="F17" s="1"/>
      <c r="G17" s="1">
        <v>148</v>
      </c>
      <c r="H17" s="2">
        <f t="shared" si="33"/>
        <v>3.3136483710008808</v>
      </c>
      <c r="I17" s="11">
        <f t="shared" si="16"/>
        <v>74</v>
      </c>
      <c r="J17" s="14">
        <f t="shared" si="17"/>
        <v>103.6</v>
      </c>
      <c r="K17" s="12">
        <f t="shared" si="18"/>
        <v>29.599999999999994</v>
      </c>
      <c r="L17" s="9">
        <f t="shared" si="19"/>
        <v>45.61904761904762</v>
      </c>
      <c r="M17" s="10">
        <f t="shared" si="20"/>
        <v>30.819047619047623</v>
      </c>
      <c r="N17" s="23">
        <f t="shared" si="21"/>
        <v>60.419047619047618</v>
      </c>
      <c r="O17">
        <v>310</v>
      </c>
      <c r="P17" s="3">
        <f t="shared" si="1"/>
        <v>51.666666666666664</v>
      </c>
      <c r="Q17" s="3">
        <f t="shared" si="2"/>
        <v>41.333333333333336</v>
      </c>
      <c r="R17" s="3">
        <f t="shared" si="3"/>
        <v>-19.085714285714282</v>
      </c>
      <c r="S17" s="3">
        <f t="shared" si="4"/>
        <v>133.04721030042919</v>
      </c>
      <c r="T17" s="3">
        <f t="shared" si="5"/>
        <v>106.43776824034336</v>
      </c>
      <c r="U17" s="3">
        <f t="shared" si="6"/>
        <v>46.018720621295742</v>
      </c>
      <c r="V17" s="3">
        <f t="shared" si="7"/>
        <v>117.42424242424242</v>
      </c>
      <c r="W17" s="3">
        <f t="shared" si="8"/>
        <v>93.939393939393938</v>
      </c>
      <c r="X17" s="3">
        <f t="shared" si="9"/>
        <v>33.52034632034632</v>
      </c>
      <c r="Y17" s="3">
        <f t="shared" si="10"/>
        <v>95.092024539877301</v>
      </c>
      <c r="Z17" s="3">
        <f t="shared" si="11"/>
        <v>76.073619631901849</v>
      </c>
      <c r="AA17" s="3">
        <f t="shared" ref="AA17" si="38">Z17-$N17</f>
        <v>15.654572012854231</v>
      </c>
      <c r="AB17" s="3">
        <f t="shared" si="13"/>
        <v>149.21904761904761</v>
      </c>
      <c r="AC17" s="3">
        <f t="shared" si="14"/>
        <v>44.765714285714282</v>
      </c>
      <c r="AD17" s="3">
        <f t="shared" si="15"/>
        <v>6.7148571428571424</v>
      </c>
      <c r="AE17" s="3">
        <f t="shared" si="0"/>
        <v>4.476571428571428</v>
      </c>
      <c r="AF17" s="3">
        <f t="shared" si="0"/>
        <v>2.238285714285714</v>
      </c>
    </row>
    <row r="18" spans="1:32" x14ac:dyDescent="0.25">
      <c r="A18" s="22">
        <v>17</v>
      </c>
      <c r="B18" s="1">
        <v>5775</v>
      </c>
      <c r="C18" s="1">
        <f>PRODUCT(1970,9,0.8)+PRODUCT(561,7,0.8)</f>
        <v>17325.599999999999</v>
      </c>
      <c r="D18" s="1">
        <v>4707</v>
      </c>
      <c r="E18" s="6">
        <f t="shared" si="23"/>
        <v>2099.8571428571427</v>
      </c>
      <c r="F18" s="1"/>
      <c r="G18" s="1">
        <v>146</v>
      </c>
      <c r="H18" s="2">
        <f t="shared" si="33"/>
        <v>3.0001038961038957</v>
      </c>
      <c r="I18" s="11">
        <f t="shared" si="16"/>
        <v>73</v>
      </c>
      <c r="J18" s="14">
        <f t="shared" si="17"/>
        <v>102.19999999999999</v>
      </c>
      <c r="K18" s="12">
        <f t="shared" si="18"/>
        <v>29.199999999999989</v>
      </c>
      <c r="L18" s="9">
        <f t="shared" si="19"/>
        <v>34.997619047619047</v>
      </c>
      <c r="M18" s="10">
        <f t="shared" si="20"/>
        <v>20.397619047619052</v>
      </c>
      <c r="N18" s="23">
        <f t="shared" si="21"/>
        <v>49.597619047619041</v>
      </c>
      <c r="O18">
        <v>258</v>
      </c>
      <c r="P18" s="3">
        <f t="shared" si="1"/>
        <v>43</v>
      </c>
      <c r="Q18" s="3">
        <f t="shared" si="2"/>
        <v>34.4</v>
      </c>
      <c r="R18" s="3">
        <f t="shared" si="3"/>
        <v>-15.197619047619042</v>
      </c>
      <c r="S18" s="3">
        <f t="shared" si="4"/>
        <v>110.72961373390558</v>
      </c>
      <c r="T18" s="3">
        <f t="shared" si="5"/>
        <v>88.58369098712447</v>
      </c>
      <c r="U18" s="3">
        <f t="shared" si="6"/>
        <v>38.986071939505429</v>
      </c>
      <c r="V18" s="3">
        <f t="shared" si="7"/>
        <v>97.72727272727272</v>
      </c>
      <c r="W18" s="3">
        <f t="shared" si="8"/>
        <v>78.181818181818187</v>
      </c>
      <c r="X18" s="3">
        <f t="shared" si="9"/>
        <v>28.584199134199146</v>
      </c>
      <c r="Y18" s="3">
        <f t="shared" si="10"/>
        <v>79.141104294478538</v>
      </c>
      <c r="Z18" s="3">
        <f t="shared" si="11"/>
        <v>63.312883435582833</v>
      </c>
      <c r="AA18" s="3">
        <f t="shared" ref="AA18" si="39">Z18-$N18</f>
        <v>13.715264387963792</v>
      </c>
      <c r="AB18" s="3">
        <f t="shared" si="13"/>
        <v>137.19761904761904</v>
      </c>
      <c r="AC18" s="3">
        <f t="shared" si="14"/>
        <v>41.159285714285708</v>
      </c>
      <c r="AD18" s="3">
        <f t="shared" si="15"/>
        <v>6.1738928571428557</v>
      </c>
      <c r="AE18" s="3">
        <f t="shared" si="15"/>
        <v>4.1159285714285714</v>
      </c>
      <c r="AF18" s="3">
        <f t="shared" si="15"/>
        <v>2.0579642857142857</v>
      </c>
    </row>
    <row r="19" spans="1:32" x14ac:dyDescent="0.25">
      <c r="A19" s="22">
        <v>18</v>
      </c>
      <c r="B19" s="1">
        <v>10800</v>
      </c>
      <c r="C19" s="1">
        <f>PRODUCT(2568,9,0.8)+PRODUCT(615,6,0.8)+PRODUCT(1419,7,0.8)</f>
        <v>29388.000000000004</v>
      </c>
      <c r="D19" s="1">
        <v>9444</v>
      </c>
      <c r="E19" s="6">
        <f t="shared" si="23"/>
        <v>4711.8571428571422</v>
      </c>
      <c r="F19" s="1"/>
      <c r="G19" s="1">
        <v>265</v>
      </c>
      <c r="H19" s="2">
        <f t="shared" si="33"/>
        <v>2.7211111111111115</v>
      </c>
      <c r="I19" s="11">
        <f t="shared" si="16"/>
        <v>132.5</v>
      </c>
      <c r="J19" s="14">
        <f t="shared" si="17"/>
        <v>185.5</v>
      </c>
      <c r="K19" s="12">
        <f t="shared" si="18"/>
        <v>53</v>
      </c>
      <c r="L19" s="9">
        <f t="shared" si="19"/>
        <v>78.530952380952385</v>
      </c>
      <c r="M19" s="10">
        <f t="shared" si="20"/>
        <v>52.030952380952385</v>
      </c>
      <c r="N19" s="23">
        <f t="shared" si="21"/>
        <v>105.03095238095239</v>
      </c>
      <c r="O19">
        <v>430</v>
      </c>
      <c r="P19" s="3">
        <f t="shared" si="1"/>
        <v>71.666666666666671</v>
      </c>
      <c r="Q19" s="3">
        <f t="shared" si="2"/>
        <v>57.333333333333343</v>
      </c>
      <c r="R19" s="3">
        <f t="shared" si="3"/>
        <v>-47.697619047619042</v>
      </c>
      <c r="S19" s="3">
        <f t="shared" si="4"/>
        <v>184.54935622317595</v>
      </c>
      <c r="T19" s="3">
        <f t="shared" si="5"/>
        <v>147.63948497854076</v>
      </c>
      <c r="U19" s="3">
        <f t="shared" si="6"/>
        <v>42.608532597588379</v>
      </c>
      <c r="V19" s="3">
        <f t="shared" si="7"/>
        <v>162.87878787878788</v>
      </c>
      <c r="W19" s="3">
        <f t="shared" si="8"/>
        <v>130.30303030303031</v>
      </c>
      <c r="X19" s="3">
        <f t="shared" si="9"/>
        <v>25.272077922077926</v>
      </c>
      <c r="Y19" s="3">
        <f t="shared" si="10"/>
        <v>131.90184049079755</v>
      </c>
      <c r="Z19" s="3">
        <f t="shared" si="11"/>
        <v>105.52147239263805</v>
      </c>
      <c r="AA19" s="3">
        <f t="shared" ref="AA19" si="40">Z19-$N19</f>
        <v>0.49052001168566051</v>
      </c>
      <c r="AB19" s="3">
        <f t="shared" si="13"/>
        <v>264.03095238095239</v>
      </c>
      <c r="AC19" s="3">
        <f t="shared" si="14"/>
        <v>79.209285714285713</v>
      </c>
      <c r="AD19" s="3">
        <f t="shared" si="15"/>
        <v>11.881392857142856</v>
      </c>
      <c r="AE19" s="3">
        <f t="shared" si="15"/>
        <v>7.920928571428572</v>
      </c>
      <c r="AF19" s="3">
        <f t="shared" si="15"/>
        <v>3.960464285714286</v>
      </c>
    </row>
    <row r="20" spans="1:32" x14ac:dyDescent="0.25">
      <c r="A20" s="22">
        <v>19</v>
      </c>
      <c r="B20" s="1">
        <v>10310</v>
      </c>
      <c r="C20" s="1">
        <f>PRODUCT(3496,7,0.8)+PRODUCT(591,6,0.8)+PRODUCT(644,5,0.8)</f>
        <v>24990.400000000001</v>
      </c>
      <c r="D20" s="1">
        <v>8335</v>
      </c>
      <c r="E20" s="6">
        <f t="shared" si="23"/>
        <v>3799.2857142857138</v>
      </c>
      <c r="F20" s="1"/>
      <c r="G20" s="1">
        <v>254</v>
      </c>
      <c r="H20" s="2">
        <f t="shared" si="33"/>
        <v>2.4238991270611057</v>
      </c>
      <c r="I20" s="11">
        <f t="shared" si="16"/>
        <v>127</v>
      </c>
      <c r="J20" s="14">
        <f t="shared" si="17"/>
        <v>177.79999999999998</v>
      </c>
      <c r="K20" s="12">
        <f t="shared" si="18"/>
        <v>50.799999999999983</v>
      </c>
      <c r="L20" s="9">
        <f t="shared" si="19"/>
        <v>63.321428571428569</v>
      </c>
      <c r="M20" s="10">
        <f t="shared" si="20"/>
        <v>37.921428571428578</v>
      </c>
      <c r="N20" s="23">
        <f t="shared" si="21"/>
        <v>88.721428571428561</v>
      </c>
      <c r="O20">
        <v>272</v>
      </c>
      <c r="P20" s="3">
        <f t="shared" si="1"/>
        <v>45.333333333333336</v>
      </c>
      <c r="Q20" s="3">
        <f t="shared" si="2"/>
        <v>36.266666666666673</v>
      </c>
      <c r="R20" s="3">
        <f t="shared" si="3"/>
        <v>-52.454761904761888</v>
      </c>
      <c r="S20" s="3">
        <f t="shared" si="4"/>
        <v>116.7381974248927</v>
      </c>
      <c r="T20" s="3">
        <f t="shared" si="5"/>
        <v>93.390557939914174</v>
      </c>
      <c r="U20" s="3">
        <f t="shared" si="6"/>
        <v>4.6691293684856134</v>
      </c>
      <c r="V20" s="3">
        <f t="shared" si="7"/>
        <v>103.03030303030303</v>
      </c>
      <c r="W20" s="3">
        <f t="shared" si="8"/>
        <v>82.424242424242436</v>
      </c>
      <c r="X20" s="3">
        <f t="shared" si="9"/>
        <v>-6.2971861471861246</v>
      </c>
      <c r="Y20" s="3">
        <f t="shared" si="10"/>
        <v>83.435582822085891</v>
      </c>
      <c r="Z20" s="3">
        <f t="shared" si="11"/>
        <v>66.74846625766871</v>
      </c>
      <c r="AA20" s="3">
        <f t="shared" ref="AA20" si="41">Z20-$N20</f>
        <v>-21.972962313759851</v>
      </c>
      <c r="AB20" s="3">
        <f t="shared" si="13"/>
        <v>241.12142857142857</v>
      </c>
      <c r="AC20" s="3">
        <f t="shared" si="14"/>
        <v>72.33642857142857</v>
      </c>
      <c r="AD20" s="3">
        <f t="shared" si="15"/>
        <v>10.850464285714285</v>
      </c>
      <c r="AE20" s="3">
        <f t="shared" si="15"/>
        <v>7.2336428571428577</v>
      </c>
      <c r="AF20" s="3">
        <f t="shared" si="15"/>
        <v>3.6168214285714289</v>
      </c>
    </row>
    <row r="21" spans="1:32" x14ac:dyDescent="0.25">
      <c r="A21" s="22">
        <v>20</v>
      </c>
      <c r="B21" s="1">
        <v>6993</v>
      </c>
      <c r="C21" s="1">
        <f>PRODUCT(3246,9,0.8)</f>
        <v>23371.200000000001</v>
      </c>
      <c r="D21" s="1">
        <v>5456</v>
      </c>
      <c r="E21" s="6">
        <f t="shared" si="23"/>
        <v>2813.1428571428569</v>
      </c>
      <c r="F21" s="1"/>
      <c r="G21" s="1">
        <v>148</v>
      </c>
      <c r="H21" s="2">
        <f t="shared" si="33"/>
        <v>3.3420849420849423</v>
      </c>
      <c r="I21" s="11">
        <f t="shared" si="16"/>
        <v>74</v>
      </c>
      <c r="J21" s="14">
        <f t="shared" si="17"/>
        <v>103.6</v>
      </c>
      <c r="K21" s="12">
        <f t="shared" si="18"/>
        <v>29.599999999999994</v>
      </c>
      <c r="L21" s="9">
        <f t="shared" si="19"/>
        <v>46.885714285714286</v>
      </c>
      <c r="M21" s="10">
        <f t="shared" si="20"/>
        <v>32.085714285714289</v>
      </c>
      <c r="N21" s="23">
        <f t="shared" si="21"/>
        <v>61.685714285714283</v>
      </c>
      <c r="O21">
        <v>331</v>
      </c>
      <c r="P21" s="3">
        <f t="shared" si="1"/>
        <v>55.166666666666664</v>
      </c>
      <c r="Q21" s="3">
        <f t="shared" si="2"/>
        <v>44.133333333333333</v>
      </c>
      <c r="R21" s="3">
        <f t="shared" si="3"/>
        <v>-17.55238095238095</v>
      </c>
      <c r="S21" s="3">
        <f t="shared" si="4"/>
        <v>142.06008583690988</v>
      </c>
      <c r="T21" s="3">
        <f t="shared" si="5"/>
        <v>113.6480686695279</v>
      </c>
      <c r="U21" s="3">
        <f t="shared" si="6"/>
        <v>51.962354383813619</v>
      </c>
      <c r="V21" s="3">
        <f t="shared" si="7"/>
        <v>125.37878787878788</v>
      </c>
      <c r="W21" s="3">
        <f t="shared" si="8"/>
        <v>100.30303030303031</v>
      </c>
      <c r="X21" s="3">
        <f t="shared" si="9"/>
        <v>38.617316017316028</v>
      </c>
      <c r="Y21" s="3">
        <f t="shared" si="10"/>
        <v>101.53374233128835</v>
      </c>
      <c r="Z21" s="3">
        <f t="shared" si="11"/>
        <v>81.226993865030693</v>
      </c>
      <c r="AA21" s="3">
        <f t="shared" ref="AA21" si="42">Z21-$N21</f>
        <v>19.541279579316409</v>
      </c>
      <c r="AB21" s="3">
        <f t="shared" si="13"/>
        <v>150.48571428571427</v>
      </c>
      <c r="AC21" s="3">
        <f t="shared" si="14"/>
        <v>45.145714285714277</v>
      </c>
      <c r="AD21" s="3">
        <f t="shared" si="15"/>
        <v>6.771857142857141</v>
      </c>
      <c r="AE21" s="3">
        <f t="shared" si="15"/>
        <v>4.5145714285714282</v>
      </c>
      <c r="AF21" s="3">
        <f t="shared" si="15"/>
        <v>2.2572857142857141</v>
      </c>
    </row>
    <row r="22" spans="1:32" x14ac:dyDescent="0.25">
      <c r="A22" s="22">
        <v>21</v>
      </c>
      <c r="B22" s="1">
        <v>14730</v>
      </c>
      <c r="C22" s="1">
        <f>PRODUCT(720,20,0.8)+PRODUCT(720,24,0.8)+PRODUCT(720,20,0.8)+PRODUCT(720,24,0.8)</f>
        <v>50688</v>
      </c>
      <c r="D22" s="1">
        <v>12408</v>
      </c>
      <c r="E22" s="6">
        <f t="shared" si="23"/>
        <v>2979.4285714285706</v>
      </c>
      <c r="F22" s="1"/>
      <c r="G22" s="1">
        <v>528</v>
      </c>
      <c r="H22" s="2">
        <f t="shared" si="33"/>
        <v>3.4411405295315682</v>
      </c>
      <c r="I22" s="11">
        <f t="shared" si="16"/>
        <v>264</v>
      </c>
      <c r="J22" s="14">
        <f t="shared" si="17"/>
        <v>369.59999999999997</v>
      </c>
      <c r="K22" s="12">
        <f t="shared" si="18"/>
        <v>105.59999999999997</v>
      </c>
      <c r="L22" s="9">
        <f t="shared" si="19"/>
        <v>49.657142857142844</v>
      </c>
      <c r="M22" s="10">
        <f t="shared" si="20"/>
        <v>0</v>
      </c>
      <c r="N22" s="23">
        <f t="shared" si="21"/>
        <v>105.59999999999997</v>
      </c>
      <c r="O22">
        <v>474</v>
      </c>
      <c r="P22" s="3">
        <f t="shared" si="1"/>
        <v>79</v>
      </c>
      <c r="Q22" s="3">
        <f t="shared" si="2"/>
        <v>63.2</v>
      </c>
      <c r="R22" s="3">
        <f t="shared" si="3"/>
        <v>-42.399999999999963</v>
      </c>
      <c r="S22" s="3">
        <f t="shared" si="4"/>
        <v>203.43347639484978</v>
      </c>
      <c r="T22" s="3">
        <f t="shared" si="5"/>
        <v>162.74678111587983</v>
      </c>
      <c r="U22" s="3">
        <f t="shared" si="6"/>
        <v>57.146781115879861</v>
      </c>
      <c r="V22" s="3">
        <f t="shared" si="7"/>
        <v>179.54545454545453</v>
      </c>
      <c r="W22" s="3">
        <f t="shared" si="8"/>
        <v>143.63636363636363</v>
      </c>
      <c r="X22" s="3">
        <f t="shared" si="9"/>
        <v>38.03636363636366</v>
      </c>
      <c r="Y22" s="3">
        <f t="shared" si="10"/>
        <v>145.39877300613497</v>
      </c>
      <c r="Z22" s="3">
        <f t="shared" si="11"/>
        <v>116.31901840490798</v>
      </c>
      <c r="AA22" s="3">
        <f t="shared" ref="AA22" si="43">Z22-$N22</f>
        <v>10.719018404908013</v>
      </c>
      <c r="AB22" s="3">
        <f t="shared" si="13"/>
        <v>419.25714285714281</v>
      </c>
      <c r="AC22" s="3">
        <f t="shared" si="14"/>
        <v>125.77714285714283</v>
      </c>
      <c r="AD22" s="3">
        <f t="shared" si="15"/>
        <v>18.866571428571426</v>
      </c>
      <c r="AE22" s="3">
        <f t="shared" si="15"/>
        <v>12.577714285714285</v>
      </c>
      <c r="AF22" s="3">
        <f t="shared" si="15"/>
        <v>6.2888571428571423</v>
      </c>
    </row>
    <row r="23" spans="1:32" x14ac:dyDescent="0.25">
      <c r="A23" s="22">
        <v>22</v>
      </c>
      <c r="B23" s="1">
        <v>10220</v>
      </c>
      <c r="C23" s="1">
        <f>PRODUCT(4346,9,0.8)</f>
        <v>31291.200000000001</v>
      </c>
      <c r="D23" s="1">
        <v>7970</v>
      </c>
      <c r="E23" s="6">
        <f t="shared" si="23"/>
        <v>1041.4285714285706</v>
      </c>
      <c r="F23" s="1"/>
      <c r="G23" s="1">
        <v>388</v>
      </c>
      <c r="H23" s="2">
        <f>C23/B23</f>
        <v>3.0617612524461841</v>
      </c>
      <c r="I23" s="11">
        <f t="shared" si="16"/>
        <v>194</v>
      </c>
      <c r="J23" s="14">
        <f t="shared" si="17"/>
        <v>271.59999999999997</v>
      </c>
      <c r="K23" s="12">
        <f t="shared" si="18"/>
        <v>77.599999999999966</v>
      </c>
      <c r="L23" s="9">
        <f t="shared" si="19"/>
        <v>17.357142857142843</v>
      </c>
      <c r="M23" s="10">
        <f t="shared" si="20"/>
        <v>0</v>
      </c>
      <c r="N23" s="23">
        <f t="shared" si="21"/>
        <v>77.599999999999966</v>
      </c>
      <c r="O23">
        <v>448</v>
      </c>
      <c r="P23" s="3">
        <f t="shared" si="1"/>
        <v>74.666666666666671</v>
      </c>
      <c r="Q23" s="3">
        <f t="shared" si="2"/>
        <v>59.733333333333341</v>
      </c>
      <c r="R23" s="3">
        <f t="shared" si="3"/>
        <v>-17.866666666666625</v>
      </c>
      <c r="S23" s="3">
        <f t="shared" si="4"/>
        <v>192.27467811158797</v>
      </c>
      <c r="T23" s="3">
        <f t="shared" si="5"/>
        <v>153.8197424892704</v>
      </c>
      <c r="U23" s="3">
        <f t="shared" si="6"/>
        <v>76.21974248927043</v>
      </c>
      <c r="V23" s="3">
        <f t="shared" si="7"/>
        <v>169.69696969696969</v>
      </c>
      <c r="W23" s="3">
        <f t="shared" si="8"/>
        <v>135.75757575757575</v>
      </c>
      <c r="X23" s="3">
        <f t="shared" si="9"/>
        <v>58.157575757575785</v>
      </c>
      <c r="Y23" s="3">
        <f t="shared" si="10"/>
        <v>137.42331288343559</v>
      </c>
      <c r="Z23" s="3">
        <f t="shared" si="11"/>
        <v>109.93865030674847</v>
      </c>
      <c r="AA23" s="3">
        <f t="shared" ref="AA23" si="44">Z23-$N23</f>
        <v>32.338650306748505</v>
      </c>
      <c r="AB23" s="3">
        <f t="shared" si="13"/>
        <v>288.9571428571428</v>
      </c>
      <c r="AC23" s="3">
        <f t="shared" si="14"/>
        <v>86.687142857142831</v>
      </c>
      <c r="AD23" s="3">
        <f t="shared" si="15"/>
        <v>13.003071428571424</v>
      </c>
      <c r="AE23" s="3">
        <f t="shared" si="15"/>
        <v>8.6687142857142838</v>
      </c>
      <c r="AF23" s="3">
        <f t="shared" si="15"/>
        <v>4.3343571428571419</v>
      </c>
    </row>
    <row r="24" spans="1:32" x14ac:dyDescent="0.25">
      <c r="A24" s="24">
        <v>23</v>
      </c>
      <c r="B24" s="25"/>
      <c r="C24" s="25"/>
      <c r="D24" s="25"/>
      <c r="E24" s="26"/>
      <c r="F24" s="25"/>
      <c r="G24" s="25"/>
      <c r="H24" s="27"/>
      <c r="I24" s="28"/>
      <c r="J24" s="29"/>
      <c r="K24" s="30"/>
      <c r="L24" s="31"/>
      <c r="M24" s="31"/>
      <c r="N24" s="32"/>
      <c r="O24" s="33">
        <v>614</v>
      </c>
      <c r="P24" s="34">
        <f t="shared" si="1"/>
        <v>102.33333333333333</v>
      </c>
      <c r="Q24" s="34">
        <f t="shared" si="2"/>
        <v>81.866666666666674</v>
      </c>
      <c r="R24" s="34">
        <f t="shared" si="3"/>
        <v>81.866666666666674</v>
      </c>
      <c r="S24" s="34">
        <f t="shared" si="4"/>
        <v>263.51931330472104</v>
      </c>
      <c r="T24" s="34">
        <f t="shared" si="5"/>
        <v>210.81545064377684</v>
      </c>
      <c r="U24" s="34">
        <f t="shared" si="6"/>
        <v>210.81545064377684</v>
      </c>
      <c r="V24" s="34">
        <f t="shared" si="7"/>
        <v>232.57575757575756</v>
      </c>
      <c r="W24" s="34">
        <f t="shared" si="8"/>
        <v>186.06060606060606</v>
      </c>
      <c r="X24" s="34">
        <f t="shared" si="9"/>
        <v>186.06060606060606</v>
      </c>
      <c r="Y24" s="34">
        <f t="shared" si="10"/>
        <v>188.34355828220859</v>
      </c>
      <c r="Z24" s="34">
        <f t="shared" si="11"/>
        <v>150.67484662576689</v>
      </c>
      <c r="AA24" s="34">
        <f t="shared" ref="AA24" si="45">Z24-$N24</f>
        <v>150.67484662576689</v>
      </c>
      <c r="AB24" s="34">
        <f t="shared" si="13"/>
        <v>0</v>
      </c>
      <c r="AC24" s="34">
        <f t="shared" si="14"/>
        <v>0</v>
      </c>
      <c r="AD24" s="34">
        <f t="shared" si="15"/>
        <v>0</v>
      </c>
      <c r="AE24" s="34">
        <f t="shared" si="15"/>
        <v>0</v>
      </c>
      <c r="AF24" s="34">
        <f t="shared" si="15"/>
        <v>0</v>
      </c>
    </row>
    <row r="25" spans="1:32" x14ac:dyDescent="0.25">
      <c r="A25" s="22">
        <v>24</v>
      </c>
      <c r="B25" s="1">
        <v>6993</v>
      </c>
      <c r="C25" s="1">
        <f>PRODUCT(2505,9,0.8)+PRODUCT(625,12,0.8)</f>
        <v>24036</v>
      </c>
      <c r="D25" s="1">
        <v>6341</v>
      </c>
      <c r="E25" s="6">
        <f t="shared" si="23"/>
        <v>1519.5714285714284</v>
      </c>
      <c r="F25" s="1"/>
      <c r="G25" s="1">
        <v>270</v>
      </c>
      <c r="H25" s="2">
        <f>C25/B25</f>
        <v>3.4371514371514373</v>
      </c>
      <c r="I25" s="11">
        <f t="shared" si="16"/>
        <v>135</v>
      </c>
      <c r="J25" s="14">
        <f t="shared" si="17"/>
        <v>189</v>
      </c>
      <c r="K25" s="12">
        <f t="shared" si="18"/>
        <v>54</v>
      </c>
      <c r="L25" s="9">
        <f t="shared" si="19"/>
        <v>25.326190476190476</v>
      </c>
      <c r="M25" s="10">
        <f t="shared" si="20"/>
        <v>0</v>
      </c>
      <c r="N25" s="23">
        <f t="shared" si="21"/>
        <v>54</v>
      </c>
      <c r="O25">
        <v>331</v>
      </c>
      <c r="P25" s="3">
        <f t="shared" si="1"/>
        <v>55.166666666666664</v>
      </c>
      <c r="Q25" s="3">
        <f t="shared" si="2"/>
        <v>44.133333333333333</v>
      </c>
      <c r="R25" s="3">
        <f t="shared" si="3"/>
        <v>-9.8666666666666671</v>
      </c>
      <c r="S25" s="3">
        <f t="shared" si="4"/>
        <v>142.06008583690988</v>
      </c>
      <c r="T25" s="3">
        <f t="shared" si="5"/>
        <v>113.6480686695279</v>
      </c>
      <c r="U25" s="3">
        <f t="shared" si="6"/>
        <v>59.648068669527902</v>
      </c>
      <c r="V25" s="3">
        <f t="shared" si="7"/>
        <v>125.37878787878788</v>
      </c>
      <c r="W25" s="3">
        <f t="shared" si="8"/>
        <v>100.30303030303031</v>
      </c>
      <c r="X25" s="3">
        <f t="shared" si="9"/>
        <v>46.303030303030312</v>
      </c>
      <c r="Y25" s="3">
        <f t="shared" si="10"/>
        <v>101.53374233128835</v>
      </c>
      <c r="Z25" s="3">
        <f t="shared" si="11"/>
        <v>81.226993865030693</v>
      </c>
      <c r="AA25" s="3">
        <f t="shared" ref="AA25" si="46">Z25-$N25</f>
        <v>27.226993865030693</v>
      </c>
      <c r="AB25" s="3">
        <f t="shared" si="13"/>
        <v>214.32619047619048</v>
      </c>
      <c r="AC25" s="3">
        <f t="shared" si="14"/>
        <v>64.29785714285714</v>
      </c>
      <c r="AD25" s="3">
        <f t="shared" si="15"/>
        <v>9.644678571428571</v>
      </c>
      <c r="AE25" s="3">
        <f t="shared" si="15"/>
        <v>6.429785714285714</v>
      </c>
      <c r="AF25" s="3">
        <f t="shared" si="15"/>
        <v>3.214892857142857</v>
      </c>
    </row>
    <row r="26" spans="1:32" hidden="1" x14ac:dyDescent="0.25">
      <c r="A26" s="22"/>
      <c r="B26" s="1"/>
      <c r="C26" s="1"/>
      <c r="D26" s="1"/>
      <c r="E26" s="6"/>
      <c r="F26" s="1"/>
      <c r="G26" s="1"/>
      <c r="H26" s="2"/>
      <c r="I26" s="11"/>
      <c r="J26" s="14">
        <f t="shared" si="17"/>
        <v>0</v>
      </c>
      <c r="K26" s="12"/>
      <c r="L26" s="9"/>
      <c r="M26" s="10"/>
      <c r="N26" s="2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>
        <f t="shared" si="13"/>
        <v>0</v>
      </c>
      <c r="AC26" s="3">
        <f t="shared" si="14"/>
        <v>0</v>
      </c>
      <c r="AD26" s="3">
        <f t="shared" si="15"/>
        <v>0</v>
      </c>
      <c r="AE26" s="3">
        <f t="shared" si="15"/>
        <v>0</v>
      </c>
      <c r="AF26" s="3">
        <f t="shared" si="15"/>
        <v>0</v>
      </c>
    </row>
    <row r="27" spans="1:32" hidden="1" x14ac:dyDescent="0.25">
      <c r="A27" s="22" t="s">
        <v>1</v>
      </c>
      <c r="B27" s="1">
        <f>SUM(B2:B25)</f>
        <v>208285</v>
      </c>
      <c r="C27" s="1">
        <f>SUM(C2:C25)</f>
        <v>628444.80000000005</v>
      </c>
      <c r="D27" s="1"/>
      <c r="E27" s="6"/>
      <c r="F27" s="1"/>
      <c r="G27" s="1">
        <f t="shared" ref="G27:I27" si="47">SUM(G2:G25)</f>
        <v>6417</v>
      </c>
      <c r="H27" s="2">
        <f>SUM(H2:H25)</f>
        <v>60.821453811456244</v>
      </c>
      <c r="I27" s="11">
        <f t="shared" si="47"/>
        <v>3208.5</v>
      </c>
      <c r="J27" s="14">
        <f t="shared" si="17"/>
        <v>4491.8999999999996</v>
      </c>
      <c r="K27" s="12">
        <f>SUM(K2:K26)</f>
        <v>1283.3999999999994</v>
      </c>
      <c r="L27" s="9"/>
      <c r="M27" s="10"/>
      <c r="N27" s="23">
        <f>SUM(N2:N26)</f>
        <v>1927.1642857142854</v>
      </c>
      <c r="P27" s="3">
        <f>SUM(P2:P25)</f>
        <v>1465.3333333333335</v>
      </c>
      <c r="Q27" s="3">
        <f>SUM(Q2:Q25)</f>
        <v>1172.2666666666667</v>
      </c>
      <c r="R27" s="3"/>
      <c r="S27" s="3">
        <f>SUM(S2:S25)</f>
        <v>3773.3905579399143</v>
      </c>
      <c r="T27" s="3">
        <f>SUM(T2:T25)</f>
        <v>3018.7124463519312</v>
      </c>
      <c r="U27" s="3"/>
      <c r="V27" s="3">
        <f>SUM(V2:V25)</f>
        <v>3330.3030303030296</v>
      </c>
      <c r="W27" s="3">
        <f>SUM(W2:W25)</f>
        <v>2664.2424242424245</v>
      </c>
      <c r="X27" s="3"/>
      <c r="Y27" s="3">
        <f>SUM(Y2:Y25)</f>
        <v>2696.9325153374239</v>
      </c>
      <c r="Z27" s="3">
        <f>SUM(Z2:Z25)</f>
        <v>2157.5460122699387</v>
      </c>
      <c r="AA27" s="3"/>
      <c r="AB27" s="3">
        <f t="shared" si="13"/>
        <v>4491.8999999999996</v>
      </c>
      <c r="AC27" s="3">
        <f t="shared" si="14"/>
        <v>1347.57</v>
      </c>
      <c r="AD27" s="3">
        <f t="shared" si="15"/>
        <v>202.13549999999998</v>
      </c>
      <c r="AE27" s="3">
        <f t="shared" si="15"/>
        <v>134.75700000000001</v>
      </c>
      <c r="AF27" s="3">
        <f t="shared" si="15"/>
        <v>67.378500000000003</v>
      </c>
    </row>
    <row r="28" spans="1:32" hidden="1" x14ac:dyDescent="0.25">
      <c r="A28" s="22"/>
      <c r="B28" s="1"/>
      <c r="C28" s="1"/>
      <c r="D28" s="1"/>
      <c r="E28" s="6"/>
      <c r="F28" s="1"/>
      <c r="G28" s="1"/>
      <c r="H28" s="2"/>
      <c r="I28" s="11"/>
      <c r="J28" s="14">
        <f t="shared" si="17"/>
        <v>0</v>
      </c>
      <c r="K28" s="12"/>
      <c r="L28" s="9"/>
      <c r="M28" s="10" t="s">
        <v>15</v>
      </c>
      <c r="N28" s="2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>
        <f t="shared" si="13"/>
        <v>0</v>
      </c>
      <c r="AC28" s="3">
        <f t="shared" si="14"/>
        <v>0</v>
      </c>
      <c r="AD28" s="3">
        <f t="shared" si="15"/>
        <v>0</v>
      </c>
      <c r="AE28" s="3">
        <f t="shared" si="15"/>
        <v>0</v>
      </c>
      <c r="AF28" s="3">
        <f t="shared" si="15"/>
        <v>0</v>
      </c>
    </row>
    <row r="29" spans="1:32" x14ac:dyDescent="0.25">
      <c r="A29" s="22">
        <v>25</v>
      </c>
      <c r="B29" s="1"/>
      <c r="C29" s="1"/>
      <c r="D29" s="1"/>
      <c r="E29" s="6"/>
      <c r="F29" s="1"/>
      <c r="G29" s="1">
        <v>350</v>
      </c>
      <c r="H29" s="2"/>
      <c r="I29" s="11"/>
      <c r="J29" s="14">
        <f t="shared" si="17"/>
        <v>244.99999999999997</v>
      </c>
      <c r="K29" s="12"/>
      <c r="L29" s="9"/>
      <c r="M29" s="10"/>
      <c r="N29" s="2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>
        <f t="shared" si="13"/>
        <v>244.99999999999997</v>
      </c>
      <c r="AC29" s="3">
        <f t="shared" si="14"/>
        <v>73.499999999999986</v>
      </c>
      <c r="AD29" s="3">
        <f t="shared" si="15"/>
        <v>11.024999999999997</v>
      </c>
      <c r="AE29" s="3">
        <f t="shared" si="15"/>
        <v>7.3499999999999988</v>
      </c>
      <c r="AF29" s="3">
        <f t="shared" si="15"/>
        <v>3.6749999999999994</v>
      </c>
    </row>
    <row r="30" spans="1:32" x14ac:dyDescent="0.25">
      <c r="A30" s="22">
        <v>26</v>
      </c>
      <c r="B30" s="1"/>
      <c r="C30" s="1"/>
      <c r="D30" s="1"/>
      <c r="E30" s="6"/>
      <c r="F30" s="1"/>
      <c r="G30" s="1">
        <v>260</v>
      </c>
      <c r="H30" s="2"/>
      <c r="I30" s="11"/>
      <c r="J30" s="14">
        <f t="shared" si="17"/>
        <v>182</v>
      </c>
      <c r="K30" s="12"/>
      <c r="L30" s="9"/>
      <c r="M30" s="10"/>
      <c r="N30" s="2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13"/>
        <v>182</v>
      </c>
      <c r="AC30" s="3">
        <f t="shared" si="14"/>
        <v>54.6</v>
      </c>
      <c r="AD30" s="3">
        <f t="shared" si="15"/>
        <v>8.19</v>
      </c>
      <c r="AE30" s="3">
        <f t="shared" si="15"/>
        <v>5.4600000000000009</v>
      </c>
      <c r="AF30" s="3">
        <f t="shared" si="15"/>
        <v>2.7300000000000004</v>
      </c>
    </row>
    <row r="31" spans="1:32" x14ac:dyDescent="0.25">
      <c r="A31" s="22">
        <v>27</v>
      </c>
      <c r="B31" s="1"/>
      <c r="C31" s="1"/>
      <c r="D31" s="1"/>
      <c r="E31" s="6"/>
      <c r="F31" s="1"/>
      <c r="G31" s="1">
        <v>150</v>
      </c>
      <c r="H31" s="2"/>
      <c r="I31" s="11"/>
      <c r="J31" s="14">
        <f t="shared" si="17"/>
        <v>105</v>
      </c>
      <c r="K31" s="12"/>
      <c r="L31" s="9"/>
      <c r="M31" s="10"/>
      <c r="N31" s="2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>
        <f t="shared" si="13"/>
        <v>105</v>
      </c>
      <c r="AC31" s="3">
        <f t="shared" si="14"/>
        <v>31.5</v>
      </c>
      <c r="AD31" s="3">
        <f t="shared" si="15"/>
        <v>4.7249999999999996</v>
      </c>
      <c r="AE31" s="3">
        <f t="shared" si="15"/>
        <v>3.1500000000000004</v>
      </c>
      <c r="AF31" s="3">
        <f t="shared" si="15"/>
        <v>1.5750000000000002</v>
      </c>
    </row>
    <row r="32" spans="1:32" x14ac:dyDescent="0.25">
      <c r="A32" s="22">
        <v>28</v>
      </c>
      <c r="B32" s="1"/>
      <c r="C32" s="1"/>
      <c r="D32" s="1"/>
      <c r="E32" s="6"/>
      <c r="F32" s="1"/>
      <c r="G32" s="1">
        <v>440</v>
      </c>
      <c r="H32" s="2"/>
      <c r="I32" s="11"/>
      <c r="J32" s="14">
        <f t="shared" si="17"/>
        <v>308</v>
      </c>
      <c r="K32" s="12"/>
      <c r="L32" s="9"/>
      <c r="M32" s="10"/>
      <c r="N32" s="2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>
        <f t="shared" si="13"/>
        <v>308</v>
      </c>
      <c r="AC32" s="3">
        <f t="shared" si="14"/>
        <v>92.399999999999991</v>
      </c>
      <c r="AD32" s="3">
        <f t="shared" si="15"/>
        <v>13.859999999999998</v>
      </c>
      <c r="AE32" s="3">
        <f t="shared" si="15"/>
        <v>9.24</v>
      </c>
      <c r="AF32" s="3">
        <f t="shared" si="15"/>
        <v>4.62</v>
      </c>
    </row>
    <row r="33" spans="1:32" x14ac:dyDescent="0.25">
      <c r="A33" s="22">
        <v>29</v>
      </c>
      <c r="B33" s="1"/>
      <c r="C33" s="1"/>
      <c r="D33" s="1"/>
      <c r="E33" s="6"/>
      <c r="F33" s="1"/>
      <c r="G33" s="1">
        <v>200</v>
      </c>
      <c r="H33" s="2"/>
      <c r="I33" s="11"/>
      <c r="J33" s="14">
        <f t="shared" si="17"/>
        <v>140</v>
      </c>
      <c r="K33" s="12"/>
      <c r="L33" s="9"/>
      <c r="M33" s="10"/>
      <c r="N33" s="2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>
        <f t="shared" si="13"/>
        <v>140</v>
      </c>
      <c r="AC33" s="3">
        <f t="shared" si="14"/>
        <v>42</v>
      </c>
      <c r="AD33" s="3">
        <f t="shared" si="15"/>
        <v>6.3</v>
      </c>
      <c r="AE33" s="3">
        <f t="shared" si="15"/>
        <v>4.2</v>
      </c>
      <c r="AF33" s="3">
        <f t="shared" si="15"/>
        <v>2.1</v>
      </c>
    </row>
    <row r="34" spans="1:32" x14ac:dyDescent="0.25">
      <c r="A34" s="22">
        <v>30</v>
      </c>
      <c r="B34" s="1"/>
      <c r="C34" s="1"/>
      <c r="D34" s="1"/>
      <c r="E34" s="6"/>
      <c r="F34" s="1"/>
      <c r="G34" s="1">
        <v>230</v>
      </c>
      <c r="H34" s="2"/>
      <c r="I34" s="11"/>
      <c r="J34" s="14">
        <f t="shared" si="17"/>
        <v>161</v>
      </c>
      <c r="K34" s="12"/>
      <c r="L34" s="9"/>
      <c r="M34" s="10"/>
      <c r="N34" s="2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>
        <f t="shared" si="13"/>
        <v>161</v>
      </c>
      <c r="AC34" s="3">
        <f t="shared" si="14"/>
        <v>48.3</v>
      </c>
      <c r="AD34" s="3">
        <f t="shared" si="15"/>
        <v>7.2449999999999992</v>
      </c>
      <c r="AE34" s="3">
        <f t="shared" si="15"/>
        <v>4.83</v>
      </c>
      <c r="AF34" s="3">
        <f t="shared" si="15"/>
        <v>2.415</v>
      </c>
    </row>
    <row r="35" spans="1:32" x14ac:dyDescent="0.25">
      <c r="A35" s="22">
        <v>31</v>
      </c>
      <c r="B35" s="1"/>
      <c r="C35" s="1"/>
      <c r="D35" s="1"/>
      <c r="E35" s="6"/>
      <c r="F35" s="1"/>
      <c r="G35" s="1">
        <v>290</v>
      </c>
      <c r="H35" s="2"/>
      <c r="I35" s="11"/>
      <c r="J35" s="14">
        <f t="shared" si="17"/>
        <v>203</v>
      </c>
      <c r="K35" s="12"/>
      <c r="L35" s="9"/>
      <c r="M35" s="10"/>
      <c r="N35" s="2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>
        <f t="shared" si="13"/>
        <v>203</v>
      </c>
      <c r="AC35" s="3">
        <f t="shared" si="14"/>
        <v>60.9</v>
      </c>
      <c r="AD35" s="3">
        <f t="shared" si="15"/>
        <v>9.1349999999999998</v>
      </c>
      <c r="AE35" s="3">
        <f t="shared" si="15"/>
        <v>6.09</v>
      </c>
      <c r="AF35" s="3">
        <f t="shared" si="15"/>
        <v>3.0449999999999999</v>
      </c>
    </row>
    <row r="36" spans="1:32" x14ac:dyDescent="0.25">
      <c r="A36" s="22">
        <v>32</v>
      </c>
      <c r="B36" s="1"/>
      <c r="C36" s="1"/>
      <c r="D36" s="1"/>
      <c r="E36" s="6"/>
      <c r="F36" s="1"/>
      <c r="G36" s="1">
        <v>250</v>
      </c>
      <c r="H36" s="2"/>
      <c r="I36" s="11"/>
      <c r="J36" s="14">
        <f t="shared" si="17"/>
        <v>175</v>
      </c>
      <c r="K36" s="12"/>
      <c r="L36" s="9"/>
      <c r="M36" s="10"/>
      <c r="N36" s="2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>
        <f t="shared" si="13"/>
        <v>175</v>
      </c>
      <c r="AC36" s="3">
        <f t="shared" si="14"/>
        <v>52.5</v>
      </c>
      <c r="AD36" s="3">
        <f t="shared" si="15"/>
        <v>7.875</v>
      </c>
      <c r="AE36" s="3">
        <f t="shared" si="15"/>
        <v>5.25</v>
      </c>
      <c r="AF36" s="3">
        <f t="shared" si="15"/>
        <v>2.625</v>
      </c>
    </row>
    <row r="37" spans="1:32" x14ac:dyDescent="0.25">
      <c r="A37" s="35">
        <v>33</v>
      </c>
      <c r="B37" s="36"/>
      <c r="C37" s="36"/>
      <c r="D37" s="36">
        <v>40000</v>
      </c>
      <c r="E37" s="37"/>
      <c r="F37" s="36"/>
      <c r="G37" s="36"/>
      <c r="H37" s="38"/>
      <c r="I37" s="39"/>
      <c r="J37" s="40">
        <f>D37/12</f>
        <v>3333.3333333333335</v>
      </c>
      <c r="K37" s="41"/>
      <c r="L37" s="42"/>
      <c r="M37" s="42"/>
      <c r="N37" s="43"/>
      <c r="O37" s="44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>
        <f t="shared" si="13"/>
        <v>3333.3333333333335</v>
      </c>
      <c r="AC37" s="45">
        <f>AB37*0.2</f>
        <v>666.66666666666674</v>
      </c>
      <c r="AD37" s="45">
        <f t="shared" si="15"/>
        <v>100.00000000000001</v>
      </c>
      <c r="AE37" s="45">
        <f t="shared" si="15"/>
        <v>66.666666666666671</v>
      </c>
      <c r="AF37" s="45">
        <f t="shared" si="15"/>
        <v>33.333333333333336</v>
      </c>
    </row>
    <row r="38" spans="1:32" x14ac:dyDescent="0.25">
      <c r="A38" s="22">
        <v>34</v>
      </c>
      <c r="B38" s="1"/>
      <c r="C38" s="1"/>
      <c r="D38" s="1"/>
      <c r="E38" s="6"/>
      <c r="F38" s="1"/>
      <c r="G38" s="1">
        <v>175</v>
      </c>
      <c r="H38" s="2"/>
      <c r="I38" s="11"/>
      <c r="J38" s="14">
        <f t="shared" si="17"/>
        <v>122.49999999999999</v>
      </c>
      <c r="K38" s="12"/>
      <c r="L38" s="9"/>
      <c r="M38" s="10"/>
      <c r="N38" s="2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>
        <f t="shared" si="13"/>
        <v>122.49999999999999</v>
      </c>
      <c r="AC38" s="3">
        <f t="shared" si="14"/>
        <v>36.749999999999993</v>
      </c>
      <c r="AD38" s="3">
        <f t="shared" si="15"/>
        <v>5.5124999999999984</v>
      </c>
      <c r="AE38" s="3">
        <f t="shared" si="15"/>
        <v>3.6749999999999994</v>
      </c>
      <c r="AF38" s="3">
        <f t="shared" si="15"/>
        <v>1.8374999999999997</v>
      </c>
    </row>
    <row r="39" spans="1:32" x14ac:dyDescent="0.25">
      <c r="A39" s="22">
        <v>35</v>
      </c>
      <c r="B39" s="1"/>
      <c r="C39" s="1"/>
      <c r="D39" s="1"/>
      <c r="E39" s="6"/>
      <c r="F39" s="1"/>
      <c r="G39" s="1">
        <v>260</v>
      </c>
      <c r="H39" s="2"/>
      <c r="I39" s="11"/>
      <c r="J39" s="14">
        <f t="shared" si="17"/>
        <v>182</v>
      </c>
      <c r="K39" s="12"/>
      <c r="L39" s="9"/>
      <c r="M39" s="10"/>
      <c r="N39" s="2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>
        <f t="shared" si="13"/>
        <v>182</v>
      </c>
      <c r="AC39" s="3">
        <f t="shared" si="14"/>
        <v>54.6</v>
      </c>
      <c r="AD39" s="3">
        <f t="shared" si="15"/>
        <v>8.19</v>
      </c>
      <c r="AE39" s="3">
        <f t="shared" si="15"/>
        <v>5.4600000000000009</v>
      </c>
      <c r="AF39" s="3">
        <f t="shared" si="15"/>
        <v>2.7300000000000004</v>
      </c>
    </row>
    <row r="40" spans="1:32" x14ac:dyDescent="0.25">
      <c r="A40" s="22">
        <v>36</v>
      </c>
      <c r="B40" s="1"/>
      <c r="C40" s="1"/>
      <c r="D40" s="1"/>
      <c r="E40" s="6"/>
      <c r="F40" s="1"/>
      <c r="G40" s="1">
        <v>350</v>
      </c>
      <c r="H40" s="2"/>
      <c r="I40" s="11"/>
      <c r="J40" s="14">
        <f t="shared" si="17"/>
        <v>244.99999999999997</v>
      </c>
      <c r="K40" s="12"/>
      <c r="L40" s="9"/>
      <c r="M40" s="10"/>
      <c r="N40" s="2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>
        <f t="shared" si="13"/>
        <v>244.99999999999997</v>
      </c>
      <c r="AC40" s="3">
        <f t="shared" si="14"/>
        <v>73.499999999999986</v>
      </c>
      <c r="AD40" s="3">
        <f t="shared" si="15"/>
        <v>11.024999999999997</v>
      </c>
      <c r="AE40" s="3">
        <f t="shared" si="15"/>
        <v>7.3499999999999988</v>
      </c>
      <c r="AF40" s="3">
        <f t="shared" si="15"/>
        <v>3.6749999999999994</v>
      </c>
    </row>
    <row r="41" spans="1:32" x14ac:dyDescent="0.25">
      <c r="A41" s="22">
        <v>37</v>
      </c>
      <c r="B41" s="1"/>
      <c r="C41" s="1"/>
      <c r="D41" s="1"/>
      <c r="E41" s="6"/>
      <c r="F41" s="1"/>
      <c r="G41" s="1">
        <v>346</v>
      </c>
      <c r="H41" s="2"/>
      <c r="I41" s="11"/>
      <c r="J41" s="14">
        <f t="shared" si="17"/>
        <v>242.2</v>
      </c>
      <c r="K41" s="12"/>
      <c r="L41" s="9"/>
      <c r="M41" s="10"/>
      <c r="N41" s="2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>
        <f t="shared" si="13"/>
        <v>242.2</v>
      </c>
      <c r="AC41" s="3">
        <f t="shared" si="14"/>
        <v>72.66</v>
      </c>
      <c r="AD41" s="3">
        <f t="shared" si="15"/>
        <v>10.898999999999999</v>
      </c>
      <c r="AE41" s="3">
        <f t="shared" si="15"/>
        <v>7.266</v>
      </c>
      <c r="AF41" s="3">
        <f t="shared" si="15"/>
        <v>3.633</v>
      </c>
    </row>
    <row r="42" spans="1:32" x14ac:dyDescent="0.25">
      <c r="A42" s="22">
        <v>38</v>
      </c>
      <c r="B42" s="1"/>
      <c r="C42" s="1"/>
      <c r="D42" s="1"/>
      <c r="E42" s="6"/>
      <c r="F42" s="1"/>
      <c r="G42" s="1">
        <v>324</v>
      </c>
      <c r="H42" s="2"/>
      <c r="I42" s="11"/>
      <c r="J42" s="14">
        <f t="shared" si="17"/>
        <v>226.79999999999998</v>
      </c>
      <c r="K42" s="12"/>
      <c r="L42" s="9"/>
      <c r="M42" s="10"/>
      <c r="N42" s="2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>
        <f t="shared" si="13"/>
        <v>226.79999999999998</v>
      </c>
      <c r="AC42" s="3">
        <f t="shared" si="14"/>
        <v>68.039999999999992</v>
      </c>
      <c r="AD42" s="3">
        <f t="shared" si="15"/>
        <v>10.205999999999998</v>
      </c>
      <c r="AE42" s="3">
        <f t="shared" si="15"/>
        <v>6.8039999999999994</v>
      </c>
      <c r="AF42" s="3">
        <f t="shared" si="15"/>
        <v>3.4019999999999997</v>
      </c>
    </row>
    <row r="43" spans="1:32" x14ac:dyDescent="0.25">
      <c r="A43" s="22">
        <v>39</v>
      </c>
      <c r="B43" s="1"/>
      <c r="C43" s="1"/>
      <c r="D43" s="1"/>
      <c r="E43" s="6"/>
      <c r="F43" s="1"/>
      <c r="G43" s="1">
        <v>294</v>
      </c>
      <c r="H43" s="2"/>
      <c r="I43" s="11"/>
      <c r="J43" s="14">
        <f t="shared" si="17"/>
        <v>205.79999999999998</v>
      </c>
      <c r="K43" s="12"/>
      <c r="L43" s="9"/>
      <c r="M43" s="10"/>
      <c r="N43" s="2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>
        <f t="shared" si="13"/>
        <v>205.79999999999998</v>
      </c>
      <c r="AC43" s="3">
        <f t="shared" si="14"/>
        <v>61.739999999999995</v>
      </c>
      <c r="AD43" s="3">
        <f t="shared" si="15"/>
        <v>9.2609999999999992</v>
      </c>
      <c r="AE43" s="3">
        <f t="shared" si="15"/>
        <v>6.1739999999999995</v>
      </c>
      <c r="AF43" s="3">
        <f t="shared" si="15"/>
        <v>3.0869999999999997</v>
      </c>
    </row>
    <row r="44" spans="1:32" x14ac:dyDescent="0.25">
      <c r="A44" s="22">
        <v>40</v>
      </c>
      <c r="B44" s="1"/>
      <c r="C44" s="1"/>
      <c r="D44" s="1"/>
      <c r="E44" s="6"/>
      <c r="F44" s="1"/>
      <c r="G44" s="1">
        <v>180</v>
      </c>
      <c r="H44" s="2"/>
      <c r="I44" s="11"/>
      <c r="J44" s="14">
        <f t="shared" si="17"/>
        <v>125.99999999999999</v>
      </c>
      <c r="K44" s="12"/>
      <c r="L44" s="9"/>
      <c r="M44" s="10"/>
      <c r="N44" s="2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13"/>
        <v>125.99999999999999</v>
      </c>
      <c r="AC44" s="3">
        <f t="shared" si="14"/>
        <v>37.799999999999997</v>
      </c>
      <c r="AD44" s="3">
        <f t="shared" si="15"/>
        <v>5.669999999999999</v>
      </c>
      <c r="AE44" s="3">
        <f t="shared" si="15"/>
        <v>3.78</v>
      </c>
      <c r="AF44" s="3">
        <f t="shared" si="15"/>
        <v>1.89</v>
      </c>
    </row>
    <row r="45" spans="1:32" x14ac:dyDescent="0.25">
      <c r="A45" s="22">
        <v>41</v>
      </c>
      <c r="B45" s="1"/>
      <c r="C45" s="1"/>
      <c r="D45" s="1"/>
      <c r="E45" s="6"/>
      <c r="F45" s="1"/>
      <c r="G45" s="1">
        <v>200</v>
      </c>
      <c r="H45" s="2"/>
      <c r="I45" s="11"/>
      <c r="J45" s="14">
        <f t="shared" si="17"/>
        <v>140</v>
      </c>
      <c r="K45" s="12"/>
      <c r="L45" s="9"/>
      <c r="M45" s="10"/>
      <c r="N45" s="2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>
        <f t="shared" si="13"/>
        <v>140</v>
      </c>
      <c r="AC45" s="3">
        <f t="shared" si="14"/>
        <v>42</v>
      </c>
      <c r="AD45" s="3">
        <f t="shared" si="15"/>
        <v>6.3</v>
      </c>
      <c r="AE45" s="3">
        <f t="shared" si="15"/>
        <v>4.2</v>
      </c>
      <c r="AF45" s="3">
        <f t="shared" si="15"/>
        <v>2.1</v>
      </c>
    </row>
    <row r="46" spans="1:32" x14ac:dyDescent="0.25">
      <c r="A46" s="22">
        <v>42</v>
      </c>
      <c r="B46" s="1"/>
      <c r="C46" s="1"/>
      <c r="D46" s="1"/>
      <c r="E46" s="6"/>
      <c r="F46" s="1"/>
      <c r="G46" s="1"/>
      <c r="H46" s="2"/>
      <c r="I46" s="11"/>
      <c r="J46" s="14"/>
      <c r="K46" s="12"/>
      <c r="L46" s="9"/>
      <c r="M46" s="10"/>
      <c r="N46" s="2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>
        <f t="shared" si="13"/>
        <v>0</v>
      </c>
      <c r="AC46" s="3">
        <f t="shared" si="14"/>
        <v>0</v>
      </c>
      <c r="AD46" s="3">
        <f t="shared" si="15"/>
        <v>0</v>
      </c>
      <c r="AE46" s="3">
        <f t="shared" si="15"/>
        <v>0</v>
      </c>
      <c r="AF46" s="3">
        <f t="shared" si="15"/>
        <v>0</v>
      </c>
    </row>
    <row r="47" spans="1:32" x14ac:dyDescent="0.25">
      <c r="A47" s="22">
        <v>43</v>
      </c>
      <c r="B47" s="1"/>
      <c r="C47" s="1"/>
      <c r="D47" s="1"/>
      <c r="E47" s="6"/>
      <c r="F47" s="1"/>
      <c r="G47" s="1"/>
      <c r="H47" s="2"/>
      <c r="I47" s="11"/>
      <c r="J47" s="14"/>
      <c r="K47" s="12"/>
      <c r="L47" s="9"/>
      <c r="M47" s="10"/>
      <c r="N47" s="2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>
        <f t="shared" si="13"/>
        <v>0</v>
      </c>
      <c r="AC47" s="3">
        <f t="shared" si="14"/>
        <v>0</v>
      </c>
      <c r="AD47" s="3">
        <f t="shared" ref="AD47:AF59" si="48">$AC47*AD$1</f>
        <v>0</v>
      </c>
      <c r="AE47" s="3">
        <f t="shared" si="48"/>
        <v>0</v>
      </c>
      <c r="AF47" s="3">
        <f t="shared" si="48"/>
        <v>0</v>
      </c>
    </row>
    <row r="48" spans="1:32" x14ac:dyDescent="0.25">
      <c r="A48" s="22">
        <v>44</v>
      </c>
      <c r="B48" s="1"/>
      <c r="C48" s="1"/>
      <c r="D48" s="1"/>
      <c r="E48" s="6"/>
      <c r="F48" s="1"/>
      <c r="G48" s="1"/>
      <c r="H48" s="2"/>
      <c r="I48" s="11"/>
      <c r="J48" s="14"/>
      <c r="K48" s="12"/>
      <c r="L48" s="9"/>
      <c r="M48" s="10"/>
      <c r="N48" s="2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>
        <f t="shared" si="13"/>
        <v>0</v>
      </c>
      <c r="AC48" s="3">
        <f t="shared" si="14"/>
        <v>0</v>
      </c>
      <c r="AD48" s="3">
        <f t="shared" si="48"/>
        <v>0</v>
      </c>
      <c r="AE48" s="3">
        <f t="shared" si="48"/>
        <v>0</v>
      </c>
      <c r="AF48" s="3">
        <f t="shared" si="48"/>
        <v>0</v>
      </c>
    </row>
    <row r="49" spans="1:32" x14ac:dyDescent="0.25">
      <c r="A49" s="35">
        <v>45</v>
      </c>
      <c r="B49" s="36"/>
      <c r="C49" s="36"/>
      <c r="D49" s="36">
        <f>16000</f>
        <v>16000</v>
      </c>
      <c r="E49" s="37"/>
      <c r="F49" s="36"/>
      <c r="G49" s="36"/>
      <c r="H49" s="38"/>
      <c r="I49" s="39"/>
      <c r="J49" s="40">
        <f>D49/12</f>
        <v>1333.3333333333333</v>
      </c>
      <c r="K49" s="41"/>
      <c r="L49" s="42"/>
      <c r="M49" s="42"/>
      <c r="N49" s="43"/>
      <c r="O49" s="44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>
        <f t="shared" si="13"/>
        <v>1333.3333333333333</v>
      </c>
      <c r="AC49" s="45">
        <f>AB49*0.2</f>
        <v>266.66666666666669</v>
      </c>
      <c r="AD49" s="45">
        <f t="shared" si="48"/>
        <v>40</v>
      </c>
      <c r="AE49" s="45">
        <f t="shared" si="48"/>
        <v>26.666666666666671</v>
      </c>
      <c r="AF49" s="45">
        <f t="shared" si="48"/>
        <v>13.333333333333336</v>
      </c>
    </row>
    <row r="50" spans="1:32" x14ac:dyDescent="0.25">
      <c r="A50" s="22">
        <v>46</v>
      </c>
      <c r="B50" s="1"/>
      <c r="C50" s="1"/>
      <c r="D50" s="1"/>
      <c r="E50" s="6"/>
      <c r="F50" s="1"/>
      <c r="G50" s="1"/>
      <c r="H50" s="2"/>
      <c r="I50" s="11"/>
      <c r="J50" s="14"/>
      <c r="K50" s="12"/>
      <c r="L50" s="9"/>
      <c r="M50" s="10"/>
      <c r="N50" s="2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>
        <f t="shared" si="13"/>
        <v>0</v>
      </c>
      <c r="AC50" s="3">
        <f t="shared" si="14"/>
        <v>0</v>
      </c>
      <c r="AD50" s="3">
        <f t="shared" si="48"/>
        <v>0</v>
      </c>
      <c r="AE50" s="3">
        <f t="shared" si="48"/>
        <v>0</v>
      </c>
      <c r="AF50" s="3">
        <f t="shared" si="48"/>
        <v>0</v>
      </c>
    </row>
    <row r="51" spans="1:32" x14ac:dyDescent="0.25">
      <c r="A51" s="22">
        <v>47</v>
      </c>
      <c r="B51" s="1"/>
      <c r="C51" s="1"/>
      <c r="D51" s="1"/>
      <c r="E51" s="6"/>
      <c r="F51" s="1"/>
      <c r="G51" s="1">
        <v>1050</v>
      </c>
      <c r="H51" s="2"/>
      <c r="I51" s="11"/>
      <c r="J51" s="14">
        <f t="shared" si="17"/>
        <v>735</v>
      </c>
      <c r="K51" s="12"/>
      <c r="L51" s="9"/>
      <c r="M51" s="10"/>
      <c r="N51" s="2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>
        <f t="shared" si="13"/>
        <v>735</v>
      </c>
      <c r="AC51" s="3">
        <f t="shared" si="14"/>
        <v>220.5</v>
      </c>
      <c r="AD51" s="3">
        <f t="shared" si="48"/>
        <v>33.074999999999996</v>
      </c>
      <c r="AE51" s="3">
        <f t="shared" si="48"/>
        <v>22.05</v>
      </c>
      <c r="AF51" s="3">
        <f t="shared" si="48"/>
        <v>11.025</v>
      </c>
    </row>
    <row r="52" spans="1:32" x14ac:dyDescent="0.25">
      <c r="A52" s="22">
        <v>48</v>
      </c>
      <c r="B52" s="1"/>
      <c r="C52" s="1"/>
      <c r="D52" s="1"/>
      <c r="E52" s="6"/>
      <c r="F52" s="1"/>
      <c r="G52" s="1"/>
      <c r="H52" s="2"/>
      <c r="I52" s="11"/>
      <c r="J52" s="14"/>
      <c r="K52" s="12"/>
      <c r="L52" s="9"/>
      <c r="M52" s="10"/>
      <c r="N52" s="2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>
        <f t="shared" si="13"/>
        <v>0</v>
      </c>
      <c r="AC52" s="3">
        <f t="shared" si="14"/>
        <v>0</v>
      </c>
      <c r="AD52" s="3">
        <f t="shared" si="48"/>
        <v>0</v>
      </c>
      <c r="AE52" s="3">
        <f t="shared" si="48"/>
        <v>0</v>
      </c>
      <c r="AF52" s="3">
        <f t="shared" si="48"/>
        <v>0</v>
      </c>
    </row>
    <row r="53" spans="1:32" x14ac:dyDescent="0.25">
      <c r="A53" s="22">
        <v>49</v>
      </c>
      <c r="B53" s="1"/>
      <c r="C53" s="1"/>
      <c r="D53" s="1"/>
      <c r="E53" s="6"/>
      <c r="F53" s="1"/>
      <c r="G53" s="1">
        <v>400</v>
      </c>
      <c r="H53" s="2"/>
      <c r="I53" s="11"/>
      <c r="J53" s="14">
        <f t="shared" si="17"/>
        <v>280</v>
      </c>
      <c r="K53" s="12"/>
      <c r="L53" s="9"/>
      <c r="M53" s="10"/>
      <c r="N53" s="2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>
        <f t="shared" si="13"/>
        <v>280</v>
      </c>
      <c r="AC53" s="3">
        <f t="shared" si="14"/>
        <v>84</v>
      </c>
      <c r="AD53" s="3">
        <f t="shared" si="48"/>
        <v>12.6</v>
      </c>
      <c r="AE53" s="3">
        <f t="shared" si="48"/>
        <v>8.4</v>
      </c>
      <c r="AF53" s="3">
        <f t="shared" si="48"/>
        <v>4.2</v>
      </c>
    </row>
    <row r="54" spans="1:32" x14ac:dyDescent="0.25">
      <c r="A54" s="22">
        <v>50</v>
      </c>
      <c r="B54" s="1"/>
      <c r="C54" s="1"/>
      <c r="D54" s="1"/>
      <c r="E54" s="6"/>
      <c r="F54" s="1"/>
      <c r="G54" s="1">
        <v>400</v>
      </c>
      <c r="H54" s="2"/>
      <c r="I54" s="11"/>
      <c r="J54" s="14">
        <f t="shared" si="17"/>
        <v>280</v>
      </c>
      <c r="K54" s="12"/>
      <c r="L54" s="9"/>
      <c r="M54" s="10"/>
      <c r="N54" s="2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>
        <f t="shared" si="13"/>
        <v>280</v>
      </c>
      <c r="AC54" s="3">
        <f t="shared" si="14"/>
        <v>84</v>
      </c>
      <c r="AD54" s="3">
        <f t="shared" si="48"/>
        <v>12.6</v>
      </c>
      <c r="AE54" s="3">
        <f t="shared" si="48"/>
        <v>8.4</v>
      </c>
      <c r="AF54" s="3">
        <f t="shared" si="48"/>
        <v>4.2</v>
      </c>
    </row>
    <row r="55" spans="1:32" x14ac:dyDescent="0.25">
      <c r="A55" s="22">
        <v>51</v>
      </c>
      <c r="B55" s="1"/>
      <c r="C55" s="1"/>
      <c r="D55" s="1"/>
      <c r="E55" s="6"/>
      <c r="F55" s="1"/>
      <c r="G55" s="1">
        <v>400</v>
      </c>
      <c r="H55" s="2"/>
      <c r="I55" s="11"/>
      <c r="J55" s="14">
        <f t="shared" si="17"/>
        <v>280</v>
      </c>
      <c r="K55" s="12"/>
      <c r="L55" s="9"/>
      <c r="M55" s="10"/>
      <c r="N55" s="2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>
        <f t="shared" si="13"/>
        <v>280</v>
      </c>
      <c r="AC55" s="3">
        <f t="shared" si="14"/>
        <v>84</v>
      </c>
      <c r="AD55" s="3">
        <f t="shared" si="48"/>
        <v>12.6</v>
      </c>
      <c r="AE55" s="3">
        <f t="shared" si="48"/>
        <v>8.4</v>
      </c>
      <c r="AF55" s="3">
        <f t="shared" si="48"/>
        <v>4.2</v>
      </c>
    </row>
    <row r="56" spans="1:32" x14ac:dyDescent="0.25">
      <c r="A56" s="22">
        <v>52</v>
      </c>
      <c r="B56" s="1"/>
      <c r="C56" s="1"/>
      <c r="D56" s="1"/>
      <c r="E56" s="6"/>
      <c r="F56" s="1"/>
      <c r="G56" s="1">
        <v>400</v>
      </c>
      <c r="H56" s="2"/>
      <c r="I56" s="11"/>
      <c r="J56" s="14">
        <f t="shared" si="17"/>
        <v>280</v>
      </c>
      <c r="K56" s="12"/>
      <c r="L56" s="9"/>
      <c r="M56" s="10"/>
      <c r="N56" s="2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>
        <f t="shared" si="13"/>
        <v>280</v>
      </c>
      <c r="AC56" s="3">
        <f t="shared" si="14"/>
        <v>84</v>
      </c>
      <c r="AD56" s="3">
        <f t="shared" si="48"/>
        <v>12.6</v>
      </c>
      <c r="AE56" s="3">
        <f t="shared" si="48"/>
        <v>8.4</v>
      </c>
      <c r="AF56" s="3">
        <f t="shared" si="48"/>
        <v>4.2</v>
      </c>
    </row>
    <row r="57" spans="1:32" x14ac:dyDescent="0.25">
      <c r="A57" s="22">
        <v>53</v>
      </c>
      <c r="B57" s="1"/>
      <c r="C57" s="1"/>
      <c r="D57" s="1"/>
      <c r="E57" s="6"/>
      <c r="F57" s="1"/>
      <c r="G57" s="1">
        <v>400</v>
      </c>
      <c r="H57" s="2"/>
      <c r="I57" s="11"/>
      <c r="J57" s="14">
        <f t="shared" si="17"/>
        <v>280</v>
      </c>
      <c r="K57" s="12"/>
      <c r="L57" s="9"/>
      <c r="M57" s="10"/>
      <c r="N57" s="2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>
        <f t="shared" si="13"/>
        <v>280</v>
      </c>
      <c r="AC57" s="3">
        <f t="shared" si="14"/>
        <v>84</v>
      </c>
      <c r="AD57" s="3">
        <f t="shared" si="48"/>
        <v>12.6</v>
      </c>
      <c r="AE57" s="3">
        <f t="shared" si="48"/>
        <v>8.4</v>
      </c>
      <c r="AF57" s="3">
        <f t="shared" si="48"/>
        <v>4.2</v>
      </c>
    </row>
    <row r="58" spans="1:32" x14ac:dyDescent="0.25">
      <c r="A58" s="22">
        <v>54</v>
      </c>
      <c r="B58" s="1"/>
      <c r="C58" s="1"/>
      <c r="D58" s="1"/>
      <c r="E58" s="6"/>
      <c r="F58" s="1"/>
      <c r="G58" s="1">
        <v>400</v>
      </c>
      <c r="H58" s="2"/>
      <c r="I58" s="11"/>
      <c r="J58" s="14">
        <f t="shared" si="17"/>
        <v>280</v>
      </c>
      <c r="K58" s="12"/>
      <c r="L58" s="9"/>
      <c r="M58" s="10"/>
      <c r="N58" s="2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13"/>
        <v>280</v>
      </c>
      <c r="AC58" s="3">
        <f t="shared" si="14"/>
        <v>84</v>
      </c>
      <c r="AD58" s="3">
        <f t="shared" si="48"/>
        <v>12.6</v>
      </c>
      <c r="AE58" s="3">
        <f t="shared" si="48"/>
        <v>8.4</v>
      </c>
      <c r="AF58" s="3">
        <f t="shared" si="48"/>
        <v>4.2</v>
      </c>
    </row>
    <row r="59" spans="1:32" x14ac:dyDescent="0.25">
      <c r="A59" s="22">
        <v>55</v>
      </c>
      <c r="B59" s="1"/>
      <c r="C59" s="1"/>
      <c r="D59" s="1"/>
      <c r="E59" s="6"/>
      <c r="F59" s="1"/>
      <c r="G59" s="1">
        <v>400</v>
      </c>
      <c r="H59" s="2"/>
      <c r="I59" s="11"/>
      <c r="J59" s="14">
        <f t="shared" si="17"/>
        <v>280</v>
      </c>
      <c r="K59" s="12"/>
      <c r="L59" s="9"/>
      <c r="M59" s="10"/>
      <c r="N59" s="2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>
        <f t="shared" si="13"/>
        <v>280</v>
      </c>
      <c r="AC59" s="3">
        <f t="shared" si="14"/>
        <v>84</v>
      </c>
      <c r="AD59" s="3">
        <f t="shared" si="48"/>
        <v>12.6</v>
      </c>
      <c r="AE59" s="3">
        <f t="shared" si="48"/>
        <v>8.4</v>
      </c>
      <c r="AF59" s="3">
        <f t="shared" si="48"/>
        <v>4.2</v>
      </c>
    </row>
    <row r="60" spans="1:32" x14ac:dyDescent="0.25">
      <c r="D60" s="3"/>
      <c r="E60" s="3"/>
      <c r="F60" s="3"/>
      <c r="G60" s="3"/>
      <c r="AC60" s="3">
        <f>SUM(AC2:AC59)</f>
        <v>5676.8347619047627</v>
      </c>
      <c r="AD60" s="3"/>
      <c r="AE60" s="3"/>
      <c r="AF60" s="3"/>
    </row>
    <row r="61" spans="1:32" x14ac:dyDescent="0.25">
      <c r="D61" s="3"/>
      <c r="E61" s="3"/>
      <c r="F61" s="3"/>
    </row>
    <row r="62" spans="1:32" x14ac:dyDescent="0.25">
      <c r="C62" s="3"/>
      <c r="F62" s="3"/>
    </row>
    <row r="63" spans="1:32" x14ac:dyDescent="0.25">
      <c r="C63" s="3"/>
      <c r="F63" s="3"/>
    </row>
  </sheetData>
  <conditionalFormatting sqref="R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 R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 R2 X2 AA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 U3:U5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5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5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R59 U3:U59 X3:X59 AA3:A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Олег Базаревич</cp:lastModifiedBy>
  <dcterms:created xsi:type="dcterms:W3CDTF">2020-11-18T17:33:26Z</dcterms:created>
  <dcterms:modified xsi:type="dcterms:W3CDTF">2020-12-10T07:54:41Z</dcterms:modified>
</cp:coreProperties>
</file>