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Олег\Downloads\Telegram Desktop\"/>
    </mc:Choice>
  </mc:AlternateContent>
  <xr:revisionPtr revIDLastSave="0" documentId="13_ncr:1_{6739C011-4202-4E32-A821-C8312E4E0E5F}" xr6:coauthVersionLast="37" xr6:coauthVersionMax="37" xr10:uidLastSave="{00000000-0000-0000-0000-000000000000}"/>
  <bookViews>
    <workbookView xWindow="0" yWindow="0" windowWidth="28800" windowHeight="1243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J28" i="1"/>
  <c r="M28" i="1" s="1"/>
  <c r="L28" i="1"/>
  <c r="I29" i="1"/>
  <c r="J29" i="1"/>
  <c r="M29" i="1" s="1"/>
  <c r="L29" i="1"/>
  <c r="I30" i="1"/>
  <c r="J30" i="1"/>
  <c r="M30" i="1" s="1"/>
  <c r="L30" i="1"/>
  <c r="I31" i="1"/>
  <c r="J31" i="1"/>
  <c r="M31" i="1" s="1"/>
  <c r="L31" i="1"/>
  <c r="I32" i="1"/>
  <c r="J32" i="1"/>
  <c r="M32" i="1" s="1"/>
  <c r="L32" i="1"/>
  <c r="I33" i="1"/>
  <c r="J33" i="1"/>
  <c r="M33" i="1" s="1"/>
  <c r="L33" i="1"/>
  <c r="I34" i="1"/>
  <c r="J34" i="1"/>
  <c r="M34" i="1" s="1"/>
  <c r="L34" i="1"/>
  <c r="I35" i="1"/>
  <c r="J35" i="1"/>
  <c r="M35" i="1" s="1"/>
  <c r="L35" i="1"/>
  <c r="I36" i="1"/>
  <c r="J36" i="1"/>
  <c r="M36" i="1" s="1"/>
  <c r="L36" i="1"/>
  <c r="I37" i="1"/>
  <c r="J37" i="1"/>
  <c r="M37" i="1" s="1"/>
  <c r="L37" i="1"/>
  <c r="I38" i="1"/>
  <c r="J38" i="1"/>
  <c r="M38" i="1" s="1"/>
  <c r="L38" i="1"/>
  <c r="I39" i="1"/>
  <c r="J39" i="1"/>
  <c r="M39" i="1" s="1"/>
  <c r="L39" i="1"/>
  <c r="I40" i="1"/>
  <c r="J40" i="1"/>
  <c r="M40" i="1" s="1"/>
  <c r="L40" i="1"/>
  <c r="I41" i="1"/>
  <c r="J41" i="1"/>
  <c r="M41" i="1" s="1"/>
  <c r="L41" i="1"/>
  <c r="I42" i="1"/>
  <c r="J42" i="1"/>
  <c r="M42" i="1" s="1"/>
  <c r="L42" i="1"/>
  <c r="I43" i="1"/>
  <c r="J43" i="1"/>
  <c r="M43" i="1" s="1"/>
  <c r="L43" i="1"/>
  <c r="I3" i="1"/>
  <c r="I4" i="1"/>
  <c r="I5" i="1"/>
  <c r="I6" i="1"/>
  <c r="J6" i="1" s="1"/>
  <c r="I7" i="1"/>
  <c r="I8" i="1"/>
  <c r="I9" i="1"/>
  <c r="I10" i="1"/>
  <c r="J10" i="1" s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J22" i="1" s="1"/>
  <c r="I23" i="1"/>
  <c r="I24" i="1"/>
  <c r="I25" i="1"/>
  <c r="I2" i="1"/>
  <c r="J2" i="1" s="1"/>
  <c r="J3" i="1"/>
  <c r="L3" i="1"/>
  <c r="M3" i="1"/>
  <c r="J4" i="1"/>
  <c r="L4" i="1" s="1"/>
  <c r="J5" i="1"/>
  <c r="M5" i="1" s="1"/>
  <c r="L5" i="1"/>
  <c r="J7" i="1"/>
  <c r="L7" i="1"/>
  <c r="M7" i="1"/>
  <c r="J8" i="1"/>
  <c r="L8" i="1" s="1"/>
  <c r="J9" i="1"/>
  <c r="M9" i="1" s="1"/>
  <c r="L9" i="1"/>
  <c r="J11" i="1"/>
  <c r="L11" i="1"/>
  <c r="M11" i="1"/>
  <c r="J12" i="1"/>
  <c r="L12" i="1" s="1"/>
  <c r="J13" i="1"/>
  <c r="M13" i="1" s="1"/>
  <c r="L13" i="1"/>
  <c r="J15" i="1"/>
  <c r="L15" i="1"/>
  <c r="M15" i="1"/>
  <c r="J16" i="1"/>
  <c r="L16" i="1" s="1"/>
  <c r="J17" i="1"/>
  <c r="M17" i="1" s="1"/>
  <c r="L17" i="1"/>
  <c r="J19" i="1"/>
  <c r="L19" i="1"/>
  <c r="M19" i="1"/>
  <c r="J20" i="1"/>
  <c r="L20" i="1" s="1"/>
  <c r="J21" i="1"/>
  <c r="M21" i="1" s="1"/>
  <c r="L21" i="1"/>
  <c r="J23" i="1"/>
  <c r="L23" i="1"/>
  <c r="M23" i="1"/>
  <c r="J24" i="1"/>
  <c r="L24" i="1" s="1"/>
  <c r="J25" i="1"/>
  <c r="M25" i="1" s="1"/>
  <c r="L25" i="1"/>
  <c r="L22" i="1" l="1"/>
  <c r="M22" i="1"/>
  <c r="L18" i="1"/>
  <c r="M18" i="1"/>
  <c r="L6" i="1"/>
  <c r="M6" i="1"/>
  <c r="L10" i="1"/>
  <c r="M10" i="1"/>
  <c r="L14" i="1"/>
  <c r="M14" i="1"/>
  <c r="M24" i="1"/>
  <c r="M20" i="1"/>
  <c r="M16" i="1"/>
  <c r="M12" i="1"/>
  <c r="M8" i="1"/>
  <c r="M4" i="1"/>
  <c r="M2" i="1"/>
  <c r="L2" i="1"/>
  <c r="F27" i="1"/>
  <c r="C5" i="1"/>
  <c r="C2" i="1"/>
  <c r="B27" i="1" l="1"/>
  <c r="C18" i="1"/>
  <c r="G18" i="1" s="1"/>
  <c r="C25" i="1"/>
  <c r="G25" i="1" s="1"/>
  <c r="C22" i="1"/>
  <c r="G22" i="1" s="1"/>
  <c r="C15" i="1"/>
  <c r="G15" i="1" s="1"/>
  <c r="C14" i="1"/>
  <c r="G14" i="1" s="1"/>
  <c r="C6" i="1"/>
  <c r="G6" i="1" s="1"/>
  <c r="C20" i="1"/>
  <c r="G20" i="1" s="1"/>
  <c r="C19" i="1"/>
  <c r="G19" i="1" s="1"/>
  <c r="C17" i="1"/>
  <c r="G17" i="1" s="1"/>
  <c r="C10" i="1"/>
  <c r="G10" i="1" s="1"/>
  <c r="C9" i="1"/>
  <c r="G9" i="1" s="1"/>
  <c r="C11" i="1"/>
  <c r="G11" i="1" s="1"/>
  <c r="G5" i="1"/>
  <c r="C8" i="1"/>
  <c r="G8" i="1" s="1"/>
  <c r="C16" i="1"/>
  <c r="G16" i="1" s="1"/>
  <c r="C13" i="1"/>
  <c r="G13" i="1" s="1"/>
  <c r="C7" i="1"/>
  <c r="G7" i="1" s="1"/>
  <c r="C21" i="1"/>
  <c r="G21" i="1" s="1"/>
  <c r="C23" i="1"/>
  <c r="G23" i="1" s="1"/>
  <c r="C27" i="1" l="1"/>
  <c r="G27" i="1" s="1"/>
  <c r="G2" i="1"/>
</calcChain>
</file>

<file path=xl/sharedStrings.xml><?xml version="1.0" encoding="utf-8"?>
<sst xmlns="http://schemas.openxmlformats.org/spreadsheetml/2006/main" count="9" uniqueCount="9">
  <si>
    <t>№ квартала</t>
  </si>
  <si>
    <t xml:space="preserve">   </t>
  </si>
  <si>
    <t>Итого</t>
  </si>
  <si>
    <t>Коэф. интенсивности</t>
  </si>
  <si>
    <t>Площадь квартала,м2</t>
  </si>
  <si>
    <t>Общая площадь застройки,м2</t>
  </si>
  <si>
    <t xml:space="preserve">Коммерческая застройка </t>
  </si>
  <si>
    <t>Жилая</t>
  </si>
  <si>
    <t>Кол-во квартир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</si>
</sst>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0" fontId="1" fillId="0" borderId="0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10" workbookViewId="0">
      <selection activeCell="O25" sqref="O25"/>
    </sheetView>
  </sheetViews>
  <sheetFormatPr defaultRowHeight="15" x14ac:dyDescent="0.25"/>
  <cols>
    <col min="1" max="1" width="19.5703125" customWidth="1"/>
    <col min="2" max="2" width="15.140625" customWidth="1"/>
    <col min="3" max="3" width="15" customWidth="1"/>
    <col min="4" max="4" width="16.42578125" customWidth="1"/>
    <col min="5" max="6" width="15" customWidth="1"/>
    <col min="7" max="7" width="20.140625" customWidth="1"/>
  </cols>
  <sheetData>
    <row r="1" spans="1:13" ht="79.5" customHeight="1" x14ac:dyDescent="0.25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3</v>
      </c>
    </row>
    <row r="2" spans="1:13" x14ac:dyDescent="0.25">
      <c r="A2" s="3">
        <v>1</v>
      </c>
      <c r="B2" s="1">
        <v>5900</v>
      </c>
      <c r="C2" s="1">
        <f>PRODUCT(2700,9,0.8)</f>
        <v>19440</v>
      </c>
      <c r="D2" s="1"/>
      <c r="E2" s="1"/>
      <c r="F2" s="1">
        <v>211</v>
      </c>
      <c r="G2" s="4">
        <f>C2/B2</f>
        <v>3.2949152542372881</v>
      </c>
      <c r="I2" s="8">
        <f>F2*0.75</f>
        <v>158.25</v>
      </c>
      <c r="J2" s="8">
        <f>I2*0.3</f>
        <v>47.475000000000001</v>
      </c>
      <c r="K2" s="8"/>
      <c r="L2" s="8">
        <f>J2*0.15</f>
        <v>7.1212499999999999</v>
      </c>
      <c r="M2" s="8">
        <f>J2*0.1</f>
        <v>4.7475000000000005</v>
      </c>
    </row>
    <row r="3" spans="1:13" x14ac:dyDescent="0.25">
      <c r="A3" s="3">
        <v>2</v>
      </c>
      <c r="B3" s="1"/>
      <c r="C3" s="1"/>
      <c r="D3" s="1"/>
      <c r="E3" s="1"/>
      <c r="F3" s="1"/>
      <c r="G3" s="4"/>
      <c r="I3" s="8">
        <f t="shared" ref="I3:I25" si="0">F3*0.75</f>
        <v>0</v>
      </c>
      <c r="J3" s="8">
        <f t="shared" ref="J3:J43" si="1">I3*0.3</f>
        <v>0</v>
      </c>
      <c r="K3" s="8"/>
      <c r="L3" s="8">
        <f t="shared" ref="L3:L25" si="2">J3*0.15</f>
        <v>0</v>
      </c>
      <c r="M3" s="8">
        <f t="shared" ref="M3:M25" si="3">J3*0.1</f>
        <v>0</v>
      </c>
    </row>
    <row r="4" spans="1:13" x14ac:dyDescent="0.25">
      <c r="A4" s="3">
        <v>3</v>
      </c>
      <c r="B4" s="1"/>
      <c r="C4" s="1"/>
      <c r="D4" s="1"/>
      <c r="E4" s="1"/>
      <c r="F4" s="1">
        <v>696</v>
      </c>
      <c r="G4" s="4"/>
      <c r="I4" s="8">
        <f t="shared" si="0"/>
        <v>522</v>
      </c>
      <c r="J4" s="8">
        <f t="shared" si="1"/>
        <v>156.6</v>
      </c>
      <c r="K4" s="8"/>
      <c r="L4" s="8">
        <f t="shared" si="2"/>
        <v>23.49</v>
      </c>
      <c r="M4" s="8">
        <f t="shared" si="3"/>
        <v>15.66</v>
      </c>
    </row>
    <row r="5" spans="1:13" x14ac:dyDescent="0.25">
      <c r="A5" s="3">
        <v>4</v>
      </c>
      <c r="B5" s="1">
        <v>18000</v>
      </c>
      <c r="C5" s="1">
        <f>PRODUCT(1021,12,0.8)+PRODUCT(720,16,0.8)+PRODUCT(706,12,0.8)+PRODUCT(3513,9,0.8)</f>
        <v>51088.800000000003</v>
      </c>
      <c r="D5" s="1"/>
      <c r="E5" s="1"/>
      <c r="F5" s="1">
        <v>456</v>
      </c>
      <c r="G5" s="4">
        <f t="shared" ref="G5:G11" si="4">C5/B5</f>
        <v>2.8382666666666667</v>
      </c>
      <c r="I5" s="8">
        <f t="shared" si="0"/>
        <v>342</v>
      </c>
      <c r="J5" s="8">
        <f t="shared" si="1"/>
        <v>102.6</v>
      </c>
      <c r="K5" s="8"/>
      <c r="L5" s="8">
        <f t="shared" si="2"/>
        <v>15.389999999999999</v>
      </c>
      <c r="M5" s="8">
        <f t="shared" si="3"/>
        <v>10.26</v>
      </c>
    </row>
    <row r="6" spans="1:13" x14ac:dyDescent="0.25">
      <c r="A6" s="3">
        <v>5</v>
      </c>
      <c r="B6" s="1">
        <v>13700</v>
      </c>
      <c r="C6" s="1">
        <f>PRODUCT(3881,9,0.8)+PRODUCT(720,12,0.8)+PRODUCT(720,16,0.8)</f>
        <v>44071.199999999997</v>
      </c>
      <c r="D6" s="1"/>
      <c r="E6" s="1"/>
      <c r="F6" s="1">
        <v>378</v>
      </c>
      <c r="G6" s="4">
        <f t="shared" si="4"/>
        <v>3.2168759124087587</v>
      </c>
      <c r="I6" s="8">
        <f t="shared" si="0"/>
        <v>283.5</v>
      </c>
      <c r="J6" s="8">
        <f t="shared" si="1"/>
        <v>85.05</v>
      </c>
      <c r="K6" s="8"/>
      <c r="L6" s="8">
        <f t="shared" si="2"/>
        <v>12.757499999999999</v>
      </c>
      <c r="M6" s="8">
        <f t="shared" si="3"/>
        <v>8.5050000000000008</v>
      </c>
    </row>
    <row r="7" spans="1:13" x14ac:dyDescent="0.25">
      <c r="A7" s="3">
        <v>6</v>
      </c>
      <c r="B7" s="1">
        <v>10770</v>
      </c>
      <c r="C7" s="2">
        <f>PRODUCT(4285,9,0.8)</f>
        <v>30852</v>
      </c>
      <c r="D7" s="2"/>
      <c r="E7" s="2"/>
      <c r="F7" s="2"/>
      <c r="G7" s="4">
        <f t="shared" si="4"/>
        <v>2.864623955431755</v>
      </c>
      <c r="I7" s="8">
        <f t="shared" si="0"/>
        <v>0</v>
      </c>
      <c r="J7" s="8">
        <f t="shared" si="1"/>
        <v>0</v>
      </c>
      <c r="K7" s="8"/>
      <c r="L7" s="8">
        <f t="shared" si="2"/>
        <v>0</v>
      </c>
      <c r="M7" s="8">
        <f t="shared" si="3"/>
        <v>0</v>
      </c>
    </row>
    <row r="8" spans="1:13" x14ac:dyDescent="0.25">
      <c r="A8" s="3">
        <v>7</v>
      </c>
      <c r="B8" s="1">
        <v>10990</v>
      </c>
      <c r="C8" s="1">
        <f>PRODUCT(3775,9,0.8)+PRODUCT(804,16,0.8)</f>
        <v>37471.199999999997</v>
      </c>
      <c r="D8" s="1"/>
      <c r="E8" s="1"/>
      <c r="F8" s="1">
        <v>259</v>
      </c>
      <c r="G8" s="4">
        <f t="shared" si="4"/>
        <v>3.4095723384895358</v>
      </c>
      <c r="I8" s="8">
        <f t="shared" si="0"/>
        <v>194.25</v>
      </c>
      <c r="J8" s="8">
        <f t="shared" si="1"/>
        <v>58.274999999999999</v>
      </c>
      <c r="K8" s="8"/>
      <c r="L8" s="8">
        <f t="shared" si="2"/>
        <v>8.7412499999999991</v>
      </c>
      <c r="M8" s="8">
        <f t="shared" si="3"/>
        <v>5.8275000000000006</v>
      </c>
    </row>
    <row r="9" spans="1:13" x14ac:dyDescent="0.25">
      <c r="A9" s="3">
        <v>8</v>
      </c>
      <c r="B9" s="1">
        <v>19090</v>
      </c>
      <c r="C9" s="1">
        <f>PRODUCT(4551,9,0.8)+PRODUCT(528,7,0.8)+PRODUCT(655,6,0.8)+PRODUCT(615,5,0.8)+PRODUCT(485,6,0.8)</f>
        <v>43656</v>
      </c>
      <c r="D9" s="1"/>
      <c r="E9" s="1"/>
      <c r="F9" s="1">
        <v>381</v>
      </c>
      <c r="G9" s="4">
        <f t="shared" si="4"/>
        <v>2.2868517548454688</v>
      </c>
      <c r="I9" s="8">
        <f t="shared" si="0"/>
        <v>285.75</v>
      </c>
      <c r="J9" s="8">
        <f t="shared" si="1"/>
        <v>85.724999999999994</v>
      </c>
      <c r="K9" s="8"/>
      <c r="L9" s="8">
        <f t="shared" si="2"/>
        <v>12.858749999999999</v>
      </c>
      <c r="M9" s="8">
        <f t="shared" si="3"/>
        <v>8.5724999999999998</v>
      </c>
    </row>
    <row r="10" spans="1:13" x14ac:dyDescent="0.25">
      <c r="A10" s="3">
        <v>9</v>
      </c>
      <c r="B10" s="1">
        <v>2979</v>
      </c>
      <c r="C10" s="1">
        <f>PRODUCT(689,12,0.8)</f>
        <v>6614.4000000000005</v>
      </c>
      <c r="D10" s="1"/>
      <c r="E10" s="1"/>
      <c r="F10" s="1">
        <v>72</v>
      </c>
      <c r="G10" s="4">
        <f t="shared" si="4"/>
        <v>2.2203423967774425</v>
      </c>
      <c r="I10" s="8">
        <f t="shared" si="0"/>
        <v>54</v>
      </c>
      <c r="J10" s="8">
        <f t="shared" si="1"/>
        <v>16.2</v>
      </c>
      <c r="K10" s="8"/>
      <c r="L10" s="8">
        <f t="shared" si="2"/>
        <v>2.4299999999999997</v>
      </c>
      <c r="M10" s="8">
        <f t="shared" si="3"/>
        <v>1.62</v>
      </c>
    </row>
    <row r="11" spans="1:13" x14ac:dyDescent="0.25">
      <c r="A11" s="3">
        <v>10</v>
      </c>
      <c r="B11" s="1">
        <v>11220</v>
      </c>
      <c r="C11" s="1">
        <f>PRODUCT(1670,5,0.8)+PRODUCT(750,12,0.8)+PRODUCT(809,9,0.8)+PRODUCT(1575,7,0.8)</f>
        <v>28524.799999999999</v>
      </c>
      <c r="D11" s="1"/>
      <c r="E11" s="1"/>
      <c r="F11" s="1">
        <v>221</v>
      </c>
      <c r="G11" s="4">
        <f t="shared" si="4"/>
        <v>2.5423172905525848</v>
      </c>
      <c r="I11" s="8">
        <f t="shared" si="0"/>
        <v>165.75</v>
      </c>
      <c r="J11" s="8">
        <f t="shared" si="1"/>
        <v>49.725000000000001</v>
      </c>
      <c r="K11" s="8"/>
      <c r="L11" s="8">
        <f t="shared" si="2"/>
        <v>7.4587500000000002</v>
      </c>
      <c r="M11" s="8">
        <f t="shared" si="3"/>
        <v>4.9725000000000001</v>
      </c>
    </row>
    <row r="12" spans="1:13" x14ac:dyDescent="0.25">
      <c r="A12" s="3">
        <v>11</v>
      </c>
      <c r="B12" s="1"/>
      <c r="C12" s="1"/>
      <c r="D12" s="1"/>
      <c r="E12" s="1"/>
      <c r="F12" s="1"/>
      <c r="G12" s="4"/>
      <c r="I12" s="8">
        <f t="shared" si="0"/>
        <v>0</v>
      </c>
      <c r="J12" s="8">
        <f t="shared" si="1"/>
        <v>0</v>
      </c>
      <c r="K12" s="8"/>
      <c r="L12" s="8">
        <f t="shared" si="2"/>
        <v>0</v>
      </c>
      <c r="M12" s="8">
        <f t="shared" si="3"/>
        <v>0</v>
      </c>
    </row>
    <row r="13" spans="1:13" x14ac:dyDescent="0.25">
      <c r="A13" s="3">
        <v>12</v>
      </c>
      <c r="B13" s="1">
        <v>13377</v>
      </c>
      <c r="C13" s="1">
        <f>PRODUCT(5543,9,0.8)</f>
        <v>39909.600000000006</v>
      </c>
      <c r="D13" s="1"/>
      <c r="E13" s="1"/>
      <c r="F13" s="1">
        <v>486</v>
      </c>
      <c r="G13" s="4">
        <f t="shared" ref="G13:G23" si="5">C13/B13</f>
        <v>2.9834492038573677</v>
      </c>
      <c r="I13" s="8">
        <f t="shared" si="0"/>
        <v>364.5</v>
      </c>
      <c r="J13" s="8">
        <f t="shared" si="1"/>
        <v>109.35</v>
      </c>
      <c r="K13" s="8"/>
      <c r="L13" s="8">
        <f t="shared" si="2"/>
        <v>16.4025</v>
      </c>
      <c r="M13" s="8">
        <f t="shared" si="3"/>
        <v>10.935</v>
      </c>
    </row>
    <row r="14" spans="1:13" x14ac:dyDescent="0.25">
      <c r="A14" s="3">
        <v>13</v>
      </c>
      <c r="B14" s="1">
        <v>9433</v>
      </c>
      <c r="C14" s="1">
        <f>PRODUCT(3265,9,0.8)+PRODUCT(720,16,0.8)</f>
        <v>32724</v>
      </c>
      <c r="D14" s="1"/>
      <c r="E14" s="1"/>
      <c r="F14" s="1">
        <v>330</v>
      </c>
      <c r="G14" s="4">
        <f t="shared" si="5"/>
        <v>3.4690978479804939</v>
      </c>
      <c r="I14" s="8">
        <f t="shared" si="0"/>
        <v>247.5</v>
      </c>
      <c r="J14" s="8">
        <f t="shared" si="1"/>
        <v>74.25</v>
      </c>
      <c r="K14" s="8"/>
      <c r="L14" s="8">
        <f t="shared" si="2"/>
        <v>11.137499999999999</v>
      </c>
      <c r="M14" s="8">
        <f t="shared" si="3"/>
        <v>7.4250000000000007</v>
      </c>
    </row>
    <row r="15" spans="1:13" x14ac:dyDescent="0.25">
      <c r="A15" s="3">
        <v>14</v>
      </c>
      <c r="B15" s="1">
        <v>10760</v>
      </c>
      <c r="C15" s="1">
        <f>PRODUCT(720,24,0.8)+PRODUCT(720,20,0.8)+PRODUCT(720,24,0.8)</f>
        <v>39168</v>
      </c>
      <c r="D15" s="1"/>
      <c r="E15" s="1"/>
      <c r="F15" s="1">
        <v>384</v>
      </c>
      <c r="G15" s="4">
        <f t="shared" si="5"/>
        <v>3.6401486988847584</v>
      </c>
      <c r="I15" s="8">
        <f t="shared" si="0"/>
        <v>288</v>
      </c>
      <c r="J15" s="8">
        <f t="shared" si="1"/>
        <v>86.399999999999991</v>
      </c>
      <c r="K15" s="8"/>
      <c r="L15" s="8">
        <f t="shared" si="2"/>
        <v>12.959999999999999</v>
      </c>
      <c r="M15" s="8">
        <f t="shared" si="3"/>
        <v>8.6399999999999988</v>
      </c>
    </row>
    <row r="16" spans="1:13" x14ac:dyDescent="0.25">
      <c r="A16" s="3">
        <v>15</v>
      </c>
      <c r="B16" s="1">
        <v>9431</v>
      </c>
      <c r="C16" s="1">
        <f>PRODUCT(4341,9,0.8)</f>
        <v>31255.200000000001</v>
      </c>
      <c r="D16" s="1"/>
      <c r="E16" s="1"/>
      <c r="F16" s="1">
        <v>396</v>
      </c>
      <c r="G16" s="4">
        <f t="shared" si="5"/>
        <v>3.3140918248329978</v>
      </c>
      <c r="H16" t="s">
        <v>1</v>
      </c>
      <c r="I16" s="8">
        <f t="shared" si="0"/>
        <v>297</v>
      </c>
      <c r="J16" s="8">
        <f t="shared" si="1"/>
        <v>89.1</v>
      </c>
      <c r="K16" s="8"/>
      <c r="L16" s="8">
        <f t="shared" si="2"/>
        <v>13.364999999999998</v>
      </c>
      <c r="M16" s="8">
        <f t="shared" si="3"/>
        <v>8.91</v>
      </c>
    </row>
    <row r="17" spans="1:13" x14ac:dyDescent="0.25">
      <c r="A17" s="3">
        <v>16</v>
      </c>
      <c r="B17" s="1">
        <v>6814</v>
      </c>
      <c r="C17" s="2">
        <f>PRODUCT(3136,9,0.8)</f>
        <v>22579.200000000001</v>
      </c>
      <c r="D17" s="2"/>
      <c r="E17" s="2"/>
      <c r="F17" s="2">
        <v>148</v>
      </c>
      <c r="G17" s="4">
        <f t="shared" si="5"/>
        <v>3.3136483710008808</v>
      </c>
      <c r="I17" s="8">
        <f t="shared" si="0"/>
        <v>111</v>
      </c>
      <c r="J17" s="8">
        <f t="shared" si="1"/>
        <v>33.299999999999997</v>
      </c>
      <c r="K17" s="8"/>
      <c r="L17" s="8">
        <f t="shared" si="2"/>
        <v>4.9949999999999992</v>
      </c>
      <c r="M17" s="8">
        <f t="shared" si="3"/>
        <v>3.33</v>
      </c>
    </row>
    <row r="18" spans="1:13" x14ac:dyDescent="0.25">
      <c r="A18" s="3">
        <v>17</v>
      </c>
      <c r="B18" s="1">
        <v>5775</v>
      </c>
      <c r="C18" s="1">
        <f>PRODUCT(1970,9,0.8)+PRODUCT(561,7,0.8)</f>
        <v>17325.599999999999</v>
      </c>
      <c r="D18" s="1"/>
      <c r="E18" s="1"/>
      <c r="F18" s="1">
        <v>146</v>
      </c>
      <c r="G18" s="4">
        <f t="shared" si="5"/>
        <v>3.0001038961038957</v>
      </c>
      <c r="I18" s="8">
        <f t="shared" si="0"/>
        <v>109.5</v>
      </c>
      <c r="J18" s="8">
        <f t="shared" si="1"/>
        <v>32.85</v>
      </c>
      <c r="K18" s="8"/>
      <c r="L18" s="8">
        <f t="shared" si="2"/>
        <v>4.9275000000000002</v>
      </c>
      <c r="M18" s="8">
        <f t="shared" si="3"/>
        <v>3.2850000000000001</v>
      </c>
    </row>
    <row r="19" spans="1:13" x14ac:dyDescent="0.25">
      <c r="A19" s="3">
        <v>18</v>
      </c>
      <c r="B19" s="1">
        <v>10800</v>
      </c>
      <c r="C19" s="1">
        <f>PRODUCT(2568,9,0.8)+PRODUCT(615,6,0.8)+PRODUCT(1419,7,0.8)</f>
        <v>29388.000000000004</v>
      </c>
      <c r="D19" s="1"/>
      <c r="E19" s="1"/>
      <c r="F19" s="1">
        <v>265</v>
      </c>
      <c r="G19" s="4">
        <f t="shared" si="5"/>
        <v>2.7211111111111115</v>
      </c>
      <c r="I19" s="8">
        <f t="shared" si="0"/>
        <v>198.75</v>
      </c>
      <c r="J19" s="8">
        <f t="shared" si="1"/>
        <v>59.625</v>
      </c>
      <c r="K19" s="8"/>
      <c r="L19" s="8">
        <f t="shared" si="2"/>
        <v>8.9437499999999996</v>
      </c>
      <c r="M19" s="8">
        <f t="shared" si="3"/>
        <v>5.9625000000000004</v>
      </c>
    </row>
    <row r="20" spans="1:13" x14ac:dyDescent="0.25">
      <c r="A20" s="3">
        <v>19</v>
      </c>
      <c r="B20" s="1">
        <v>10310</v>
      </c>
      <c r="C20" s="1">
        <f>PRODUCT(3496,7,0.8)+PRODUCT(591,6,0.8)+PRODUCT(644,5,0.8)</f>
        <v>24990.400000000001</v>
      </c>
      <c r="D20" s="1"/>
      <c r="E20" s="1"/>
      <c r="F20" s="1">
        <v>254</v>
      </c>
      <c r="G20" s="4">
        <f t="shared" si="5"/>
        <v>2.4238991270611057</v>
      </c>
      <c r="I20" s="8">
        <f t="shared" si="0"/>
        <v>190.5</v>
      </c>
      <c r="J20" s="8">
        <f t="shared" si="1"/>
        <v>57.15</v>
      </c>
      <c r="K20" s="8"/>
      <c r="L20" s="8">
        <f t="shared" si="2"/>
        <v>8.5724999999999998</v>
      </c>
      <c r="M20" s="8">
        <f t="shared" si="3"/>
        <v>5.7149999999999999</v>
      </c>
    </row>
    <row r="21" spans="1:13" x14ac:dyDescent="0.25">
      <c r="A21" s="3">
        <v>20</v>
      </c>
      <c r="B21" s="1">
        <v>6993</v>
      </c>
      <c r="C21" s="1">
        <f>PRODUCT(3246,9,0.8)</f>
        <v>23371.200000000001</v>
      </c>
      <c r="D21" s="1"/>
      <c r="E21" s="1"/>
      <c r="F21" s="1">
        <v>148</v>
      </c>
      <c r="G21" s="4">
        <f t="shared" si="5"/>
        <v>3.3420849420849423</v>
      </c>
      <c r="I21" s="8">
        <f t="shared" si="0"/>
        <v>111</v>
      </c>
      <c r="J21" s="8">
        <f t="shared" si="1"/>
        <v>33.299999999999997</v>
      </c>
      <c r="K21" s="8"/>
      <c r="L21" s="8">
        <f t="shared" si="2"/>
        <v>4.9949999999999992</v>
      </c>
      <c r="M21" s="8">
        <f t="shared" si="3"/>
        <v>3.33</v>
      </c>
    </row>
    <row r="22" spans="1:13" x14ac:dyDescent="0.25">
      <c r="A22" s="3"/>
      <c r="B22" s="1">
        <v>14730</v>
      </c>
      <c r="C22" s="1">
        <f>PRODUCT(720,20,0.8)+PRODUCT(720,24,0.8)+PRODUCT(720,20,0.8)+PRODUCT(720,24,0.8)</f>
        <v>50688</v>
      </c>
      <c r="D22" s="1"/>
      <c r="E22" s="1"/>
      <c r="F22" s="1">
        <v>528</v>
      </c>
      <c r="G22" s="4">
        <f t="shared" si="5"/>
        <v>3.4411405295315682</v>
      </c>
      <c r="I22" s="8">
        <f t="shared" si="0"/>
        <v>396</v>
      </c>
      <c r="J22" s="8">
        <f t="shared" si="1"/>
        <v>118.8</v>
      </c>
      <c r="K22" s="8"/>
      <c r="L22" s="8">
        <f t="shared" si="2"/>
        <v>17.82</v>
      </c>
      <c r="M22" s="8">
        <f t="shared" si="3"/>
        <v>11.88</v>
      </c>
    </row>
    <row r="23" spans="1:13" x14ac:dyDescent="0.25">
      <c r="A23" s="3">
        <v>22</v>
      </c>
      <c r="B23" s="1">
        <v>10220</v>
      </c>
      <c r="C23" s="1">
        <f>PRODUCT(4346,9,0.8)</f>
        <v>31291.200000000001</v>
      </c>
      <c r="D23" s="1"/>
      <c r="E23" s="1"/>
      <c r="F23" s="1">
        <v>388</v>
      </c>
      <c r="G23" s="4">
        <f t="shared" si="5"/>
        <v>3.0617612524461841</v>
      </c>
      <c r="I23" s="8">
        <f t="shared" si="0"/>
        <v>291</v>
      </c>
      <c r="J23" s="8">
        <f t="shared" si="1"/>
        <v>87.3</v>
      </c>
      <c r="K23" s="8"/>
      <c r="L23" s="8">
        <f t="shared" si="2"/>
        <v>13.094999999999999</v>
      </c>
      <c r="M23" s="8">
        <f t="shared" si="3"/>
        <v>8.73</v>
      </c>
    </row>
    <row r="24" spans="1:13" x14ac:dyDescent="0.25">
      <c r="A24" s="3">
        <v>23</v>
      </c>
      <c r="B24" s="1"/>
      <c r="C24" s="1"/>
      <c r="D24" s="1"/>
      <c r="E24" s="1"/>
      <c r="F24" s="1"/>
      <c r="G24" s="4"/>
      <c r="I24" s="8">
        <f t="shared" si="0"/>
        <v>0</v>
      </c>
      <c r="J24" s="8">
        <f t="shared" si="1"/>
        <v>0</v>
      </c>
      <c r="K24" s="8"/>
      <c r="L24" s="8">
        <f t="shared" si="2"/>
        <v>0</v>
      </c>
      <c r="M24" s="8">
        <f t="shared" si="3"/>
        <v>0</v>
      </c>
    </row>
    <row r="25" spans="1:13" x14ac:dyDescent="0.25">
      <c r="A25" s="3">
        <v>24</v>
      </c>
      <c r="B25" s="1">
        <v>6993</v>
      </c>
      <c r="C25" s="1">
        <f>PRODUCT(2505,9,0.8)+PRODUCT(625,12,0.8)</f>
        <v>24036</v>
      </c>
      <c r="D25" s="1"/>
      <c r="E25" s="1"/>
      <c r="F25" s="1">
        <v>270</v>
      </c>
      <c r="G25" s="4">
        <f>C25/B25</f>
        <v>3.4371514371514373</v>
      </c>
      <c r="I25" s="8">
        <f t="shared" si="0"/>
        <v>202.5</v>
      </c>
      <c r="J25" s="8">
        <f t="shared" si="1"/>
        <v>60.75</v>
      </c>
      <c r="K25" s="8"/>
      <c r="L25" s="8">
        <f t="shared" si="2"/>
        <v>9.1124999999999989</v>
      </c>
      <c r="M25" s="8">
        <f t="shared" si="3"/>
        <v>6.0750000000000002</v>
      </c>
    </row>
    <row r="26" spans="1:13" x14ac:dyDescent="0.25">
      <c r="G26" s="4"/>
      <c r="I26" s="8"/>
      <c r="J26" s="8"/>
      <c r="K26" s="8"/>
      <c r="L26" s="8"/>
      <c r="M26" s="8"/>
    </row>
    <row r="27" spans="1:13" x14ac:dyDescent="0.25">
      <c r="A27" s="6" t="s">
        <v>2</v>
      </c>
      <c r="B27" s="6">
        <f>SUM(B2:B25)</f>
        <v>208285</v>
      </c>
      <c r="C27" s="6">
        <f>SUM(C2:C25)</f>
        <v>628444.80000000005</v>
      </c>
      <c r="D27" s="6"/>
      <c r="E27" s="6"/>
      <c r="F27" s="6">
        <f t="shared" ref="F27" si="6">SUM(F2:F25)</f>
        <v>6417</v>
      </c>
      <c r="G27" s="7">
        <f>C27/B27</f>
        <v>3.017235038528939</v>
      </c>
      <c r="I27" s="8"/>
      <c r="J27" s="8"/>
      <c r="K27" s="8"/>
      <c r="L27" s="8"/>
      <c r="M27" s="8"/>
    </row>
    <row r="28" spans="1:13" x14ac:dyDescent="0.25">
      <c r="A28" s="9">
        <v>25</v>
      </c>
      <c r="F28">
        <v>350</v>
      </c>
      <c r="I28" s="8">
        <f t="shared" ref="I26:I43" si="7">F28*0.75</f>
        <v>262.5</v>
      </c>
      <c r="J28" s="8">
        <f t="shared" si="1"/>
        <v>78.75</v>
      </c>
      <c r="K28" s="8"/>
      <c r="L28" s="8">
        <f t="shared" ref="L26:L43" si="8">J28*0.15</f>
        <v>11.8125</v>
      </c>
      <c r="M28" s="8">
        <f t="shared" ref="M26:M43" si="9">J28*0.1</f>
        <v>7.875</v>
      </c>
    </row>
    <row r="29" spans="1:13" x14ac:dyDescent="0.25">
      <c r="A29" s="9">
        <v>26</v>
      </c>
      <c r="F29">
        <v>260</v>
      </c>
      <c r="I29" s="8">
        <f t="shared" si="7"/>
        <v>195</v>
      </c>
      <c r="J29" s="8">
        <f t="shared" si="1"/>
        <v>58.5</v>
      </c>
      <c r="K29" s="8"/>
      <c r="L29" s="8">
        <f t="shared" si="8"/>
        <v>8.7750000000000004</v>
      </c>
      <c r="M29" s="8">
        <f t="shared" si="9"/>
        <v>5.8500000000000005</v>
      </c>
    </row>
    <row r="30" spans="1:13" x14ac:dyDescent="0.25">
      <c r="A30" s="9">
        <v>27</v>
      </c>
      <c r="F30">
        <v>150</v>
      </c>
      <c r="I30" s="8">
        <f t="shared" si="7"/>
        <v>112.5</v>
      </c>
      <c r="J30" s="8">
        <f t="shared" si="1"/>
        <v>33.75</v>
      </c>
      <c r="K30" s="8"/>
      <c r="L30" s="8">
        <f t="shared" si="8"/>
        <v>5.0625</v>
      </c>
      <c r="M30" s="8">
        <f t="shared" si="9"/>
        <v>3.375</v>
      </c>
    </row>
    <row r="31" spans="1:13" x14ac:dyDescent="0.25">
      <c r="A31" s="9">
        <v>28</v>
      </c>
      <c r="F31">
        <v>440</v>
      </c>
      <c r="I31" s="8">
        <f t="shared" si="7"/>
        <v>330</v>
      </c>
      <c r="J31" s="8">
        <f t="shared" si="1"/>
        <v>99</v>
      </c>
      <c r="K31" s="8"/>
      <c r="L31" s="8">
        <f t="shared" si="8"/>
        <v>14.85</v>
      </c>
      <c r="M31" s="8">
        <f t="shared" si="9"/>
        <v>9.9</v>
      </c>
    </row>
    <row r="32" spans="1:13" x14ac:dyDescent="0.25">
      <c r="A32" s="9">
        <v>29</v>
      </c>
      <c r="F32">
        <v>200</v>
      </c>
      <c r="I32" s="8">
        <f t="shared" si="7"/>
        <v>150</v>
      </c>
      <c r="J32" s="8">
        <f t="shared" si="1"/>
        <v>45</v>
      </c>
      <c r="K32" s="8"/>
      <c r="L32" s="8">
        <f t="shared" si="8"/>
        <v>6.75</v>
      </c>
      <c r="M32" s="8">
        <f t="shared" si="9"/>
        <v>4.5</v>
      </c>
    </row>
    <row r="33" spans="1:13" x14ac:dyDescent="0.25">
      <c r="A33" s="9">
        <v>30</v>
      </c>
      <c r="F33">
        <v>230</v>
      </c>
      <c r="I33" s="8">
        <f t="shared" si="7"/>
        <v>172.5</v>
      </c>
      <c r="J33" s="8">
        <f t="shared" si="1"/>
        <v>51.75</v>
      </c>
      <c r="K33" s="8"/>
      <c r="L33" s="8">
        <f t="shared" si="8"/>
        <v>7.7624999999999993</v>
      </c>
      <c r="M33" s="8">
        <f t="shared" si="9"/>
        <v>5.1750000000000007</v>
      </c>
    </row>
    <row r="34" spans="1:13" x14ac:dyDescent="0.25">
      <c r="A34" s="9">
        <v>31</v>
      </c>
      <c r="F34">
        <v>290</v>
      </c>
      <c r="I34" s="8">
        <f t="shared" si="7"/>
        <v>217.5</v>
      </c>
      <c r="J34" s="8">
        <f t="shared" si="1"/>
        <v>65.25</v>
      </c>
      <c r="K34" s="8"/>
      <c r="L34" s="8">
        <f t="shared" si="8"/>
        <v>9.7874999999999996</v>
      </c>
      <c r="M34" s="8">
        <f t="shared" si="9"/>
        <v>6.5250000000000004</v>
      </c>
    </row>
    <row r="35" spans="1:13" x14ac:dyDescent="0.25">
      <c r="A35" s="9">
        <v>32</v>
      </c>
      <c r="F35">
        <v>250</v>
      </c>
      <c r="I35" s="8">
        <f t="shared" si="7"/>
        <v>187.5</v>
      </c>
      <c r="J35" s="8">
        <f t="shared" si="1"/>
        <v>56.25</v>
      </c>
      <c r="K35" s="8"/>
      <c r="L35" s="8">
        <f t="shared" si="8"/>
        <v>8.4375</v>
      </c>
      <c r="M35" s="8">
        <f t="shared" si="9"/>
        <v>5.625</v>
      </c>
    </row>
    <row r="36" spans="1:13" x14ac:dyDescent="0.25">
      <c r="A36" s="9">
        <v>33</v>
      </c>
      <c r="I36" s="8">
        <f t="shared" si="7"/>
        <v>0</v>
      </c>
      <c r="J36" s="8">
        <f t="shared" si="1"/>
        <v>0</v>
      </c>
      <c r="K36" s="8"/>
      <c r="L36" s="8">
        <f t="shared" si="8"/>
        <v>0</v>
      </c>
      <c r="M36" s="8">
        <f t="shared" si="9"/>
        <v>0</v>
      </c>
    </row>
    <row r="37" spans="1:13" x14ac:dyDescent="0.25">
      <c r="A37" s="9">
        <v>34</v>
      </c>
      <c r="F37">
        <v>175</v>
      </c>
      <c r="I37" s="8">
        <f t="shared" si="7"/>
        <v>131.25</v>
      </c>
      <c r="J37" s="8">
        <f t="shared" si="1"/>
        <v>39.375</v>
      </c>
      <c r="K37" s="8"/>
      <c r="L37" s="8">
        <f t="shared" si="8"/>
        <v>5.90625</v>
      </c>
      <c r="M37" s="8">
        <f t="shared" si="9"/>
        <v>3.9375</v>
      </c>
    </row>
    <row r="38" spans="1:13" x14ac:dyDescent="0.25">
      <c r="A38" s="9">
        <v>35</v>
      </c>
      <c r="F38">
        <v>260</v>
      </c>
      <c r="I38" s="8">
        <f t="shared" si="7"/>
        <v>195</v>
      </c>
      <c r="J38" s="8">
        <f t="shared" si="1"/>
        <v>58.5</v>
      </c>
      <c r="K38" s="8"/>
      <c r="L38" s="8">
        <f t="shared" si="8"/>
        <v>8.7750000000000004</v>
      </c>
      <c r="M38" s="8">
        <f t="shared" si="9"/>
        <v>5.8500000000000005</v>
      </c>
    </row>
    <row r="39" spans="1:13" x14ac:dyDescent="0.25">
      <c r="A39" s="9">
        <v>36</v>
      </c>
      <c r="F39">
        <v>350</v>
      </c>
      <c r="I39" s="8">
        <f t="shared" si="7"/>
        <v>262.5</v>
      </c>
      <c r="J39" s="8">
        <f t="shared" si="1"/>
        <v>78.75</v>
      </c>
      <c r="K39" s="8"/>
      <c r="L39" s="8">
        <f t="shared" si="8"/>
        <v>11.8125</v>
      </c>
      <c r="M39" s="8">
        <f t="shared" si="9"/>
        <v>7.875</v>
      </c>
    </row>
    <row r="40" spans="1:13" x14ac:dyDescent="0.25">
      <c r="A40" s="9">
        <v>37</v>
      </c>
      <c r="F40">
        <v>346</v>
      </c>
      <c r="I40" s="8">
        <f t="shared" si="7"/>
        <v>259.5</v>
      </c>
      <c r="J40" s="8">
        <f t="shared" si="1"/>
        <v>77.849999999999994</v>
      </c>
      <c r="K40" s="8"/>
      <c r="L40" s="8">
        <f t="shared" si="8"/>
        <v>11.677499999999998</v>
      </c>
      <c r="M40" s="8">
        <f t="shared" si="9"/>
        <v>7.7850000000000001</v>
      </c>
    </row>
    <row r="41" spans="1:13" x14ac:dyDescent="0.25">
      <c r="A41" s="9">
        <v>38</v>
      </c>
      <c r="F41">
        <v>324</v>
      </c>
      <c r="I41" s="8">
        <f t="shared" si="7"/>
        <v>243</v>
      </c>
      <c r="J41" s="8">
        <f t="shared" si="1"/>
        <v>72.899999999999991</v>
      </c>
      <c r="K41" s="8"/>
      <c r="L41" s="8">
        <f t="shared" si="8"/>
        <v>10.934999999999999</v>
      </c>
      <c r="M41" s="8">
        <f t="shared" si="9"/>
        <v>7.2899999999999991</v>
      </c>
    </row>
    <row r="42" spans="1:13" x14ac:dyDescent="0.25">
      <c r="A42" s="9">
        <v>39</v>
      </c>
      <c r="F42">
        <v>294</v>
      </c>
      <c r="I42" s="8">
        <f t="shared" si="7"/>
        <v>220.5</v>
      </c>
      <c r="J42" s="8">
        <f t="shared" si="1"/>
        <v>66.149999999999991</v>
      </c>
      <c r="K42" s="8"/>
      <c r="L42" s="8">
        <f t="shared" si="8"/>
        <v>9.9224999999999977</v>
      </c>
      <c r="M42" s="8">
        <f t="shared" si="9"/>
        <v>6.6149999999999993</v>
      </c>
    </row>
    <row r="43" spans="1:13" x14ac:dyDescent="0.25">
      <c r="A43" s="9">
        <v>40</v>
      </c>
      <c r="F43">
        <v>180</v>
      </c>
      <c r="I43" s="8">
        <f t="shared" si="7"/>
        <v>135</v>
      </c>
      <c r="J43" s="8">
        <f t="shared" si="1"/>
        <v>40.5</v>
      </c>
      <c r="K43" s="8"/>
      <c r="L43" s="8">
        <f t="shared" si="8"/>
        <v>6.0750000000000002</v>
      </c>
      <c r="M43" s="8">
        <f t="shared" si="9"/>
        <v>4.05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Олег Базаревич</cp:lastModifiedBy>
  <dcterms:created xsi:type="dcterms:W3CDTF">2020-11-18T17:33:26Z</dcterms:created>
  <dcterms:modified xsi:type="dcterms:W3CDTF">2020-12-03T18:08:53Z</dcterms:modified>
</cp:coreProperties>
</file>