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2"/>
  </bookViews>
  <sheets>
    <sheet name="Raw" sheetId="1" r:id="rId1"/>
    <sheet name="Returns" sheetId="2" r:id="rId2"/>
    <sheet name="Variance (Optimization)" sheetId="3" r:id="rId3"/>
  </sheets>
  <definedNames>
    <definedName name="solver_adj" localSheetId="2" hidden="1">'Variance (Optimization)'!$V$19:$V$28</definedName>
    <definedName name="solver_cvg" localSheetId="2" hidden="1">0.0001</definedName>
    <definedName name="solver_drv" localSheetId="2" hidden="1">1</definedName>
    <definedName name="solver_est" localSheetId="2" hidden="1">1</definedName>
    <definedName name="solver_itr" localSheetId="2" hidden="1">100</definedName>
    <definedName name="solver_lhs1" localSheetId="2" hidden="1">'Variance (Optimization)'!$V$19:$V$28</definedName>
    <definedName name="solver_lhs2" localSheetId="2" hidden="1">'Variance (Optimization)'!$V$29</definedName>
    <definedName name="solver_lhs3" localSheetId="2" hidden="1">'Variance (Optimization)'!$V$19:$V$28</definedName>
    <definedName name="solver_lin" localSheetId="2" hidden="1">2</definedName>
    <definedName name="solver_neg" localSheetId="2" hidden="1">2</definedName>
    <definedName name="solver_num" localSheetId="2" hidden="1">2</definedName>
    <definedName name="solver_nwt" localSheetId="2" hidden="1">1</definedName>
    <definedName name="solver_opt" localSheetId="2" hidden="1">'Variance (Optimization)'!$W$31</definedName>
    <definedName name="solver_pre" localSheetId="2" hidden="1">0.000001</definedName>
    <definedName name="solver_rel1" localSheetId="2" hidden="1">3</definedName>
    <definedName name="solver_rel2" localSheetId="2" hidden="1">2</definedName>
    <definedName name="solver_rel3" localSheetId="2" hidden="1">3</definedName>
    <definedName name="solver_rhs1" localSheetId="2" hidden="1">0</definedName>
    <definedName name="solver_rhs2" localSheetId="2" hidden="1">1</definedName>
    <definedName name="solver_rhs3" localSheetId="2" hidden="1">0</definedName>
    <definedName name="solver_scl" localSheetId="2" hidden="1">2</definedName>
    <definedName name="solver_sho" localSheetId="2" hidden="1">2</definedName>
    <definedName name="solver_tim" localSheetId="2" hidden="1">100</definedName>
    <definedName name="solver_tol" localSheetId="2" hidden="1">0.05</definedName>
    <definedName name="solver_typ" localSheetId="2" hidden="1">2</definedName>
    <definedName name="solver_val" localSheetId="2" hidden="1">0</definedName>
  </definedNames>
  <calcPr calcId="124519"/>
</workbook>
</file>

<file path=xl/calcChain.xml><?xml version="1.0" encoding="utf-8"?>
<calcChain xmlns="http://schemas.openxmlformats.org/spreadsheetml/2006/main">
  <c r="V29" i="3"/>
  <c r="W21"/>
  <c r="W28"/>
  <c r="W27"/>
  <c r="W26"/>
  <c r="W25"/>
  <c r="W24"/>
  <c r="W23"/>
  <c r="W22"/>
  <c r="W20"/>
  <c r="W19"/>
  <c r="S29"/>
  <c r="T28"/>
  <c r="T27"/>
  <c r="T26"/>
  <c r="T25"/>
  <c r="T24"/>
  <c r="T23"/>
  <c r="T22"/>
  <c r="T21"/>
  <c r="T20"/>
  <c r="T19"/>
  <c r="Q32"/>
  <c r="P29"/>
  <c r="Q28"/>
  <c r="Q27"/>
  <c r="Q26"/>
  <c r="Q25"/>
  <c r="Q24"/>
  <c r="Q23"/>
  <c r="Q22"/>
  <c r="Q21"/>
  <c r="Q20"/>
  <c r="Q19"/>
  <c r="N32"/>
  <c r="M29"/>
  <c r="N28"/>
  <c r="N27"/>
  <c r="N26"/>
  <c r="N25"/>
  <c r="N24"/>
  <c r="N23"/>
  <c r="N22"/>
  <c r="N21"/>
  <c r="N20"/>
  <c r="N19"/>
  <c r="K32"/>
  <c r="J29"/>
  <c r="K21"/>
  <c r="K20"/>
  <c r="K28"/>
  <c r="K27"/>
  <c r="K26"/>
  <c r="K25"/>
  <c r="K24"/>
  <c r="K23"/>
  <c r="K22"/>
  <c r="K19"/>
  <c r="H32"/>
  <c r="G29"/>
  <c r="H24"/>
  <c r="H20"/>
  <c r="H21"/>
  <c r="H22"/>
  <c r="H23"/>
  <c r="H25"/>
  <c r="H26"/>
  <c r="H27"/>
  <c r="H28"/>
  <c r="H19"/>
  <c r="E20"/>
  <c r="E21"/>
  <c r="E22"/>
  <c r="E23"/>
  <c r="E24"/>
  <c r="E25"/>
  <c r="E26"/>
  <c r="E27"/>
  <c r="E28"/>
  <c r="E19"/>
  <c r="C29"/>
  <c r="C24" i="2"/>
  <c r="C5"/>
  <c r="D5"/>
  <c r="E5"/>
  <c r="F5"/>
  <c r="G5"/>
  <c r="H5"/>
  <c r="I5"/>
  <c r="J5"/>
  <c r="K5"/>
  <c r="L5"/>
  <c r="C6"/>
  <c r="D6"/>
  <c r="E6"/>
  <c r="F6"/>
  <c r="G6"/>
  <c r="H6"/>
  <c r="I6"/>
  <c r="J6"/>
  <c r="K6"/>
  <c r="L6"/>
  <c r="C7"/>
  <c r="D7"/>
  <c r="E7"/>
  <c r="F7"/>
  <c r="G7"/>
  <c r="H7"/>
  <c r="I7"/>
  <c r="J7"/>
  <c r="K7"/>
  <c r="L7"/>
  <c r="C8"/>
  <c r="D8"/>
  <c r="E8"/>
  <c r="F8"/>
  <c r="G8"/>
  <c r="H8"/>
  <c r="I8"/>
  <c r="J8"/>
  <c r="K8"/>
  <c r="L8"/>
  <c r="C9"/>
  <c r="D9"/>
  <c r="E9"/>
  <c r="F9"/>
  <c r="G9"/>
  <c r="H9"/>
  <c r="I9"/>
  <c r="J9"/>
  <c r="K9"/>
  <c r="L9"/>
  <c r="C10"/>
  <c r="D10"/>
  <c r="E10"/>
  <c r="F10"/>
  <c r="G10"/>
  <c r="H10"/>
  <c r="I10"/>
  <c r="J10"/>
  <c r="K10"/>
  <c r="L10"/>
  <c r="C11"/>
  <c r="D11"/>
  <c r="E11"/>
  <c r="F11"/>
  <c r="G11"/>
  <c r="H11"/>
  <c r="I11"/>
  <c r="J11"/>
  <c r="K11"/>
  <c r="L11"/>
  <c r="C12"/>
  <c r="D12"/>
  <c r="E12"/>
  <c r="F12"/>
  <c r="G12"/>
  <c r="H12"/>
  <c r="I12"/>
  <c r="J12"/>
  <c r="K12"/>
  <c r="L12"/>
  <c r="C13"/>
  <c r="D13"/>
  <c r="E13"/>
  <c r="F13"/>
  <c r="G13"/>
  <c r="H13"/>
  <c r="I13"/>
  <c r="J13"/>
  <c r="K13"/>
  <c r="L13"/>
  <c r="C14"/>
  <c r="D14"/>
  <c r="E14"/>
  <c r="F14"/>
  <c r="G14"/>
  <c r="H14"/>
  <c r="I14"/>
  <c r="J14"/>
  <c r="K14"/>
  <c r="L14"/>
  <c r="C15"/>
  <c r="D15"/>
  <c r="E15"/>
  <c r="F15"/>
  <c r="G15"/>
  <c r="H15"/>
  <c r="I15"/>
  <c r="J15"/>
  <c r="K15"/>
  <c r="L15"/>
  <c r="C16"/>
  <c r="D16"/>
  <c r="E16"/>
  <c r="F16"/>
  <c r="G16"/>
  <c r="H16"/>
  <c r="I16"/>
  <c r="J16"/>
  <c r="K16"/>
  <c r="L16"/>
  <c r="C17"/>
  <c r="D17"/>
  <c r="E17"/>
  <c r="F17"/>
  <c r="G17"/>
  <c r="H17"/>
  <c r="I17"/>
  <c r="J17"/>
  <c r="K17"/>
  <c r="L17"/>
  <c r="C18"/>
  <c r="D18"/>
  <c r="E18"/>
  <c r="F18"/>
  <c r="G18"/>
  <c r="H18"/>
  <c r="I18"/>
  <c r="J18"/>
  <c r="K18"/>
  <c r="L18"/>
  <c r="C19"/>
  <c r="D19"/>
  <c r="E19"/>
  <c r="F19"/>
  <c r="G19"/>
  <c r="H19"/>
  <c r="I19"/>
  <c r="J19"/>
  <c r="K19"/>
  <c r="L19"/>
  <c r="C20"/>
  <c r="D20"/>
  <c r="E20"/>
  <c r="F20"/>
  <c r="G20"/>
  <c r="H20"/>
  <c r="I20"/>
  <c r="J20"/>
  <c r="K20"/>
  <c r="L20"/>
  <c r="C21"/>
  <c r="D21"/>
  <c r="E21"/>
  <c r="F21"/>
  <c r="G21"/>
  <c r="H21"/>
  <c r="I21"/>
  <c r="J21"/>
  <c r="K21"/>
  <c r="L21"/>
  <c r="C22"/>
  <c r="D22"/>
  <c r="E22"/>
  <c r="F22"/>
  <c r="G22"/>
  <c r="H22"/>
  <c r="I22"/>
  <c r="J22"/>
  <c r="K22"/>
  <c r="L22"/>
  <c r="D4"/>
  <c r="D23" s="1"/>
  <c r="E4"/>
  <c r="F4"/>
  <c r="G4"/>
  <c r="H4"/>
  <c r="H23" s="1"/>
  <c r="I4"/>
  <c r="J4"/>
  <c r="K4"/>
  <c r="L4"/>
  <c r="L23" s="1"/>
  <c r="C4"/>
  <c r="P20" l="1"/>
  <c r="J23"/>
  <c r="T19" s="1"/>
  <c r="F23"/>
  <c r="P4" s="1"/>
  <c r="P22"/>
  <c r="K23"/>
  <c r="U17" s="1"/>
  <c r="G23"/>
  <c r="Q15" s="1"/>
  <c r="V22"/>
  <c r="R22"/>
  <c r="N22"/>
  <c r="T21"/>
  <c r="P21"/>
  <c r="V20"/>
  <c r="R20"/>
  <c r="N20"/>
  <c r="P19"/>
  <c r="V18"/>
  <c r="R18"/>
  <c r="N18"/>
  <c r="P17"/>
  <c r="V16"/>
  <c r="R16"/>
  <c r="N16"/>
  <c r="T15"/>
  <c r="P15"/>
  <c r="T13"/>
  <c r="P13"/>
  <c r="T11"/>
  <c r="P11"/>
  <c r="T9"/>
  <c r="P9"/>
  <c r="U21"/>
  <c r="O16"/>
  <c r="Q13"/>
  <c r="U7"/>
  <c r="O4"/>
  <c r="V21"/>
  <c r="R21"/>
  <c r="N21"/>
  <c r="T20"/>
  <c r="V19"/>
  <c r="R19"/>
  <c r="N19"/>
  <c r="T18"/>
  <c r="P18"/>
  <c r="V17"/>
  <c r="R17"/>
  <c r="N17"/>
  <c r="P16"/>
  <c r="V15"/>
  <c r="R15"/>
  <c r="N15"/>
  <c r="T14"/>
  <c r="P14"/>
  <c r="V13"/>
  <c r="R13"/>
  <c r="N13"/>
  <c r="P12"/>
  <c r="V11"/>
  <c r="R11"/>
  <c r="N11"/>
  <c r="T10"/>
  <c r="P10"/>
  <c r="V9"/>
  <c r="R9"/>
  <c r="N9"/>
  <c r="P8"/>
  <c r="V7"/>
  <c r="R7"/>
  <c r="N7"/>
  <c r="T6"/>
  <c r="P6"/>
  <c r="V5"/>
  <c r="R5"/>
  <c r="N5"/>
  <c r="U6"/>
  <c r="U8"/>
  <c r="U10"/>
  <c r="U12"/>
  <c r="U14"/>
  <c r="U16"/>
  <c r="U18"/>
  <c r="U20"/>
  <c r="U22"/>
  <c r="O22"/>
  <c r="U19"/>
  <c r="Q17"/>
  <c r="U15"/>
  <c r="U13"/>
  <c r="Q11"/>
  <c r="U9"/>
  <c r="U5"/>
  <c r="Q6"/>
  <c r="Q8"/>
  <c r="Q12"/>
  <c r="Q14"/>
  <c r="Q16"/>
  <c r="Q20"/>
  <c r="Q22"/>
  <c r="V14"/>
  <c r="R14"/>
  <c r="N14"/>
  <c r="V12"/>
  <c r="R12"/>
  <c r="N12"/>
  <c r="V10"/>
  <c r="R10"/>
  <c r="N10"/>
  <c r="V8"/>
  <c r="R8"/>
  <c r="N8"/>
  <c r="T7"/>
  <c r="P7"/>
  <c r="V6"/>
  <c r="R6"/>
  <c r="N6"/>
  <c r="T5"/>
  <c r="P5"/>
  <c r="C23"/>
  <c r="M21" s="1"/>
  <c r="I23"/>
  <c r="E23"/>
  <c r="O6" s="1"/>
  <c r="T4"/>
  <c r="U4"/>
  <c r="Q4"/>
  <c r="V4"/>
  <c r="R4"/>
  <c r="N4"/>
  <c r="W29" i="3"/>
  <c r="T29"/>
  <c r="Q29"/>
  <c r="N29"/>
  <c r="K29"/>
  <c r="H29"/>
  <c r="E29"/>
  <c r="M9" i="2" l="1"/>
  <c r="Q18"/>
  <c r="Q10"/>
  <c r="Q7"/>
  <c r="Q21"/>
  <c r="T8"/>
  <c r="T16"/>
  <c r="Q9"/>
  <c r="Q19"/>
  <c r="T22"/>
  <c r="T12"/>
  <c r="Q5"/>
  <c r="T17"/>
  <c r="M13"/>
  <c r="M19"/>
  <c r="U11"/>
  <c r="S5"/>
  <c r="S7"/>
  <c r="S9"/>
  <c r="S11"/>
  <c r="S13"/>
  <c r="S15"/>
  <c r="S17"/>
  <c r="S19"/>
  <c r="S21"/>
  <c r="S6"/>
  <c r="S12"/>
  <c r="S22"/>
  <c r="O5"/>
  <c r="O7"/>
  <c r="O9"/>
  <c r="O11"/>
  <c r="O13"/>
  <c r="O15"/>
  <c r="O17"/>
  <c r="O19"/>
  <c r="O21"/>
  <c r="O12"/>
  <c r="M15"/>
  <c r="O18"/>
  <c r="S8"/>
  <c r="S18"/>
  <c r="M5"/>
  <c r="O8"/>
  <c r="O14"/>
  <c r="S20"/>
  <c r="M4"/>
  <c r="M11"/>
  <c r="S14"/>
  <c r="C25" a="1"/>
  <c r="C25" s="1"/>
  <c r="M6"/>
  <c r="M8"/>
  <c r="M10"/>
  <c r="M12"/>
  <c r="M14"/>
  <c r="M16"/>
  <c r="M18"/>
  <c r="M20"/>
  <c r="M22"/>
  <c r="C26"/>
  <c r="S10"/>
  <c r="S16"/>
  <c r="S4"/>
  <c r="M7"/>
  <c r="O10"/>
  <c r="M17"/>
  <c r="O20"/>
  <c r="C4" i="3" l="1" a="1"/>
  <c r="F12" s="1"/>
  <c r="H13" l="1"/>
  <c r="E9"/>
  <c r="F10"/>
  <c r="C4"/>
  <c r="H8"/>
  <c r="H11"/>
  <c r="K6"/>
  <c r="J9"/>
  <c r="J12"/>
  <c r="H10"/>
  <c r="K4"/>
  <c r="J7"/>
  <c r="F4"/>
  <c r="Q31" s="1" a="1"/>
  <c r="Q31" s="1"/>
  <c r="Q33" s="1"/>
  <c r="C6"/>
  <c r="L8"/>
  <c r="E6"/>
  <c r="I12"/>
  <c r="G10"/>
  <c r="L6"/>
  <c r="F13"/>
  <c r="L9"/>
  <c r="C9"/>
  <c r="E5"/>
  <c r="I11"/>
  <c r="D8"/>
  <c r="J4"/>
  <c r="D11"/>
  <c r="G4"/>
  <c r="F7"/>
  <c r="C7"/>
  <c r="G13"/>
  <c r="I9"/>
  <c r="D6"/>
  <c r="H12"/>
  <c r="D9"/>
  <c r="E4"/>
  <c r="D13"/>
  <c r="D12"/>
  <c r="K7"/>
  <c r="C12"/>
  <c r="D5"/>
  <c r="I10"/>
  <c r="E13"/>
  <c r="F6"/>
  <c r="I7"/>
  <c r="I8"/>
  <c r="E11"/>
  <c r="J10"/>
  <c r="J5"/>
  <c r="C11"/>
  <c r="F5"/>
  <c r="F8"/>
  <c r="K13"/>
  <c r="C10"/>
  <c r="H6"/>
  <c r="L12"/>
  <c r="H9"/>
  <c r="G11"/>
  <c r="D4"/>
  <c r="G5"/>
  <c r="K11"/>
  <c r="C8"/>
  <c r="H4"/>
  <c r="L10"/>
  <c r="H7"/>
  <c r="L13"/>
  <c r="I5"/>
  <c r="J8"/>
  <c r="K9"/>
  <c r="C13"/>
  <c r="H5"/>
  <c r="I4"/>
  <c r="K8"/>
  <c r="J11"/>
  <c r="G7"/>
  <c r="C5"/>
  <c r="E8"/>
  <c r="G12"/>
  <c r="J13"/>
  <c r="L11"/>
  <c r="G9"/>
  <c r="E7"/>
  <c r="I13"/>
  <c r="D10"/>
  <c r="J6"/>
  <c r="K5"/>
  <c r="E12"/>
  <c r="G8"/>
  <c r="L4"/>
  <c r="F11"/>
  <c r="L7"/>
  <c r="I6"/>
  <c r="K10"/>
  <c r="D7"/>
  <c r="E10"/>
  <c r="G6"/>
  <c r="K12"/>
  <c r="F9"/>
  <c r="L5"/>
  <c r="K31" a="1"/>
  <c r="K31" s="1"/>
  <c r="K33" s="1"/>
  <c r="H31" a="1"/>
  <c r="H31" s="1"/>
  <c r="H33" s="1"/>
  <c r="N31" l="1" a="1"/>
  <c r="N31" s="1"/>
  <c r="N33" s="1"/>
  <c r="W31" a="1"/>
  <c r="W31" s="1"/>
  <c r="W33" s="1"/>
  <c r="T31" a="1"/>
  <c r="T31" s="1"/>
  <c r="T33" s="1"/>
  <c r="C31" a="1"/>
  <c r="C31" s="1"/>
  <c r="C33" s="1"/>
</calcChain>
</file>

<file path=xl/sharedStrings.xml><?xml version="1.0" encoding="utf-8"?>
<sst xmlns="http://schemas.openxmlformats.org/spreadsheetml/2006/main" count="114" uniqueCount="33">
  <si>
    <t>Date</t>
  </si>
  <si>
    <t>HDFC.NS</t>
  </si>
  <si>
    <t>HINDUNILVR.NS</t>
  </si>
  <si>
    <t>INFY.NS</t>
  </si>
  <si>
    <t>MARUTI.NS</t>
  </si>
  <si>
    <t>ONGC.NS</t>
  </si>
  <si>
    <t>RELIANCE.NS</t>
  </si>
  <si>
    <t>SUNPHARMA.NS</t>
  </si>
  <si>
    <t>TATAMOTORS.NS</t>
  </si>
  <si>
    <t>TATASTEEL.NS</t>
  </si>
  <si>
    <t>TCS.NS</t>
  </si>
  <si>
    <t>Returns</t>
  </si>
  <si>
    <t>Returns - Avg(Returns)</t>
  </si>
  <si>
    <t>Average Returns</t>
  </si>
  <si>
    <t>n</t>
  </si>
  <si>
    <t>Return Lower Bound</t>
  </si>
  <si>
    <t>Return Upper Bound</t>
  </si>
  <si>
    <t>Weights</t>
  </si>
  <si>
    <t>Wi * E(Ri)</t>
  </si>
  <si>
    <t>Portfolio Variance</t>
  </si>
  <si>
    <t>Desired Return</t>
  </si>
  <si>
    <t>Sum</t>
  </si>
  <si>
    <t>Portfolio Standard Deviation</t>
  </si>
  <si>
    <t>Portfolio 1</t>
  </si>
  <si>
    <t>Portfolio 2</t>
  </si>
  <si>
    <t>Global Minimum Variance</t>
  </si>
  <si>
    <t>Portfolio 3</t>
  </si>
  <si>
    <t>Portfolio 4</t>
  </si>
  <si>
    <t>Portfolio 5</t>
  </si>
  <si>
    <t>Portfolio 6</t>
  </si>
  <si>
    <t>Variance - Covariance Matrix</t>
  </si>
  <si>
    <t>Portfolios</t>
  </si>
  <si>
    <t>Data (January 2022)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</si>
</sst>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Border="1" applyAlignment="1">
      <alignment horizontal="center" vertical="top"/>
    </xf>
    <xf numFmtId="0" fontId="0" fillId="2" borderId="0" xfId="0" applyFill="1" applyBorder="1"/>
    <xf numFmtId="0" fontId="0" fillId="2" borderId="0" xfId="0" applyFill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5" xfId="0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0" fillId="2" borderId="7" xfId="0" applyFill="1" applyBorder="1"/>
    <xf numFmtId="0" fontId="1" fillId="3" borderId="10" xfId="0" applyFont="1" applyFill="1" applyBorder="1" applyAlignment="1">
      <alignment horizontal="center" vertical="top"/>
    </xf>
    <xf numFmtId="14" fontId="1" fillId="3" borderId="11" xfId="0" applyNumberFormat="1" applyFont="1" applyFill="1" applyBorder="1" applyAlignment="1">
      <alignment horizontal="center" vertical="top"/>
    </xf>
    <xf numFmtId="0" fontId="2" fillId="3" borderId="11" xfId="0" applyFont="1" applyFill="1" applyBorder="1"/>
    <xf numFmtId="0" fontId="2" fillId="3" borderId="12" xfId="0" applyFont="1" applyFill="1" applyBorder="1"/>
    <xf numFmtId="0" fontId="1" fillId="3" borderId="1" xfId="0" applyFont="1" applyFill="1" applyBorder="1" applyAlignment="1">
      <alignment horizontal="center" vertical="top"/>
    </xf>
    <xf numFmtId="0" fontId="1" fillId="3" borderId="13" xfId="0" applyFont="1" applyFill="1" applyBorder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5" xfId="0" applyFont="1" applyFill="1" applyBorder="1" applyAlignment="1">
      <alignment horizontal="center" vertical="top"/>
    </xf>
    <xf numFmtId="0" fontId="2" fillId="3" borderId="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0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1" fillId="3" borderId="11" xfId="0" applyFont="1" applyFill="1" applyBorder="1" applyAlignment="1">
      <alignment horizontal="center" vertical="top"/>
    </xf>
    <xf numFmtId="0" fontId="1" fillId="3" borderId="1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/>
    <xf numFmtId="0" fontId="2" fillId="2" borderId="5" xfId="0" applyFont="1" applyFill="1" applyBorder="1"/>
    <xf numFmtId="0" fontId="2" fillId="2" borderId="11" xfId="0" applyFont="1" applyFill="1" applyBorder="1"/>
    <xf numFmtId="0" fontId="2" fillId="4" borderId="15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0" fillId="2" borderId="3" xfId="0" applyFill="1" applyBorder="1"/>
    <xf numFmtId="0" fontId="0" fillId="2" borderId="8" xfId="0" applyFont="1" applyFill="1" applyBorder="1"/>
    <xf numFmtId="0" fontId="0" fillId="2" borderId="2" xfId="0" applyFill="1" applyBorder="1"/>
    <xf numFmtId="0" fontId="0" fillId="2" borderId="4" xfId="0" applyFill="1" applyBorder="1"/>
    <xf numFmtId="0" fontId="2" fillId="3" borderId="2" xfId="0" applyFont="1" applyFill="1" applyBorder="1"/>
    <xf numFmtId="0" fontId="0" fillId="2" borderId="15" xfId="0" applyFill="1" applyBorder="1"/>
    <xf numFmtId="0" fontId="0" fillId="2" borderId="13" xfId="0" applyFill="1" applyBorder="1"/>
    <xf numFmtId="0" fontId="0" fillId="2" borderId="14" xfId="0" applyFill="1" applyBorder="1"/>
    <xf numFmtId="14" fontId="1" fillId="3" borderId="1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plotArea>
      <c:layout>
        <c:manualLayout>
          <c:layoutTarget val="inner"/>
          <c:xMode val="edge"/>
          <c:yMode val="edge"/>
          <c:x val="8.5868482655884232E-2"/>
          <c:y val="0.16862444842023183"/>
          <c:w val="0.62005561466978787"/>
          <c:h val="0.71595099457438627"/>
        </c:manualLayout>
      </c:layout>
      <c:scatterChart>
        <c:scatterStyle val="lineMarker"/>
        <c:ser>
          <c:idx val="0"/>
          <c:order val="0"/>
          <c:tx>
            <c:v>Desired Return</c:v>
          </c:tx>
          <c:spPr>
            <a:ln w="25400" cap="rnd" cmpd="sng">
              <a:solidFill>
                <a:srgbClr val="1F497D">
                  <a:lumMod val="20000"/>
                  <a:lumOff val="80000"/>
                  <a:alpha val="80000"/>
                </a:srgbClr>
              </a:solidFill>
              <a:prstDash val="solid"/>
            </a:ln>
          </c:spPr>
          <c:marker>
            <c:symbol val="circle"/>
            <c:size val="4"/>
            <c:spPr>
              <a:solidFill>
                <a:srgbClr val="4F81BD">
                  <a:lumMod val="75000"/>
                  <a:alpha val="80000"/>
                </a:srgbClr>
              </a:solidFill>
              <a:ln>
                <a:solidFill>
                  <a:srgbClr val="1F497D">
                    <a:lumMod val="20000"/>
                    <a:lumOff val="80000"/>
                  </a:srgbClr>
                </a:solidFill>
              </a:ln>
            </c:spPr>
          </c:marker>
          <c:xVal>
            <c:numRef>
              <c:f>('Variance (Optimization)'!$C$33,'Variance (Optimization)'!$H$33,'Variance (Optimization)'!$K$33,'Variance (Optimization)'!$N$33,'Variance (Optimization)'!$Q$33,'Variance (Optimization)'!$T$33)</c:f>
              <c:numCache>
                <c:formatCode>General</c:formatCode>
                <c:ptCount val="6"/>
                <c:pt idx="0">
                  <c:v>8.7835781316815964E-3</c:v>
                </c:pt>
                <c:pt idx="1">
                  <c:v>9.0666600618418535E-3</c:v>
                </c:pt>
                <c:pt idx="2">
                  <c:v>9.5893431726644975E-3</c:v>
                </c:pt>
                <c:pt idx="3">
                  <c:v>1.1944062800137635E-2</c:v>
                </c:pt>
                <c:pt idx="4">
                  <c:v>1.5386800685133021E-2</c:v>
                </c:pt>
                <c:pt idx="5">
                  <c:v>1.8990064568897971E-2</c:v>
                </c:pt>
              </c:numCache>
            </c:numRef>
          </c:xVal>
          <c:yVal>
            <c:numRef>
              <c:f>('Variance (Optimization)'!$E$29,'Variance (Optimization)'!$H$29,'Variance (Optimization)'!$K$29,'Variance (Optimization)'!$N$29,'Variance (Optimization)'!$Q$29,'Variance (Optimization)'!$T$29)</c:f>
              <c:numCache>
                <c:formatCode>General</c:formatCode>
                <c:ptCount val="6"/>
                <c:pt idx="0">
                  <c:v>2.3175985309740205E-3</c:v>
                </c:pt>
                <c:pt idx="1">
                  <c:v>3.3175985339574279E-3</c:v>
                </c:pt>
                <c:pt idx="2">
                  <c:v>4.3175985174041948E-3</c:v>
                </c:pt>
                <c:pt idx="3">
                  <c:v>6.8175984671727296E-3</c:v>
                </c:pt>
                <c:pt idx="4">
                  <c:v>9.3175985345266971E-3</c:v>
                </c:pt>
                <c:pt idx="5">
                  <c:v>1.0111043018038125E-2</c:v>
                </c:pt>
              </c:numCache>
            </c:numRef>
          </c:yVal>
        </c:ser>
        <c:ser>
          <c:idx val="1"/>
          <c:order val="1"/>
          <c:tx>
            <c:v>Global Minimum Variance</c:v>
          </c:tx>
          <c:marker>
            <c:symbol val="circle"/>
            <c:size val="5"/>
            <c:spPr>
              <a:solidFill>
                <a:srgbClr val="C00000">
                  <a:alpha val="80000"/>
                </a:srgbClr>
              </a:solidFill>
            </c:spPr>
          </c:marker>
          <c:xVal>
            <c:numRef>
              <c:f>'Variance (Optimization)'!$W$33</c:f>
              <c:numCache>
                <c:formatCode>General</c:formatCode>
                <c:ptCount val="1"/>
                <c:pt idx="0">
                  <c:v>8.7266110734947767E-3</c:v>
                </c:pt>
              </c:numCache>
            </c:numRef>
          </c:xVal>
          <c:yVal>
            <c:numRef>
              <c:f>'Variance (Optimization)'!$W$29</c:f>
              <c:numCache>
                <c:formatCode>General</c:formatCode>
                <c:ptCount val="1"/>
                <c:pt idx="0">
                  <c:v>1.6137229602612262E-3</c:v>
                </c:pt>
              </c:numCache>
            </c:numRef>
          </c:yVal>
        </c:ser>
        <c:axId val="91533696"/>
        <c:axId val="90306816"/>
      </c:scatterChart>
      <c:valAx>
        <c:axId val="91533696"/>
        <c:scaling>
          <c:orientation val="minMax"/>
        </c:scaling>
        <c:axPos val="b"/>
        <c:numFmt formatCode="General" sourceLinked="1"/>
        <c:tickLblPos val="nextTo"/>
        <c:crossAx val="90306816"/>
        <c:crosses val="autoZero"/>
        <c:crossBetween val="midCat"/>
      </c:valAx>
      <c:valAx>
        <c:axId val="90306816"/>
        <c:scaling>
          <c:orientation val="minMax"/>
        </c:scaling>
        <c:axPos val="l"/>
        <c:numFmt formatCode="General" sourceLinked="1"/>
        <c:tickLblPos val="nextTo"/>
        <c:crossAx val="91533696"/>
        <c:crosses val="autoZero"/>
        <c:crossBetween val="midCat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35</xdr:row>
      <xdr:rowOff>95251</xdr:rowOff>
    </xdr:from>
    <xdr:to>
      <xdr:col>9</xdr:col>
      <xdr:colOff>466725</xdr:colOff>
      <xdr:row>58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0.39398</cdr:x>
      <cdr:y>0.01772</cdr:y>
    </cdr:from>
    <cdr:to>
      <cdr:x>0.63897</cdr:x>
      <cdr:y>0.11392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19374" y="66676"/>
          <a:ext cx="162877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600"/>
            <a:t>Efficient Frontier</a:t>
          </a:r>
        </a:p>
      </cdr:txBody>
    </cdr:sp>
  </cdr:relSizeAnchor>
  <cdr:relSizeAnchor xmlns:cdr="http://schemas.openxmlformats.org/drawingml/2006/chartDrawing">
    <cdr:from>
      <cdr:x>0.72345</cdr:x>
      <cdr:y>0.87631</cdr:y>
    </cdr:from>
    <cdr:to>
      <cdr:x>0.91256</cdr:x>
      <cdr:y>0.95479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099205" y="3847906"/>
          <a:ext cx="1332954" cy="3446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100"/>
            <a:t>Portfolio Std.</a:t>
          </a:r>
          <a:r>
            <a:rPr lang="en-US" sz="1100" baseline="0"/>
            <a:t> Dev.</a:t>
          </a:r>
          <a:endParaRPr lang="en-US" sz="1100"/>
        </a:p>
      </cdr:txBody>
    </cdr:sp>
  </cdr:relSizeAnchor>
  <cdr:relSizeAnchor xmlns:cdr="http://schemas.openxmlformats.org/drawingml/2006/chartDrawing">
    <cdr:from>
      <cdr:x>0.01317</cdr:x>
      <cdr:y>0.0103</cdr:y>
    </cdr:from>
    <cdr:to>
      <cdr:x>0.08194</cdr:x>
      <cdr:y>0.15429</cdr:y>
    </cdr:to>
    <cdr:sp macro="" textlink="">
      <cdr:nvSpPr>
        <cdr:cNvPr id="4" name="TextBox 3"/>
        <cdr:cNvSpPr txBox="1"/>
      </cdr:nvSpPr>
      <cdr:spPr>
        <a:xfrm xmlns:a="http://schemas.openxmlformats.org/drawingml/2006/main" rot="16200000">
          <a:off x="19050" y="119002"/>
          <a:ext cx="632291" cy="4847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100"/>
            <a:t>Expected</a:t>
          </a:r>
          <a:r>
            <a:rPr lang="en-US" sz="1100" baseline="0"/>
            <a:t> </a:t>
          </a:r>
        </a:p>
        <a:p xmlns:a="http://schemas.openxmlformats.org/drawingml/2006/main">
          <a:r>
            <a:rPr lang="en-US" sz="1100" baseline="0"/>
            <a:t>Return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3"/>
  <sheetViews>
    <sheetView workbookViewId="0">
      <selection activeCell="M10" sqref="M10"/>
    </sheetView>
  </sheetViews>
  <sheetFormatPr defaultRowHeight="15"/>
  <cols>
    <col min="1" max="1" width="3.28515625" style="2" customWidth="1"/>
    <col min="2" max="2" width="18.28515625" style="2" bestFit="1" customWidth="1"/>
    <col min="3" max="3" width="12" style="2" bestFit="1" customWidth="1"/>
    <col min="4" max="4" width="15.42578125" style="2" bestFit="1" customWidth="1"/>
    <col min="5" max="7" width="12" style="2" bestFit="1" customWidth="1"/>
    <col min="8" max="8" width="12.42578125" style="2" bestFit="1" customWidth="1"/>
    <col min="9" max="9" width="16" style="2" bestFit="1" customWidth="1"/>
    <col min="10" max="10" width="16.5703125" style="2" bestFit="1" customWidth="1"/>
    <col min="11" max="11" width="13.5703125" style="2" bestFit="1" customWidth="1"/>
    <col min="12" max="12" width="12" style="2" bestFit="1" customWidth="1"/>
    <col min="13" max="16384" width="9.140625" style="2"/>
  </cols>
  <sheetData>
    <row r="1" spans="2:12" ht="15.75" thickBot="1"/>
    <row r="2" spans="2:12" ht="15.75" thickBot="1">
      <c r="B2" s="37" t="s">
        <v>32</v>
      </c>
      <c r="C2" s="38"/>
      <c r="D2" s="38"/>
      <c r="E2" s="38"/>
      <c r="F2" s="38"/>
      <c r="G2" s="38"/>
      <c r="H2" s="38"/>
      <c r="I2" s="38"/>
      <c r="J2" s="38"/>
      <c r="K2" s="38"/>
      <c r="L2" s="39"/>
    </row>
    <row r="3" spans="2:12" ht="15.75" thickBo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1" t="s">
        <v>10</v>
      </c>
    </row>
    <row r="4" spans="2:12">
      <c r="B4" s="16">
        <v>44564</v>
      </c>
      <c r="C4" s="2">
        <v>2636.39990234375</v>
      </c>
      <c r="D4" s="2">
        <v>2361.300048828125</v>
      </c>
      <c r="E4" s="2">
        <v>1898.449951171875</v>
      </c>
      <c r="F4" s="2">
        <v>7523.89990234375</v>
      </c>
      <c r="G4" s="2">
        <v>143.05000305175781</v>
      </c>
      <c r="H4" s="2">
        <v>2403.85009765625</v>
      </c>
      <c r="I4" s="2">
        <v>848.95001220703125</v>
      </c>
      <c r="J4" s="2">
        <v>497.60000610351562</v>
      </c>
      <c r="K4" s="2">
        <v>1142.449951171875</v>
      </c>
      <c r="L4" s="7">
        <v>3817.75</v>
      </c>
    </row>
    <row r="5" spans="2:12">
      <c r="B5" s="16">
        <v>44565</v>
      </c>
      <c r="C5" s="2">
        <v>2675.300048828125</v>
      </c>
      <c r="D5" s="2">
        <v>2401.25</v>
      </c>
      <c r="E5" s="2">
        <v>1899.150024414062</v>
      </c>
      <c r="F5" s="2">
        <v>7630.10009765625</v>
      </c>
      <c r="G5" s="2">
        <v>147.80000305175781</v>
      </c>
      <c r="H5" s="2">
        <v>2458.10009765625</v>
      </c>
      <c r="I5" s="2">
        <v>837.70001220703125</v>
      </c>
      <c r="J5" s="2">
        <v>489.60000610351562</v>
      </c>
      <c r="K5" s="2">
        <v>1148.800048828125</v>
      </c>
      <c r="L5" s="7">
        <v>3884.75</v>
      </c>
    </row>
    <row r="6" spans="2:12">
      <c r="B6" s="16">
        <v>44566</v>
      </c>
      <c r="C6" s="2">
        <v>2673.64990234375</v>
      </c>
      <c r="D6" s="2">
        <v>2415.800048828125</v>
      </c>
      <c r="E6" s="2">
        <v>1844.650024414062</v>
      </c>
      <c r="F6" s="2">
        <v>7775.35009765625</v>
      </c>
      <c r="G6" s="2">
        <v>150.3500061035156</v>
      </c>
      <c r="H6" s="2">
        <v>2469.60009765625</v>
      </c>
      <c r="I6" s="2">
        <v>835.0999755859375</v>
      </c>
      <c r="J6" s="2">
        <v>489.75</v>
      </c>
      <c r="K6" s="2">
        <v>1177.599975585938</v>
      </c>
      <c r="L6" s="7">
        <v>3860.949951171875</v>
      </c>
    </row>
    <row r="7" spans="2:12">
      <c r="B7" s="16">
        <v>44567</v>
      </c>
      <c r="C7" s="2">
        <v>2620.39990234375</v>
      </c>
      <c r="D7" s="2">
        <v>2391.39990234375</v>
      </c>
      <c r="E7" s="2">
        <v>1817.800048828125</v>
      </c>
      <c r="F7" s="2">
        <v>7882.10009765625</v>
      </c>
      <c r="G7" s="2">
        <v>150.80000305175781</v>
      </c>
      <c r="H7" s="2">
        <v>2416.5</v>
      </c>
      <c r="I7" s="2">
        <v>829.5999755859375</v>
      </c>
      <c r="J7" s="2">
        <v>488.85000610351562</v>
      </c>
      <c r="K7" s="2">
        <v>1163.25</v>
      </c>
      <c r="L7" s="7">
        <v>3807.449951171875</v>
      </c>
    </row>
    <row r="8" spans="2:12">
      <c r="B8" s="16">
        <v>44568</v>
      </c>
      <c r="C8" s="2">
        <v>2596.699951171875</v>
      </c>
      <c r="D8" s="2">
        <v>2416.14990234375</v>
      </c>
      <c r="E8" s="2">
        <v>1814.300048828125</v>
      </c>
      <c r="F8" s="2">
        <v>7906</v>
      </c>
      <c r="G8" s="2">
        <v>157.05000305175781</v>
      </c>
      <c r="H8" s="2">
        <v>2436</v>
      </c>
      <c r="I8" s="2">
        <v>828.95001220703125</v>
      </c>
      <c r="J8" s="2">
        <v>490.60000610351562</v>
      </c>
      <c r="K8" s="2">
        <v>1160.349975585938</v>
      </c>
      <c r="L8" s="7">
        <v>3853.5</v>
      </c>
    </row>
    <row r="9" spans="2:12">
      <c r="B9" s="16">
        <v>44571</v>
      </c>
      <c r="C9" s="2">
        <v>2659.64990234375</v>
      </c>
      <c r="D9" s="2">
        <v>2407.050048828125</v>
      </c>
      <c r="E9" s="2">
        <v>1850.75</v>
      </c>
      <c r="F9" s="2">
        <v>8125.60009765625</v>
      </c>
      <c r="G9" s="2">
        <v>158.3500061035156</v>
      </c>
      <c r="H9" s="2">
        <v>2438</v>
      </c>
      <c r="I9" s="2">
        <v>826.70001220703125</v>
      </c>
      <c r="J9" s="2">
        <v>503.70001220703119</v>
      </c>
      <c r="K9" s="2">
        <v>1169.050048828125</v>
      </c>
      <c r="L9" s="7">
        <v>3879.85009765625</v>
      </c>
    </row>
    <row r="10" spans="2:12">
      <c r="B10" s="16">
        <v>44572</v>
      </c>
      <c r="C10" s="2">
        <v>2710.949951171875</v>
      </c>
      <c r="D10" s="2">
        <v>2403.64990234375</v>
      </c>
      <c r="E10" s="2">
        <v>1855.599975585938</v>
      </c>
      <c r="F10" s="2">
        <v>8143.85009765625</v>
      </c>
      <c r="G10" s="2">
        <v>160.94999694824219</v>
      </c>
      <c r="H10" s="2">
        <v>2455.550048828125</v>
      </c>
      <c r="I10" s="2">
        <v>832.4000244140625</v>
      </c>
      <c r="J10" s="2">
        <v>501.29998779296881</v>
      </c>
      <c r="K10" s="2">
        <v>1130.25</v>
      </c>
      <c r="L10" s="7">
        <v>3915.89990234375</v>
      </c>
    </row>
    <row r="11" spans="2:12">
      <c r="B11" s="16">
        <v>44573</v>
      </c>
      <c r="C11" s="2">
        <v>2737.5</v>
      </c>
      <c r="D11" s="2">
        <v>2413.14990234375</v>
      </c>
      <c r="E11" s="2">
        <v>1877.449951171875</v>
      </c>
      <c r="F11" s="2">
        <v>8170.75</v>
      </c>
      <c r="G11" s="2">
        <v>164.94999694824219</v>
      </c>
      <c r="H11" s="2">
        <v>2521.10009765625</v>
      </c>
      <c r="I11" s="2">
        <v>836.20001220703125</v>
      </c>
      <c r="J11" s="2">
        <v>507.25</v>
      </c>
      <c r="K11" s="2">
        <v>1147.199951171875</v>
      </c>
      <c r="L11" s="7">
        <v>3859.89990234375</v>
      </c>
    </row>
    <row r="12" spans="2:12">
      <c r="B12" s="16">
        <v>44574</v>
      </c>
      <c r="C12" s="2">
        <v>2756</v>
      </c>
      <c r="D12" s="2">
        <v>2414.199951171875</v>
      </c>
      <c r="E12" s="2">
        <v>1896.800048828125</v>
      </c>
      <c r="F12" s="2">
        <v>8077.0498046875</v>
      </c>
      <c r="G12" s="2">
        <v>163.94999694824219</v>
      </c>
      <c r="H12" s="2">
        <v>2535.300048828125</v>
      </c>
      <c r="I12" s="2">
        <v>865.5</v>
      </c>
      <c r="J12" s="2">
        <v>511.95001220703119</v>
      </c>
      <c r="K12" s="2">
        <v>1221.150024414062</v>
      </c>
      <c r="L12" s="7">
        <v>3897.89990234375</v>
      </c>
    </row>
    <row r="13" spans="2:12">
      <c r="B13" s="16">
        <v>44575</v>
      </c>
      <c r="C13" s="2">
        <v>2712.449951171875</v>
      </c>
      <c r="D13" s="2">
        <v>2363.699951171875</v>
      </c>
      <c r="E13" s="2">
        <v>1929.349975585938</v>
      </c>
      <c r="F13" s="2">
        <v>8084.2001953125</v>
      </c>
      <c r="G13" s="2">
        <v>161.05000305175781</v>
      </c>
      <c r="H13" s="2">
        <v>2539</v>
      </c>
      <c r="I13" s="2">
        <v>859.75</v>
      </c>
      <c r="J13" s="2">
        <v>509.89999389648437</v>
      </c>
      <c r="K13" s="2">
        <v>1213.599975585938</v>
      </c>
      <c r="L13" s="7">
        <v>3968.14990234375</v>
      </c>
    </row>
    <row r="14" spans="2:12">
      <c r="B14" s="16">
        <v>44578</v>
      </c>
      <c r="C14" s="2">
        <v>2702.699951171875</v>
      </c>
      <c r="D14" s="2">
        <v>2389.550048828125</v>
      </c>
      <c r="E14" s="2">
        <v>1939.5</v>
      </c>
      <c r="F14" s="2">
        <v>8265.5</v>
      </c>
      <c r="G14" s="2">
        <v>165.8500061035156</v>
      </c>
      <c r="H14" s="2">
        <v>2552.25</v>
      </c>
      <c r="I14" s="2">
        <v>853.20001220703125</v>
      </c>
      <c r="J14" s="2">
        <v>525</v>
      </c>
      <c r="K14" s="2">
        <v>1229.75</v>
      </c>
      <c r="L14" s="7">
        <v>4019.14990234375</v>
      </c>
    </row>
    <row r="15" spans="2:12">
      <c r="B15" s="16">
        <v>44579</v>
      </c>
      <c r="C15" s="2">
        <v>2662.5</v>
      </c>
      <c r="D15" s="2">
        <v>2369.5</v>
      </c>
      <c r="E15" s="2">
        <v>1920.75</v>
      </c>
      <c r="F15" s="2">
        <v>7915.14990234375</v>
      </c>
      <c r="G15" s="2">
        <v>163.8500061035156</v>
      </c>
      <c r="H15" s="2">
        <v>2521.800048828125</v>
      </c>
      <c r="I15" s="2">
        <v>846.70001220703125</v>
      </c>
      <c r="J15" s="2">
        <v>510.79998779296881</v>
      </c>
      <c r="K15" s="2">
        <v>1194.849975585938</v>
      </c>
      <c r="L15" s="7">
        <v>3990.60009765625</v>
      </c>
    </row>
    <row r="16" spans="2:12">
      <c r="B16" s="16">
        <v>44580</v>
      </c>
      <c r="C16" s="2">
        <v>2620.25</v>
      </c>
      <c r="D16" s="2">
        <v>2309.89990234375</v>
      </c>
      <c r="E16" s="2">
        <v>1867.050048828125</v>
      </c>
      <c r="F16" s="2">
        <v>8015.7001953125</v>
      </c>
      <c r="G16" s="2">
        <v>170.25</v>
      </c>
      <c r="H16" s="2">
        <v>2521.60009765625</v>
      </c>
      <c r="I16" s="2">
        <v>838.5</v>
      </c>
      <c r="J16" s="2">
        <v>520.8499755859375</v>
      </c>
      <c r="K16" s="2">
        <v>1209.599975585938</v>
      </c>
      <c r="L16" s="7">
        <v>3914.64990234375</v>
      </c>
    </row>
    <row r="17" spans="2:12">
      <c r="B17" s="16">
        <v>44581</v>
      </c>
      <c r="C17" s="2">
        <v>2569.300048828125</v>
      </c>
      <c r="D17" s="2">
        <v>2261.800048828125</v>
      </c>
      <c r="E17" s="2">
        <v>1823.699951171875</v>
      </c>
      <c r="F17" s="2">
        <v>8036.35009765625</v>
      </c>
      <c r="G17" s="2">
        <v>166.8500061035156</v>
      </c>
      <c r="H17" s="2">
        <v>2477.449951171875</v>
      </c>
      <c r="I17" s="2">
        <v>820</v>
      </c>
      <c r="J17" s="2">
        <v>515.70001220703125</v>
      </c>
      <c r="K17" s="2">
        <v>1206.699951171875</v>
      </c>
      <c r="L17" s="7">
        <v>3826.550048828125</v>
      </c>
    </row>
    <row r="18" spans="2:12">
      <c r="B18" s="16">
        <v>44582</v>
      </c>
      <c r="C18" s="2">
        <v>2592.949951171875</v>
      </c>
      <c r="D18" s="2">
        <v>2325.39990234375</v>
      </c>
      <c r="E18" s="2">
        <v>1785.699951171875</v>
      </c>
      <c r="F18" s="2">
        <v>8189.60009765625</v>
      </c>
      <c r="G18" s="2">
        <v>163.6499938964844</v>
      </c>
      <c r="H18" s="2">
        <v>2477.85009765625</v>
      </c>
      <c r="I18" s="2">
        <v>808.75</v>
      </c>
      <c r="J18" s="2">
        <v>501.85000610351562</v>
      </c>
      <c r="K18" s="2">
        <v>1169.699951171875</v>
      </c>
      <c r="L18" s="7">
        <v>3833.5</v>
      </c>
    </row>
    <row r="19" spans="2:12">
      <c r="B19" s="16">
        <v>44585</v>
      </c>
      <c r="C19" s="2">
        <v>2539.800048828125</v>
      </c>
      <c r="D19" s="2">
        <v>2284.60009765625</v>
      </c>
      <c r="E19" s="2">
        <v>1736.800048828125</v>
      </c>
      <c r="F19" s="2">
        <v>8052.2998046875</v>
      </c>
      <c r="G19" s="2">
        <v>165.69999694824219</v>
      </c>
      <c r="H19" s="2">
        <v>2377.89990234375</v>
      </c>
      <c r="I19" s="2">
        <v>800.8499755859375</v>
      </c>
      <c r="J19" s="2">
        <v>478.45001220703119</v>
      </c>
      <c r="K19" s="2">
        <v>1099.199951171875</v>
      </c>
      <c r="L19" s="7">
        <v>3771.35009765625</v>
      </c>
    </row>
    <row r="20" spans="2:12">
      <c r="B20" s="16">
        <v>44586</v>
      </c>
      <c r="C20" s="2">
        <v>2530.60009765625</v>
      </c>
      <c r="D20" s="2">
        <v>2327.25</v>
      </c>
      <c r="E20" s="2">
        <v>1722.150024414062</v>
      </c>
      <c r="F20" s="2">
        <v>8602.599609375</v>
      </c>
      <c r="G20" s="2">
        <v>165.1499938964844</v>
      </c>
      <c r="H20" s="2">
        <v>2373.25</v>
      </c>
      <c r="I20" s="2">
        <v>808.04998779296875</v>
      </c>
      <c r="J20" s="2">
        <v>490.54998779296881</v>
      </c>
      <c r="K20" s="2">
        <v>1109.099975585938</v>
      </c>
      <c r="L20" s="7">
        <v>3769.89990234375</v>
      </c>
    </row>
    <row r="21" spans="2:12">
      <c r="B21" s="16">
        <v>44588</v>
      </c>
      <c r="C21" s="2">
        <v>2503.35009765625</v>
      </c>
      <c r="D21" s="2">
        <v>2295.35009765625</v>
      </c>
      <c r="E21" s="2">
        <v>1678.599975585938</v>
      </c>
      <c r="F21" s="2">
        <v>8820.2001953125</v>
      </c>
      <c r="G21" s="2">
        <v>165.69999694824219</v>
      </c>
      <c r="H21" s="2">
        <v>2338.10009765625</v>
      </c>
      <c r="I21" s="2">
        <v>812.0999755859375</v>
      </c>
      <c r="J21" s="2">
        <v>494.39999389648437</v>
      </c>
      <c r="K21" s="2">
        <v>1088.349975585938</v>
      </c>
      <c r="L21" s="7">
        <v>3649.25</v>
      </c>
    </row>
    <row r="22" spans="2:12">
      <c r="B22" s="16">
        <v>44589</v>
      </c>
      <c r="C22" s="2">
        <v>2516.5</v>
      </c>
      <c r="D22" s="2">
        <v>2283.550048828125</v>
      </c>
      <c r="E22" s="2">
        <v>1686.199951171875</v>
      </c>
      <c r="F22" s="2">
        <v>8550.9501953125</v>
      </c>
      <c r="G22" s="2">
        <v>168.80000305175781</v>
      </c>
      <c r="H22" s="2">
        <v>2335.85009765625</v>
      </c>
      <c r="I22" s="2">
        <v>827.3499755859375</v>
      </c>
      <c r="J22" s="2">
        <v>497.29998779296881</v>
      </c>
      <c r="K22" s="2">
        <v>1084.650024414062</v>
      </c>
      <c r="L22" s="7">
        <v>3690.050048828125</v>
      </c>
    </row>
    <row r="23" spans="2:12" ht="15.75" thickBot="1">
      <c r="B23" s="48">
        <v>44592</v>
      </c>
      <c r="C23" s="8">
        <v>2521</v>
      </c>
      <c r="D23" s="8">
        <v>2273.75</v>
      </c>
      <c r="E23" s="8">
        <v>1736.199951171875</v>
      </c>
      <c r="F23" s="8">
        <v>8597.2998046875</v>
      </c>
      <c r="G23" s="8">
        <v>172.6000061035156</v>
      </c>
      <c r="H23" s="8">
        <v>2386.60009765625</v>
      </c>
      <c r="I23" s="8">
        <v>834.5</v>
      </c>
      <c r="J23" s="8">
        <v>517.75</v>
      </c>
      <c r="K23" s="8">
        <v>1085.550048828125</v>
      </c>
      <c r="L23" s="9">
        <v>3736.25</v>
      </c>
    </row>
  </sheetData>
  <mergeCells count="1">
    <mergeCell ref="B2:L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B1:V26"/>
  <sheetViews>
    <sheetView topLeftCell="I1" workbookViewId="0">
      <selection activeCell="F24" sqref="F24"/>
    </sheetView>
  </sheetViews>
  <sheetFormatPr defaultRowHeight="15"/>
  <cols>
    <col min="1" max="1" width="3.28515625" style="3" customWidth="1"/>
    <col min="2" max="2" width="19.28515625" style="3" bestFit="1" customWidth="1"/>
    <col min="3" max="3" width="12.7109375" style="3" bestFit="1" customWidth="1"/>
    <col min="4" max="4" width="15.42578125" style="3" bestFit="1" customWidth="1"/>
    <col min="5" max="8" width="12.7109375" style="3" bestFit="1" customWidth="1"/>
    <col min="9" max="9" width="16" style="3" bestFit="1" customWidth="1"/>
    <col min="10" max="10" width="16.5703125" style="3" bestFit="1" customWidth="1"/>
    <col min="11" max="11" width="13.5703125" style="3" bestFit="1" customWidth="1"/>
    <col min="12" max="12" width="12.7109375" style="3" bestFit="1" customWidth="1"/>
    <col min="13" max="13" width="8.7109375" style="3" bestFit="1" customWidth="1"/>
    <col min="14" max="14" width="15.42578125" style="3" bestFit="1" customWidth="1"/>
    <col min="15" max="15" width="8.140625" style="3" bestFit="1" customWidth="1"/>
    <col min="16" max="16" width="11.28515625" style="3" bestFit="1" customWidth="1"/>
    <col min="17" max="17" width="9.42578125" style="3" bestFit="1" customWidth="1"/>
    <col min="18" max="18" width="12.42578125" style="3" bestFit="1" customWidth="1"/>
    <col min="19" max="19" width="16" style="3" bestFit="1" customWidth="1"/>
    <col min="20" max="20" width="16.5703125" style="3" bestFit="1" customWidth="1"/>
    <col min="21" max="21" width="13.5703125" style="3" bestFit="1" customWidth="1"/>
    <col min="22" max="22" width="7.140625" style="3" bestFit="1" customWidth="1"/>
    <col min="23" max="16384" width="9.140625" style="3"/>
  </cols>
  <sheetData>
    <row r="1" spans="2:22" ht="15.75" thickBot="1"/>
    <row r="2" spans="2:22" ht="15.75" thickBot="1">
      <c r="C2" s="4" t="s">
        <v>11</v>
      </c>
      <c r="D2" s="5"/>
      <c r="E2" s="5"/>
      <c r="F2" s="5"/>
      <c r="G2" s="5"/>
      <c r="H2" s="5"/>
      <c r="I2" s="5"/>
      <c r="J2" s="5"/>
      <c r="K2" s="5"/>
      <c r="L2" s="6"/>
      <c r="M2" s="4" t="s">
        <v>12</v>
      </c>
      <c r="N2" s="5"/>
      <c r="O2" s="5"/>
      <c r="P2" s="5"/>
      <c r="Q2" s="5"/>
      <c r="R2" s="5"/>
      <c r="S2" s="5"/>
      <c r="T2" s="5"/>
      <c r="U2" s="5"/>
      <c r="V2" s="6"/>
    </row>
    <row r="3" spans="2:22" ht="15.75" thickBo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1" t="s">
        <v>10</v>
      </c>
      <c r="M3" s="22" t="s">
        <v>1</v>
      </c>
      <c r="N3" s="20" t="s">
        <v>2</v>
      </c>
      <c r="O3" s="20" t="s">
        <v>3</v>
      </c>
      <c r="P3" s="20" t="s">
        <v>4</v>
      </c>
      <c r="Q3" s="20" t="s">
        <v>5</v>
      </c>
      <c r="R3" s="20" t="s">
        <v>6</v>
      </c>
      <c r="S3" s="20" t="s">
        <v>7</v>
      </c>
      <c r="T3" s="20" t="s">
        <v>8</v>
      </c>
      <c r="U3" s="20" t="s">
        <v>9</v>
      </c>
      <c r="V3" s="21" t="s">
        <v>10</v>
      </c>
    </row>
    <row r="4" spans="2:22">
      <c r="B4" s="16">
        <v>44565</v>
      </c>
      <c r="C4" s="2">
        <f>(Raw!C5-Raw!C4)/Raw!C4</f>
        <v>1.4755025005801628E-2</v>
      </c>
      <c r="D4" s="2">
        <f>(Raw!D5-Raw!D4)/Raw!D4</f>
        <v>1.6918625479934883E-2</v>
      </c>
      <c r="E4" s="2">
        <f>(Raw!E5-Raw!E4)/Raw!E4</f>
        <v>3.6876044151435441E-4</v>
      </c>
      <c r="F4" s="2">
        <f>(Raw!F5-Raw!F4)/Raw!F4</f>
        <v>1.4115046277983823E-2</v>
      </c>
      <c r="G4" s="2">
        <f>(Raw!G5-Raw!G4)/Raw!G4</f>
        <v>3.3205172308045129E-2</v>
      </c>
      <c r="H4" s="2">
        <f>(Raw!H5-Raw!H4)/Raw!H4</f>
        <v>2.2567962974435744E-2</v>
      </c>
      <c r="I4" s="2">
        <f>(Raw!I5-Raw!I4)/Raw!I4</f>
        <v>-1.325166362946761E-2</v>
      </c>
      <c r="J4" s="2">
        <f>(Raw!J5-Raw!J4)/Raw!J4</f>
        <v>-1.6077170220805348E-2</v>
      </c>
      <c r="K4" s="2">
        <f>(Raw!K5-Raw!K4)/Raw!K4</f>
        <v>5.5583158367124514E-3</v>
      </c>
      <c r="L4" s="7">
        <f>(Raw!L5-Raw!L4)/Raw!L4</f>
        <v>1.7549603824242026E-2</v>
      </c>
      <c r="M4" s="10">
        <f>C4-C$23</f>
        <v>1.7016430614582117E-2</v>
      </c>
      <c r="N4" s="2">
        <f t="shared" ref="N4:V4" si="0">D4-D$23</f>
        <v>1.880336407447103E-2</v>
      </c>
      <c r="O4" s="2">
        <f t="shared" si="0"/>
        <v>4.9057719634785319E-3</v>
      </c>
      <c r="P4" s="2">
        <f t="shared" si="0"/>
        <v>6.8093216136492002E-3</v>
      </c>
      <c r="Q4" s="2">
        <f t="shared" si="0"/>
        <v>2.3094144091077365E-2</v>
      </c>
      <c r="R4" s="2">
        <f t="shared" si="0"/>
        <v>2.2823632894942457E-2</v>
      </c>
      <c r="S4" s="2">
        <f t="shared" si="0"/>
        <v>-1.242888947670532E-2</v>
      </c>
      <c r="T4" s="2">
        <f t="shared" si="0"/>
        <v>-1.8394768748461642E-2</v>
      </c>
      <c r="U4" s="2">
        <f t="shared" si="0"/>
        <v>7.9161290004400465E-3</v>
      </c>
      <c r="V4" s="7">
        <f t="shared" si="0"/>
        <v>1.8576699063215539E-2</v>
      </c>
    </row>
    <row r="5" spans="2:22">
      <c r="B5" s="16">
        <v>44566</v>
      </c>
      <c r="C5" s="2">
        <f>(Raw!C6-Raw!C5)/Raw!C5</f>
        <v>-6.1680800443218394E-4</v>
      </c>
      <c r="D5" s="2">
        <f>(Raw!D6-Raw!D5)/Raw!D5</f>
        <v>6.0593644260801662E-3</v>
      </c>
      <c r="E5" s="2">
        <f>(Raw!E6-Raw!E5)/Raw!E5</f>
        <v>-2.8697048310764542E-2</v>
      </c>
      <c r="F5" s="2">
        <f>(Raw!F6-Raw!F5)/Raw!F5</f>
        <v>1.9036447509334337E-2</v>
      </c>
      <c r="G5" s="2">
        <f>(Raw!G6-Raw!G5)/Raw!G5</f>
        <v>1.7253064946587335E-2</v>
      </c>
      <c r="H5" s="2">
        <f>(Raw!H6-Raw!H5)/Raw!H5</f>
        <v>4.6784099683186307E-3</v>
      </c>
      <c r="I5" s="2">
        <f>(Raw!I6-Raw!I5)/Raw!I5</f>
        <v>-3.1037800921640316E-3</v>
      </c>
      <c r="J5" s="2">
        <f>(Raw!J6-Raw!J5)/Raw!J5</f>
        <v>3.0636007886948829E-4</v>
      </c>
      <c r="K5" s="2">
        <f>(Raw!K6-Raw!K5)/Raw!K5</f>
        <v>2.5069573062075825E-2</v>
      </c>
      <c r="L5" s="7">
        <f>(Raw!L6-Raw!L5)/Raw!L5</f>
        <v>-6.1265329372868268E-3</v>
      </c>
      <c r="M5" s="10">
        <f t="shared" ref="M5:M22" si="1">C5-C$23</f>
        <v>1.6445976043483062E-3</v>
      </c>
      <c r="N5" s="2">
        <f t="shared" ref="N5:N22" si="2">D5-D$23</f>
        <v>7.9441030206163134E-3</v>
      </c>
      <c r="O5" s="2">
        <f t="shared" ref="O5:O22" si="3">E5-E$23</f>
        <v>-2.4160036788800365E-2</v>
      </c>
      <c r="P5" s="2">
        <f t="shared" ref="P5:P22" si="4">F5-F$23</f>
        <v>1.1730722844999715E-2</v>
      </c>
      <c r="Q5" s="2">
        <f t="shared" ref="Q5:Q22" si="5">G5-G$23</f>
        <v>7.1420367296195705E-3</v>
      </c>
      <c r="R5" s="2">
        <f t="shared" ref="R5:R22" si="6">H5-H$23</f>
        <v>4.9340798888253424E-3</v>
      </c>
      <c r="S5" s="2">
        <f t="shared" ref="S5:S22" si="7">I5-I$23</f>
        <v>-2.2810059394017409E-3</v>
      </c>
      <c r="T5" s="2">
        <f t="shared" ref="T5:T22" si="8">J5-J$23</f>
        <v>-2.0112384487868057E-3</v>
      </c>
      <c r="U5" s="2">
        <f t="shared" ref="U5:U22" si="9">K5-K$23</f>
        <v>2.7427386225803419E-2</v>
      </c>
      <c r="V5" s="7">
        <f t="shared" ref="V5:V22" si="10">L5-L$23</f>
        <v>-5.0994376983133152E-3</v>
      </c>
    </row>
    <row r="6" spans="2:22">
      <c r="B6" s="16">
        <v>44567</v>
      </c>
      <c r="C6" s="2">
        <f>(Raw!C7-Raw!C6)/Raw!C6</f>
        <v>-1.9916594148441231E-2</v>
      </c>
      <c r="D6" s="2">
        <f>(Raw!D7-Raw!D6)/Raw!D6</f>
        <v>-1.0100234287275229E-2</v>
      </c>
      <c r="E6" s="2">
        <f>(Raw!E7-Raw!E6)/Raw!E6</f>
        <v>-1.4555593326959524E-2</v>
      </c>
      <c r="F6" s="2">
        <f>(Raw!F7-Raw!F6)/Raw!F6</f>
        <v>1.3729285325965967E-2</v>
      </c>
      <c r="G6" s="2">
        <f>(Raw!G7-Raw!G6)/Raw!G6</f>
        <v>2.9929958761185163E-3</v>
      </c>
      <c r="H6" s="2">
        <f>(Raw!H7-Raw!H6)/Raw!H6</f>
        <v>-2.1501496419053488E-2</v>
      </c>
      <c r="I6" s="2">
        <f>(Raw!I7-Raw!I6)/Raw!I6</f>
        <v>-6.5860377928295272E-3</v>
      </c>
      <c r="J6" s="2">
        <f>(Raw!J7-Raw!J6)/Raw!J6</f>
        <v>-1.8376598192636549E-3</v>
      </c>
      <c r="K6" s="2">
        <f>(Raw!K7-Raw!K6)/Raw!K6</f>
        <v>-1.2185781151021036E-2</v>
      </c>
      <c r="L6" s="7">
        <f>(Raw!L7-Raw!L6)/Raw!L6</f>
        <v>-1.385669347611245E-2</v>
      </c>
      <c r="M6" s="10">
        <f t="shared" si="1"/>
        <v>-1.7655188539660742E-2</v>
      </c>
      <c r="N6" s="2">
        <f t="shared" si="2"/>
        <v>-8.2154956927390829E-3</v>
      </c>
      <c r="O6" s="2">
        <f t="shared" si="3"/>
        <v>-1.0018581804995347E-2</v>
      </c>
      <c r="P6" s="2">
        <f t="shared" si="4"/>
        <v>6.4235606616313444E-3</v>
      </c>
      <c r="Q6" s="2">
        <f t="shared" si="5"/>
        <v>-7.118032340849248E-3</v>
      </c>
      <c r="R6" s="2">
        <f t="shared" si="6"/>
        <v>-2.1245826498546776E-2</v>
      </c>
      <c r="S6" s="2">
        <f t="shared" si="7"/>
        <v>-5.7632636400672364E-3</v>
      </c>
      <c r="T6" s="2">
        <f t="shared" si="8"/>
        <v>-4.1552583469199496E-3</v>
      </c>
      <c r="U6" s="2">
        <f t="shared" si="9"/>
        <v>-9.8279679872934397E-3</v>
      </c>
      <c r="V6" s="7">
        <f t="shared" si="10"/>
        <v>-1.2829598237138938E-2</v>
      </c>
    </row>
    <row r="7" spans="2:22">
      <c r="B7" s="16">
        <v>44568</v>
      </c>
      <c r="C7" s="2">
        <f>(Raw!C8-Raw!C7)/Raw!C7</f>
        <v>-9.0444024023498028E-3</v>
      </c>
      <c r="D7" s="2">
        <f>(Raw!D8-Raw!D7)/Raw!D7</f>
        <v>1.0349586439199549E-2</v>
      </c>
      <c r="E7" s="2">
        <f>(Raw!E8-Raw!E7)/Raw!E7</f>
        <v>-1.9254042831918358E-3</v>
      </c>
      <c r="F7" s="2">
        <f>(Raw!F8-Raw!F7)/Raw!F7</f>
        <v>3.0321744265664249E-3</v>
      </c>
      <c r="G7" s="2">
        <f>(Raw!G8-Raw!G7)/Raw!G7</f>
        <v>4.1445622503434996E-2</v>
      </c>
      <c r="H7" s="2">
        <f>(Raw!H8-Raw!H7)/Raw!H7</f>
        <v>8.0695220360024831E-3</v>
      </c>
      <c r="I7" s="2">
        <f>(Raw!I8-Raw!I7)/Raw!I7</f>
        <v>-7.8346600534454915E-4</v>
      </c>
      <c r="J7" s="2">
        <f>(Raw!J8-Raw!J7)/Raw!J7</f>
        <v>3.5798301690711889E-3</v>
      </c>
      <c r="K7" s="2">
        <f>(Raw!K8-Raw!K7)/Raw!K7</f>
        <v>-2.4930362467758824E-3</v>
      </c>
      <c r="L7" s="7">
        <f>(Raw!L8-Raw!L7)/Raw!L7</f>
        <v>1.2094722036714231E-2</v>
      </c>
      <c r="M7" s="10">
        <f t="shared" si="1"/>
        <v>-6.7829967935693122E-3</v>
      </c>
      <c r="N7" s="2">
        <f t="shared" si="2"/>
        <v>1.2234325033735696E-2</v>
      </c>
      <c r="O7" s="2">
        <f t="shared" si="3"/>
        <v>2.6116072387723415E-3</v>
      </c>
      <c r="P7" s="2">
        <f t="shared" si="4"/>
        <v>-4.2735502377681976E-3</v>
      </c>
      <c r="Q7" s="2">
        <f t="shared" si="5"/>
        <v>3.1334594286467232E-2</v>
      </c>
      <c r="R7" s="2">
        <f t="shared" si="6"/>
        <v>8.3251919565091956E-3</v>
      </c>
      <c r="S7" s="2">
        <f t="shared" si="7"/>
        <v>3.9308147417741585E-5</v>
      </c>
      <c r="T7" s="2">
        <f t="shared" si="8"/>
        <v>1.2622316414148947E-3</v>
      </c>
      <c r="U7" s="2">
        <f t="shared" si="9"/>
        <v>-1.3522308304828685E-4</v>
      </c>
      <c r="V7" s="7">
        <f t="shared" si="10"/>
        <v>1.3121817275687743E-2</v>
      </c>
    </row>
    <row r="8" spans="2:22">
      <c r="B8" s="16">
        <v>44571</v>
      </c>
      <c r="C8" s="2">
        <f>(Raw!C9-Raw!C8)/Raw!C8</f>
        <v>2.4242289196126057E-2</v>
      </c>
      <c r="D8" s="2">
        <f>(Raw!D9-Raw!D8)/Raw!D8</f>
        <v>-3.7662619801850138E-3</v>
      </c>
      <c r="E8" s="2">
        <f>(Raw!E9-Raw!E8)/Raw!E8</f>
        <v>2.0090365535413175E-2</v>
      </c>
      <c r="F8" s="2">
        <f>(Raw!F9-Raw!F8)/Raw!F8</f>
        <v>2.777638472758032E-2</v>
      </c>
      <c r="G8" s="2">
        <f>(Raw!G9-Raw!G8)/Raw!G8</f>
        <v>8.2776378637149824E-3</v>
      </c>
      <c r="H8" s="2">
        <f>(Raw!H9-Raw!H8)/Raw!H8</f>
        <v>8.2101806239737272E-4</v>
      </c>
      <c r="I8" s="2">
        <f>(Raw!I9-Raw!I8)/Raw!I8</f>
        <v>-2.7142770575628626E-3</v>
      </c>
      <c r="J8" s="2">
        <f>(Raw!J9-Raw!J8)/Raw!J8</f>
        <v>2.6702009662738353E-2</v>
      </c>
      <c r="K8" s="2">
        <f>(Raw!K9-Raw!K8)/Raw!K8</f>
        <v>7.4978010300675007E-3</v>
      </c>
      <c r="L8" s="7">
        <f>(Raw!L9-Raw!L8)/Raw!L8</f>
        <v>6.837964877708577E-3</v>
      </c>
      <c r="M8" s="10">
        <f t="shared" si="1"/>
        <v>2.6503694804906545E-2</v>
      </c>
      <c r="N8" s="2">
        <f t="shared" si="2"/>
        <v>-1.8815233856488668E-3</v>
      </c>
      <c r="O8" s="2">
        <f t="shared" si="3"/>
        <v>2.4627377057377352E-2</v>
      </c>
      <c r="P8" s="2">
        <f t="shared" si="4"/>
        <v>2.0470660063245699E-2</v>
      </c>
      <c r="Q8" s="2">
        <f t="shared" si="5"/>
        <v>-1.8333903532527819E-3</v>
      </c>
      <c r="R8" s="2">
        <f t="shared" si="6"/>
        <v>1.0766879829040845E-3</v>
      </c>
      <c r="S8" s="2">
        <f t="shared" si="7"/>
        <v>-1.8915029048005719E-3</v>
      </c>
      <c r="T8" s="2">
        <f t="shared" si="8"/>
        <v>2.4384411135082058E-2</v>
      </c>
      <c r="U8" s="2">
        <f t="shared" si="9"/>
        <v>9.8556141937950967E-3</v>
      </c>
      <c r="V8" s="7">
        <f t="shared" si="10"/>
        <v>7.8650601166820894E-3</v>
      </c>
    </row>
    <row r="9" spans="2:22">
      <c r="B9" s="16">
        <v>44572</v>
      </c>
      <c r="C9" s="2">
        <f>(Raw!C10-Raw!C9)/Raw!C9</f>
        <v>1.9288271280711838E-2</v>
      </c>
      <c r="D9" s="2">
        <f>(Raw!D10-Raw!D9)/Raw!D9</f>
        <v>-1.4125782245493254E-3</v>
      </c>
      <c r="E9" s="2">
        <f>(Raw!E10-Raw!E9)/Raw!E9</f>
        <v>2.6205460413010698E-3</v>
      </c>
      <c r="F9" s="2">
        <f>(Raw!F10-Raw!F9)/Raw!F9</f>
        <v>2.2459879615862508E-3</v>
      </c>
      <c r="G9" s="2">
        <f>(Raw!G10-Raw!G9)/Raw!G9</f>
        <v>1.6419265832089334E-2</v>
      </c>
      <c r="H9" s="2">
        <f>(Raw!H10-Raw!H9)/Raw!H9</f>
        <v>7.1985434077625103E-3</v>
      </c>
      <c r="I9" s="2">
        <f>(Raw!I10-Raw!I9)/Raw!I9</f>
        <v>6.8948979350006235E-3</v>
      </c>
      <c r="J9" s="2">
        <f>(Raw!J10-Raw!J9)/Raw!J9</f>
        <v>-4.7647892711901035E-3</v>
      </c>
      <c r="K9" s="2">
        <f>(Raw!K10-Raw!K9)/Raw!K9</f>
        <v>-3.3189382154355844E-2</v>
      </c>
      <c r="L9" s="7">
        <f>(Raw!L10-Raw!L9)/Raw!L9</f>
        <v>9.2915457505116147E-3</v>
      </c>
      <c r="M9" s="10">
        <f t="shared" si="1"/>
        <v>2.1549676889492327E-2</v>
      </c>
      <c r="N9" s="2">
        <f t="shared" si="2"/>
        <v>4.7216036998682168E-4</v>
      </c>
      <c r="O9" s="2">
        <f t="shared" si="3"/>
        <v>7.1575575632652471E-3</v>
      </c>
      <c r="P9" s="2">
        <f t="shared" si="4"/>
        <v>-5.0597367027483721E-3</v>
      </c>
      <c r="Q9" s="2">
        <f t="shared" si="5"/>
        <v>6.3082376151215695E-3</v>
      </c>
      <c r="R9" s="2">
        <f t="shared" si="6"/>
        <v>7.454213328269222E-3</v>
      </c>
      <c r="S9" s="2">
        <f t="shared" si="7"/>
        <v>7.7176720877629142E-3</v>
      </c>
      <c r="T9" s="2">
        <f t="shared" si="8"/>
        <v>-7.0823877988463978E-3</v>
      </c>
      <c r="U9" s="2">
        <f t="shared" si="9"/>
        <v>-3.083156899062825E-2</v>
      </c>
      <c r="V9" s="7">
        <f t="shared" si="10"/>
        <v>1.0318640989485126E-2</v>
      </c>
    </row>
    <row r="10" spans="2:22">
      <c r="B10" s="16">
        <v>44573</v>
      </c>
      <c r="C10" s="2">
        <f>(Raw!C11-Raw!C10)/Raw!C10</f>
        <v>9.7936329723269464E-3</v>
      </c>
      <c r="D10" s="2">
        <f>(Raw!D11-Raw!D10)/Raw!D10</f>
        <v>3.9523226700929883E-3</v>
      </c>
      <c r="E10" s="2">
        <f>(Raw!E11-Raw!E10)/Raw!E10</f>
        <v>1.1775154059827757E-2</v>
      </c>
      <c r="F10" s="2">
        <f>(Raw!F11-Raw!F10)/Raw!F10</f>
        <v>3.3030939937722611E-3</v>
      </c>
      <c r="G10" s="2">
        <f>(Raw!G11-Raw!G10)/Raw!G10</f>
        <v>2.4852439116766854E-2</v>
      </c>
      <c r="H10" s="2">
        <f>(Raw!H11-Raw!H10)/Raw!H10</f>
        <v>2.6694649884822258E-2</v>
      </c>
      <c r="I10" s="2">
        <f>(Raw!I11-Raw!I10)/Raw!I10</f>
        <v>4.5650981277224403E-3</v>
      </c>
      <c r="J10" s="2">
        <f>(Raw!J11-Raw!J10)/Raw!J10</f>
        <v>1.1869164875161499E-2</v>
      </c>
      <c r="K10" s="2">
        <f>(Raw!K11-Raw!K10)/Raw!K10</f>
        <v>1.4996638948794515E-2</v>
      </c>
      <c r="L10" s="7">
        <f>(Raw!L11-Raw!L10)/Raw!L10</f>
        <v>-1.4300671977463673E-2</v>
      </c>
      <c r="M10" s="10">
        <f t="shared" si="1"/>
        <v>1.2055038581107437E-2</v>
      </c>
      <c r="N10" s="2">
        <f t="shared" si="2"/>
        <v>5.8370612646291356E-3</v>
      </c>
      <c r="O10" s="2">
        <f t="shared" si="3"/>
        <v>1.6312165581791934E-2</v>
      </c>
      <c r="P10" s="2">
        <f t="shared" si="4"/>
        <v>-4.0026306705623609E-3</v>
      </c>
      <c r="Q10" s="2">
        <f t="shared" si="5"/>
        <v>1.4741410899799089E-2</v>
      </c>
      <c r="R10" s="2">
        <f t="shared" si="6"/>
        <v>2.6950319805328971E-2</v>
      </c>
      <c r="S10" s="2">
        <f t="shared" si="7"/>
        <v>5.3878722804847311E-3</v>
      </c>
      <c r="T10" s="2">
        <f t="shared" si="8"/>
        <v>9.5515663475052043E-3</v>
      </c>
      <c r="U10" s="2">
        <f t="shared" si="9"/>
        <v>1.7354452112522109E-2</v>
      </c>
      <c r="V10" s="7">
        <f t="shared" si="10"/>
        <v>-1.3273576738490162E-2</v>
      </c>
    </row>
    <row r="11" spans="2:22">
      <c r="B11" s="16">
        <v>44574</v>
      </c>
      <c r="C11" s="2">
        <f>(Raw!C12-Raw!C11)/Raw!C11</f>
        <v>6.7579908675799083E-3</v>
      </c>
      <c r="D11" s="2">
        <f>(Raw!D12-Raw!D11)/Raw!D11</f>
        <v>4.351361791097808E-4</v>
      </c>
      <c r="E11" s="2">
        <f>(Raw!E12-Raw!E11)/Raw!E11</f>
        <v>1.0306585080562052E-2</v>
      </c>
      <c r="F11" s="2">
        <f>(Raw!F12-Raw!F11)/Raw!F11</f>
        <v>-1.1467759423859499E-2</v>
      </c>
      <c r="G11" s="2">
        <f>(Raw!G12-Raw!G11)/Raw!G11</f>
        <v>-6.0624432767572515E-3</v>
      </c>
      <c r="H11" s="2">
        <f>(Raw!H12-Raw!H11)/Raw!H11</f>
        <v>5.6324424345848218E-3</v>
      </c>
      <c r="I11" s="2">
        <f>(Raw!I12-Raw!I11)/Raw!I11</f>
        <v>3.5039449133270867E-2</v>
      </c>
      <c r="J11" s="2">
        <f>(Raw!J12-Raw!J11)/Raw!J11</f>
        <v>9.265672167631727E-3</v>
      </c>
      <c r="K11" s="2">
        <f>(Raw!K12-Raw!K11)/Raw!K11</f>
        <v>6.4461363659095688E-2</v>
      </c>
      <c r="L11" s="7">
        <f>(Raw!L12-Raw!L11)/Raw!L11</f>
        <v>9.8448148815792388E-3</v>
      </c>
      <c r="M11" s="10">
        <f t="shared" si="1"/>
        <v>9.019396476360398E-3</v>
      </c>
      <c r="N11" s="2">
        <f t="shared" si="2"/>
        <v>2.3198747736459277E-3</v>
      </c>
      <c r="O11" s="2">
        <f t="shared" si="3"/>
        <v>1.4843596602526229E-2</v>
      </c>
      <c r="P11" s="2">
        <f t="shared" si="4"/>
        <v>-1.8773484088194122E-2</v>
      </c>
      <c r="Q11" s="2">
        <f t="shared" si="5"/>
        <v>-1.6173471493725014E-2</v>
      </c>
      <c r="R11" s="2">
        <f t="shared" si="6"/>
        <v>5.8881123550915335E-3</v>
      </c>
      <c r="S11" s="2">
        <f t="shared" si="7"/>
        <v>3.5862223286033154E-2</v>
      </c>
      <c r="T11" s="2">
        <f t="shared" si="8"/>
        <v>6.9480736399754328E-3</v>
      </c>
      <c r="U11" s="2">
        <f t="shared" si="9"/>
        <v>6.681917682282329E-2</v>
      </c>
      <c r="V11" s="7">
        <f t="shared" si="10"/>
        <v>1.087191012055275E-2</v>
      </c>
    </row>
    <row r="12" spans="2:22">
      <c r="B12" s="16">
        <v>44575</v>
      </c>
      <c r="C12" s="2">
        <f>(Raw!C13-Raw!C12)/Raw!C12</f>
        <v>-1.5801904509479318E-2</v>
      </c>
      <c r="D12" s="2">
        <f>(Raw!D13-Raw!D12)/Raw!D12</f>
        <v>-2.0917902833809118E-2</v>
      </c>
      <c r="E12" s="2">
        <f>(Raw!E13-Raw!E12)/Raw!E12</f>
        <v>1.7160441754481632E-2</v>
      </c>
      <c r="F12" s="2">
        <f>(Raw!F13-Raw!F12)/Raw!F12</f>
        <v>8.8527256831452054E-4</v>
      </c>
      <c r="G12" s="2">
        <f>(Raw!G13-Raw!G12)/Raw!G12</f>
        <v>-1.7688282710977311E-2</v>
      </c>
      <c r="H12" s="2">
        <f>(Raw!H13-Raw!H12)/Raw!H12</f>
        <v>1.459374078261547E-3</v>
      </c>
      <c r="I12" s="2">
        <f>(Raw!I13-Raw!I12)/Raw!I12</f>
        <v>-6.6435586366262274E-3</v>
      </c>
      <c r="J12" s="2">
        <f>(Raw!J13-Raw!J12)/Raw!J12</f>
        <v>-4.0043329654571753E-3</v>
      </c>
      <c r="K12" s="2">
        <f>(Raw!K13-Raw!K12)/Raw!K12</f>
        <v>-6.1827365001665465E-3</v>
      </c>
      <c r="L12" s="7">
        <f>(Raw!L13-Raw!L12)/Raw!L12</f>
        <v>1.8022525400860013E-2</v>
      </c>
      <c r="M12" s="10">
        <f t="shared" si="1"/>
        <v>-1.3540498900698828E-2</v>
      </c>
      <c r="N12" s="2">
        <f t="shared" si="2"/>
        <v>-1.9033164239272971E-2</v>
      </c>
      <c r="O12" s="2">
        <f t="shared" si="3"/>
        <v>2.1697453276445809E-2</v>
      </c>
      <c r="P12" s="2">
        <f t="shared" si="4"/>
        <v>-6.4204520960201017E-3</v>
      </c>
      <c r="Q12" s="2">
        <f t="shared" si="5"/>
        <v>-2.7799310927945076E-2</v>
      </c>
      <c r="R12" s="2">
        <f t="shared" si="6"/>
        <v>1.7150439987682589E-3</v>
      </c>
      <c r="S12" s="2">
        <f t="shared" si="7"/>
        <v>-5.8207844838639366E-3</v>
      </c>
      <c r="T12" s="2">
        <f t="shared" si="8"/>
        <v>-6.3219314931134696E-3</v>
      </c>
      <c r="U12" s="2">
        <f t="shared" si="9"/>
        <v>-3.824923336438951E-3</v>
      </c>
      <c r="V12" s="7">
        <f t="shared" si="10"/>
        <v>1.9049620639833526E-2</v>
      </c>
    </row>
    <row r="13" spans="2:22">
      <c r="B13" s="16">
        <v>44578</v>
      </c>
      <c r="C13" s="2">
        <f>(Raw!C14-Raw!C13)/Raw!C13</f>
        <v>-3.594536369523667E-3</v>
      </c>
      <c r="D13" s="2">
        <f>(Raw!D14-Raw!D13)/Raw!D13</f>
        <v>1.0936285565109075E-2</v>
      </c>
      <c r="E13" s="2">
        <f>(Raw!E14-Raw!E13)/Raw!E13</f>
        <v>5.2608518633222631E-3</v>
      </c>
      <c r="F13" s="2">
        <f>(Raw!F14-Raw!F13)/Raw!F13</f>
        <v>2.2426436791189799E-2</v>
      </c>
      <c r="G13" s="2">
        <f>(Raw!G14-Raw!G13)/Raw!G13</f>
        <v>2.9804426953131891E-2</v>
      </c>
      <c r="H13" s="2">
        <f>(Raw!H14-Raw!H13)/Raw!H13</f>
        <v>5.2185899960614417E-3</v>
      </c>
      <c r="I13" s="2">
        <f>(Raw!I14-Raw!I13)/Raw!I13</f>
        <v>-7.6184795498328E-3</v>
      </c>
      <c r="J13" s="2">
        <f>(Raw!J14-Raw!J13)/Raw!J13</f>
        <v>2.9613662059743234E-2</v>
      </c>
      <c r="K13" s="2">
        <f>(Raw!K14-Raw!K13)/Raw!K13</f>
        <v>1.3307535216671915E-2</v>
      </c>
      <c r="L13" s="7">
        <f>(Raw!L14-Raw!L13)/Raw!L13</f>
        <v>1.2852337047518626E-2</v>
      </c>
      <c r="M13" s="10">
        <f t="shared" si="1"/>
        <v>-1.3331307607431769E-3</v>
      </c>
      <c r="N13" s="2">
        <f t="shared" si="2"/>
        <v>1.2821024159645221E-2</v>
      </c>
      <c r="O13" s="2">
        <f t="shared" si="3"/>
        <v>9.7978633852864403E-3</v>
      </c>
      <c r="P13" s="2">
        <f t="shared" si="4"/>
        <v>1.5120712126855177E-2</v>
      </c>
      <c r="Q13" s="2">
        <f t="shared" si="5"/>
        <v>1.9693398736164127E-2</v>
      </c>
      <c r="R13" s="2">
        <f t="shared" si="6"/>
        <v>5.4742599165681534E-3</v>
      </c>
      <c r="S13" s="2">
        <f t="shared" si="7"/>
        <v>-6.7957053970705093E-3</v>
      </c>
      <c r="T13" s="2">
        <f t="shared" si="8"/>
        <v>2.7296063532086939E-2</v>
      </c>
      <c r="U13" s="2">
        <f t="shared" si="9"/>
        <v>1.566534838039951E-2</v>
      </c>
      <c r="V13" s="7">
        <f t="shared" si="10"/>
        <v>1.3879432286492138E-2</v>
      </c>
    </row>
    <row r="14" spans="2:22">
      <c r="B14" s="16">
        <v>44579</v>
      </c>
      <c r="C14" s="2">
        <f>(Raw!C15-Raw!C14)/Raw!C14</f>
        <v>-1.4873997076310499E-2</v>
      </c>
      <c r="D14" s="2">
        <f>(Raw!D15-Raw!D14)/Raw!D14</f>
        <v>-8.3907214406150968E-3</v>
      </c>
      <c r="E14" s="2">
        <f>(Raw!E15-Raw!E14)/Raw!E14</f>
        <v>-9.6674400618716166E-3</v>
      </c>
      <c r="F14" s="2">
        <f>(Raw!F15-Raw!F14)/Raw!F14</f>
        <v>-4.2387042242604804E-2</v>
      </c>
      <c r="G14" s="2">
        <f>(Raw!G15-Raw!G14)/Raw!G14</f>
        <v>-1.2059089094948216E-2</v>
      </c>
      <c r="H14" s="2">
        <f>(Raw!H15-Raw!H14)/Raw!H14</f>
        <v>-1.1930630295572535E-2</v>
      </c>
      <c r="I14" s="2">
        <f>(Raw!I15-Raw!I14)/Raw!I14</f>
        <v>-7.6183777625436298E-3</v>
      </c>
      <c r="J14" s="2">
        <f>(Raw!J15-Raw!J14)/Raw!J14</f>
        <v>-2.7047642299107034E-2</v>
      </c>
      <c r="K14" s="2">
        <f>(Raw!K15-Raw!K14)/Raw!K14</f>
        <v>-2.8379771834976253E-2</v>
      </c>
      <c r="L14" s="7">
        <f>(Raw!L15-Raw!L14)/Raw!L14</f>
        <v>-7.1034436090207298E-3</v>
      </c>
      <c r="M14" s="10">
        <f t="shared" si="1"/>
        <v>-1.2612591467530009E-2</v>
      </c>
      <c r="N14" s="2">
        <f t="shared" si="2"/>
        <v>-6.5059828460789495E-3</v>
      </c>
      <c r="O14" s="2">
        <f t="shared" si="3"/>
        <v>-5.1304285399074393E-3</v>
      </c>
      <c r="P14" s="2">
        <f t="shared" si="4"/>
        <v>-4.9692766906939426E-2</v>
      </c>
      <c r="Q14" s="2">
        <f t="shared" si="5"/>
        <v>-2.2170117311915982E-2</v>
      </c>
      <c r="R14" s="2">
        <f t="shared" si="6"/>
        <v>-1.1674960375065822E-2</v>
      </c>
      <c r="S14" s="2">
        <f t="shared" si="7"/>
        <v>-6.795603609781339E-3</v>
      </c>
      <c r="T14" s="2">
        <f t="shared" si="8"/>
        <v>-2.9365240826763329E-2</v>
      </c>
      <c r="U14" s="2">
        <f t="shared" si="9"/>
        <v>-2.6021958671248659E-2</v>
      </c>
      <c r="V14" s="7">
        <f t="shared" si="10"/>
        <v>-6.0763483700472182E-3</v>
      </c>
    </row>
    <row r="15" spans="2:22">
      <c r="B15" s="16">
        <v>44580</v>
      </c>
      <c r="C15" s="2">
        <f>(Raw!C16-Raw!C15)/Raw!C15</f>
        <v>-1.5868544600938967E-2</v>
      </c>
      <c r="D15" s="2">
        <f>(Raw!D16-Raw!D15)/Raw!D15</f>
        <v>-2.5153027075859886E-2</v>
      </c>
      <c r="E15" s="2">
        <f>(Raw!E16-Raw!E15)/Raw!E15</f>
        <v>-2.7957803551672523E-2</v>
      </c>
      <c r="F15" s="2">
        <f>(Raw!F16-Raw!F15)/Raw!F15</f>
        <v>1.270352352252686E-2</v>
      </c>
      <c r="G15" s="2">
        <f>(Raw!G16-Raw!G15)/Raw!G15</f>
        <v>3.9060077254077584E-2</v>
      </c>
      <c r="H15" s="2">
        <f>(Raw!H16-Raw!H15)/Raw!H15</f>
        <v>-7.9289066541146622E-5</v>
      </c>
      <c r="I15" s="2">
        <f>(Raw!I16-Raw!I15)/Raw!I15</f>
        <v>-9.6846723618875061E-3</v>
      </c>
      <c r="J15" s="2">
        <f>(Raw!J16-Raw!J15)/Raw!J15</f>
        <v>1.9674996149455726E-2</v>
      </c>
      <c r="K15" s="2">
        <f>(Raw!K16-Raw!K15)/Raw!K15</f>
        <v>1.2344646023670715E-2</v>
      </c>
      <c r="L15" s="7">
        <f>(Raw!L16-Raw!L15)/Raw!L15</f>
        <v>-1.9032274207858337E-2</v>
      </c>
      <c r="M15" s="10">
        <f t="shared" si="1"/>
        <v>-1.3607138992158476E-2</v>
      </c>
      <c r="N15" s="2">
        <f t="shared" si="2"/>
        <v>-2.3268288481323739E-2</v>
      </c>
      <c r="O15" s="2">
        <f t="shared" si="3"/>
        <v>-2.3420792029708346E-2</v>
      </c>
      <c r="P15" s="2">
        <f t="shared" si="4"/>
        <v>5.3977988581922374E-3</v>
      </c>
      <c r="Q15" s="2">
        <f t="shared" si="5"/>
        <v>2.894904903710982E-2</v>
      </c>
      <c r="R15" s="2">
        <f t="shared" si="6"/>
        <v>1.7638085396556522E-4</v>
      </c>
      <c r="S15" s="2">
        <f t="shared" si="7"/>
        <v>-8.8618982091252154E-3</v>
      </c>
      <c r="T15" s="2">
        <f t="shared" si="8"/>
        <v>1.7357397621799431E-2</v>
      </c>
      <c r="U15" s="2">
        <f t="shared" si="9"/>
        <v>1.4702459187398311E-2</v>
      </c>
      <c r="V15" s="7">
        <f t="shared" si="10"/>
        <v>-1.8005178968884823E-2</v>
      </c>
    </row>
    <row r="16" spans="2:22">
      <c r="B16" s="16">
        <v>44581</v>
      </c>
      <c r="C16" s="2">
        <f>(Raw!C17-Raw!C16)/Raw!C16</f>
        <v>-1.9444690839376014E-2</v>
      </c>
      <c r="D16" s="2">
        <f>(Raw!D17-Raw!D16)/Raw!D16</f>
        <v>-2.0823349733388997E-2</v>
      </c>
      <c r="E16" s="2">
        <f>(Raw!E17-Raw!E16)/Raw!E16</f>
        <v>-2.3218497909822597E-2</v>
      </c>
      <c r="F16" s="2">
        <f>(Raw!F17-Raw!F16)/Raw!F16</f>
        <v>2.5761819729517646E-3</v>
      </c>
      <c r="G16" s="2">
        <f>(Raw!G17-Raw!G16)/Raw!G16</f>
        <v>-1.9970595574064044E-2</v>
      </c>
      <c r="H16" s="2">
        <f>(Raw!H17-Raw!H16)/Raw!H16</f>
        <v>-1.7508782033047669E-2</v>
      </c>
      <c r="I16" s="2">
        <f>(Raw!I17-Raw!I16)/Raw!I16</f>
        <v>-2.2063208109719738E-2</v>
      </c>
      <c r="J16" s="2">
        <f>(Raw!J17-Raw!J16)/Raw!J16</f>
        <v>-9.8876137473419799E-3</v>
      </c>
      <c r="K16" s="2">
        <f>(Raw!K17-Raw!K16)/Raw!K16</f>
        <v>-2.3975070044608463E-3</v>
      </c>
      <c r="L16" s="7">
        <f>(Raw!L17-Raw!L16)/Raw!L16</f>
        <v>-2.2505167949470658E-2</v>
      </c>
      <c r="M16" s="10">
        <f t="shared" si="1"/>
        <v>-1.7183285230595525E-2</v>
      </c>
      <c r="N16" s="2">
        <f t="shared" si="2"/>
        <v>-1.893861113885285E-2</v>
      </c>
      <c r="O16" s="2">
        <f t="shared" si="3"/>
        <v>-1.868148638785842E-2</v>
      </c>
      <c r="P16" s="2">
        <f t="shared" si="4"/>
        <v>-4.7295426913828579E-3</v>
      </c>
      <c r="Q16" s="2">
        <f t="shared" si="5"/>
        <v>-3.0081623791031808E-2</v>
      </c>
      <c r="R16" s="2">
        <f t="shared" si="6"/>
        <v>-1.7253112112540957E-2</v>
      </c>
      <c r="S16" s="2">
        <f t="shared" si="7"/>
        <v>-2.1240433956957447E-2</v>
      </c>
      <c r="T16" s="2">
        <f t="shared" si="8"/>
        <v>-1.2205212274998274E-2</v>
      </c>
      <c r="U16" s="2">
        <f t="shared" si="9"/>
        <v>-3.9693840733250746E-5</v>
      </c>
      <c r="V16" s="7">
        <f t="shared" si="10"/>
        <v>-2.1478072710497145E-2</v>
      </c>
    </row>
    <row r="17" spans="2:22">
      <c r="B17" s="16">
        <v>44582</v>
      </c>
      <c r="C17" s="2">
        <f>(Raw!C18-Raw!C17)/Raw!C17</f>
        <v>9.2048036018747125E-3</v>
      </c>
      <c r="D17" s="2">
        <f>(Raw!D18-Raw!D17)/Raw!D17</f>
        <v>2.8119131728101744E-2</v>
      </c>
      <c r="E17" s="2">
        <f>(Raw!E18-Raw!E17)/Raw!E17</f>
        <v>-2.0836760989976406E-2</v>
      </c>
      <c r="F17" s="2">
        <f>(Raw!F18-Raw!F17)/Raw!F17</f>
        <v>1.9069602261939083E-2</v>
      </c>
      <c r="G17" s="2">
        <f>(Raw!G18-Raw!G17)/Raw!G17</f>
        <v>-1.9178975666598836E-2</v>
      </c>
      <c r="H17" s="2">
        <f>(Raw!H18-Raw!H17)/Raw!H17</f>
        <v>1.6151546641163188E-4</v>
      </c>
      <c r="I17" s="2">
        <f>(Raw!I18-Raw!I17)/Raw!I17</f>
        <v>-1.3719512195121951E-2</v>
      </c>
      <c r="J17" s="2">
        <f>(Raw!J18-Raw!J17)/Raw!J17</f>
        <v>-2.6856710831248628E-2</v>
      </c>
      <c r="K17" s="2">
        <f>(Raw!K18-Raw!K17)/Raw!K17</f>
        <v>-3.0662137645789914E-2</v>
      </c>
      <c r="L17" s="7">
        <f>(Raw!L18-Raw!L17)/Raw!L17</f>
        <v>1.8162446807675787E-3</v>
      </c>
      <c r="M17" s="10">
        <f t="shared" si="1"/>
        <v>1.1466209210655203E-2</v>
      </c>
      <c r="N17" s="2">
        <f t="shared" si="2"/>
        <v>3.0003870322637891E-2</v>
      </c>
      <c r="O17" s="2">
        <f t="shared" si="3"/>
        <v>-1.6299749468012228E-2</v>
      </c>
      <c r="P17" s="2">
        <f t="shared" si="4"/>
        <v>1.1763877597604461E-2</v>
      </c>
      <c r="Q17" s="2">
        <f t="shared" si="5"/>
        <v>-2.92900038835666E-2</v>
      </c>
      <c r="R17" s="2">
        <f t="shared" si="6"/>
        <v>4.1718538691834376E-4</v>
      </c>
      <c r="S17" s="2">
        <f t="shared" si="7"/>
        <v>-1.2896738042359661E-2</v>
      </c>
      <c r="T17" s="2">
        <f t="shared" si="8"/>
        <v>-2.9174309358904922E-2</v>
      </c>
      <c r="U17" s="2">
        <f t="shared" si="9"/>
        <v>-2.8304324482062319E-2</v>
      </c>
      <c r="V17" s="7">
        <f t="shared" si="10"/>
        <v>2.8433399197410904E-3</v>
      </c>
    </row>
    <row r="18" spans="2:22">
      <c r="B18" s="16">
        <v>44585</v>
      </c>
      <c r="C18" s="2">
        <f>(Raw!C19-Raw!C18)/Raw!C18</f>
        <v>-2.0497851229148902E-2</v>
      </c>
      <c r="D18" s="2">
        <f>(Raw!D19-Raw!D18)/Raw!D18</f>
        <v>-1.7545285284642113E-2</v>
      </c>
      <c r="E18" s="2">
        <f>(Raw!E19-Raw!E18)/Raw!E18</f>
        <v>-2.7384165134606842E-2</v>
      </c>
      <c r="F18" s="2">
        <f>(Raw!F19-Raw!F18)/Raw!F18</f>
        <v>-1.6765201149204274E-2</v>
      </c>
      <c r="G18" s="2">
        <f>(Raw!G19-Raw!G18)/Raw!G18</f>
        <v>1.2526752998564109E-2</v>
      </c>
      <c r="H18" s="2">
        <f>(Raw!H19-Raw!H18)/Raw!H18</f>
        <v>-4.0337466502530131E-2</v>
      </c>
      <c r="I18" s="2">
        <f>(Raw!I19-Raw!I18)/Raw!I18</f>
        <v>-9.7681909292890255E-3</v>
      </c>
      <c r="J18" s="2">
        <f>(Raw!J19-Raw!J18)/Raw!J18</f>
        <v>-4.6627465601062006E-2</v>
      </c>
      <c r="K18" s="2">
        <f>(Raw!K19-Raw!K18)/Raw!K18</f>
        <v>-6.0271867096659194E-2</v>
      </c>
      <c r="L18" s="7">
        <f>(Raw!L19-Raw!L18)/Raw!L18</f>
        <v>-1.6212313119538281E-2</v>
      </c>
      <c r="M18" s="10">
        <f t="shared" si="1"/>
        <v>-1.8236445620368413E-2</v>
      </c>
      <c r="N18" s="2">
        <f t="shared" si="2"/>
        <v>-1.5660546690105966E-2</v>
      </c>
      <c r="O18" s="2">
        <f t="shared" si="3"/>
        <v>-2.2847153612642664E-2</v>
      </c>
      <c r="P18" s="2">
        <f t="shared" si="4"/>
        <v>-2.4070925813538896E-2</v>
      </c>
      <c r="Q18" s="2">
        <f t="shared" si="5"/>
        <v>2.4157247815963442E-3</v>
      </c>
      <c r="R18" s="2">
        <f t="shared" si="6"/>
        <v>-4.0081796582023418E-2</v>
      </c>
      <c r="S18" s="2">
        <f t="shared" si="7"/>
        <v>-8.9454167765267347E-3</v>
      </c>
      <c r="T18" s="2">
        <f t="shared" si="8"/>
        <v>-4.8945064128718296E-2</v>
      </c>
      <c r="U18" s="2">
        <f t="shared" si="9"/>
        <v>-5.79140539329316E-2</v>
      </c>
      <c r="V18" s="7">
        <f t="shared" si="10"/>
        <v>-1.518521788056477E-2</v>
      </c>
    </row>
    <row r="19" spans="2:22">
      <c r="B19" s="16">
        <v>44586</v>
      </c>
      <c r="C19" s="2">
        <f>(Raw!C20-Raw!C19)/Raw!C19</f>
        <v>-3.6223131722987007E-3</v>
      </c>
      <c r="D19" s="2">
        <f>(Raw!D20-Raw!D19)/Raw!D19</f>
        <v>1.866843233855419E-2</v>
      </c>
      <c r="E19" s="2">
        <f>(Raw!E20-Raw!E19)/Raw!E19</f>
        <v>-8.4350667907614335E-3</v>
      </c>
      <c r="F19" s="2">
        <f>(Raw!F20-Raw!F19)/Raw!F19</f>
        <v>6.8340699928628207E-2</v>
      </c>
      <c r="G19" s="2">
        <f>(Raw!G20-Raw!G19)/Raw!G19</f>
        <v>-3.3192701381254837E-3</v>
      </c>
      <c r="H19" s="2">
        <f>(Raw!H20-Raw!H19)/Raw!H19</f>
        <v>-1.955465971955706E-3</v>
      </c>
      <c r="I19" s="2">
        <f>(Raw!I20-Raw!I19)/Raw!I19</f>
        <v>8.9904631660423038E-3</v>
      </c>
      <c r="J19" s="2">
        <f>(Raw!J20-Raw!J19)/Raw!J19</f>
        <v>2.5289947282312548E-2</v>
      </c>
      <c r="K19" s="2">
        <f>(Raw!K20-Raw!K19)/Raw!K19</f>
        <v>9.0065728291821492E-3</v>
      </c>
      <c r="L19" s="7">
        <f>(Raw!L20-Raw!L19)/Raw!L19</f>
        <v>-3.845294854490547E-4</v>
      </c>
      <c r="M19" s="10">
        <f t="shared" si="1"/>
        <v>-1.3609075635182106E-3</v>
      </c>
      <c r="N19" s="2">
        <f t="shared" si="2"/>
        <v>2.0553170933090337E-2</v>
      </c>
      <c r="O19" s="2">
        <f t="shared" si="3"/>
        <v>-3.8980552687972563E-3</v>
      </c>
      <c r="P19" s="2">
        <f t="shared" si="4"/>
        <v>6.1034975264293585E-2</v>
      </c>
      <c r="Q19" s="2">
        <f t="shared" si="5"/>
        <v>-1.3430298355093248E-2</v>
      </c>
      <c r="R19" s="2">
        <f t="shared" si="6"/>
        <v>-1.6997960514489941E-3</v>
      </c>
      <c r="S19" s="2">
        <f t="shared" si="7"/>
        <v>9.8132373188045945E-3</v>
      </c>
      <c r="T19" s="2">
        <f t="shared" si="8"/>
        <v>2.2972348754656254E-2</v>
      </c>
      <c r="U19" s="2">
        <f t="shared" si="9"/>
        <v>1.1364385992909745E-2</v>
      </c>
      <c r="V19" s="7">
        <f t="shared" si="10"/>
        <v>6.4256575352445713E-4</v>
      </c>
    </row>
    <row r="20" spans="2:22">
      <c r="B20" s="16">
        <v>44588</v>
      </c>
      <c r="C20" s="2">
        <f>(Raw!C21-Raw!C20)/Raw!C20</f>
        <v>-1.0768196849924238E-2</v>
      </c>
      <c r="D20" s="2">
        <f>(Raw!D21-Raw!D20)/Raw!D20</f>
        <v>-1.370712314695456E-2</v>
      </c>
      <c r="E20" s="2">
        <f>(Raw!E21-Raw!E20)/Raw!E20</f>
        <v>-2.5288185239808823E-2</v>
      </c>
      <c r="F20" s="2">
        <f>(Raw!F21-Raw!F20)/Raw!F20</f>
        <v>2.529474761331002E-2</v>
      </c>
      <c r="G20" s="2">
        <f>(Raw!G21-Raw!G20)/Raw!G20</f>
        <v>3.3303243844049102E-3</v>
      </c>
      <c r="H20" s="2">
        <f>(Raw!H21-Raw!H20)/Raw!H20</f>
        <v>-1.481087215579901E-2</v>
      </c>
      <c r="I20" s="2">
        <f>(Raw!I21-Raw!I20)/Raw!I20</f>
        <v>5.0120510539583118E-3</v>
      </c>
      <c r="J20" s="2">
        <f>(Raw!J21-Raw!J20)/Raw!J20</f>
        <v>7.8483461407003862E-3</v>
      </c>
      <c r="K20" s="2">
        <f>(Raw!K21-Raw!K20)/Raw!K20</f>
        <v>-1.8708863453935042E-2</v>
      </c>
      <c r="L20" s="7">
        <f>(Raw!L21-Raw!L20)/Raw!L20</f>
        <v>-3.2003476343958587E-2</v>
      </c>
      <c r="M20" s="10">
        <f t="shared" si="1"/>
        <v>-8.506791241143747E-3</v>
      </c>
      <c r="N20" s="2">
        <f t="shared" si="2"/>
        <v>-1.1822384552418413E-2</v>
      </c>
      <c r="O20" s="2">
        <f t="shared" si="3"/>
        <v>-2.0751173717844646E-2</v>
      </c>
      <c r="P20" s="2">
        <f t="shared" si="4"/>
        <v>1.7989022948975399E-2</v>
      </c>
      <c r="Q20" s="2">
        <f t="shared" si="5"/>
        <v>-6.7807038325628545E-3</v>
      </c>
      <c r="R20" s="2">
        <f t="shared" si="6"/>
        <v>-1.4555202235292298E-2</v>
      </c>
      <c r="S20" s="2">
        <f t="shared" si="7"/>
        <v>5.8348252067206025E-3</v>
      </c>
      <c r="T20" s="2">
        <f t="shared" si="8"/>
        <v>5.530747613044092E-3</v>
      </c>
      <c r="U20" s="2">
        <f t="shared" si="9"/>
        <v>-1.6351050290207447E-2</v>
      </c>
      <c r="V20" s="7">
        <f t="shared" si="10"/>
        <v>-3.0976381104985073E-2</v>
      </c>
    </row>
    <row r="21" spans="2:22">
      <c r="B21" s="16">
        <v>44589</v>
      </c>
      <c r="C21" s="2">
        <f>(Raw!C22-Raw!C21)/Raw!C21</f>
        <v>5.252921817072864E-3</v>
      </c>
      <c r="D21" s="2">
        <f>(Raw!D22-Raw!D21)/Raw!D21</f>
        <v>-5.140849250044194E-3</v>
      </c>
      <c r="E21" s="2">
        <f>(Raw!E22-Raw!E21)/Raw!E21</f>
        <v>4.5275680307836127E-3</v>
      </c>
      <c r="F21" s="2">
        <f>(Raw!F22-Raw!F21)/Raw!F21</f>
        <v>-3.0526517997073701E-2</v>
      </c>
      <c r="G21" s="2">
        <f>(Raw!G22-Raw!G21)/Raw!G21</f>
        <v>1.870854653355207E-2</v>
      </c>
      <c r="H21" s="2">
        <f>(Raw!H22-Raw!H21)/Raw!H21</f>
        <v>-9.6231979214894908E-4</v>
      </c>
      <c r="I21" s="2">
        <f>(Raw!I22-Raw!I21)/Raw!I21</f>
        <v>1.8778476121732411E-2</v>
      </c>
      <c r="J21" s="2">
        <f>(Raw!J22-Raw!J21)/Raw!J21</f>
        <v>5.865683519995394E-3</v>
      </c>
      <c r="K21" s="2">
        <f>(Raw!K22-Raw!K21)/Raw!K21</f>
        <v>-3.399596871294968E-3</v>
      </c>
      <c r="L21" s="7">
        <f>(Raw!L22-Raw!L21)/Raw!L21</f>
        <v>1.1180392910358293E-2</v>
      </c>
      <c r="M21" s="10">
        <f t="shared" si="1"/>
        <v>7.5143274258533538E-3</v>
      </c>
      <c r="N21" s="2">
        <f t="shared" si="2"/>
        <v>-3.2561106555080467E-3</v>
      </c>
      <c r="O21" s="2">
        <f t="shared" si="3"/>
        <v>9.0645795527477899E-3</v>
      </c>
      <c r="P21" s="2">
        <f t="shared" si="4"/>
        <v>-3.7832242661408326E-2</v>
      </c>
      <c r="Q21" s="2">
        <f t="shared" si="5"/>
        <v>8.5975183165843058E-3</v>
      </c>
      <c r="R21" s="2">
        <f t="shared" si="6"/>
        <v>-7.0664987164223729E-4</v>
      </c>
      <c r="S21" s="2">
        <f t="shared" si="7"/>
        <v>1.9601250274494702E-2</v>
      </c>
      <c r="T21" s="2">
        <f t="shared" si="8"/>
        <v>3.5480849923390997E-3</v>
      </c>
      <c r="U21" s="2">
        <f t="shared" si="9"/>
        <v>-1.0417837075673724E-3</v>
      </c>
      <c r="V21" s="7">
        <f t="shared" si="10"/>
        <v>1.2207488149331805E-2</v>
      </c>
    </row>
    <row r="22" spans="2:22" ht="15.75" thickBot="1">
      <c r="B22" s="16">
        <v>44592</v>
      </c>
      <c r="C22" s="2">
        <f>(Raw!C23-Raw!C22)/Raw!C22</f>
        <v>1.7881978939002583E-3</v>
      </c>
      <c r="D22" s="2">
        <f>(Raw!D23-Raw!D22)/Raw!D22</f>
        <v>-4.2915848650456343E-3</v>
      </c>
      <c r="E22" s="2">
        <f>(Raw!E23-Raw!E22)/Raw!E22</f>
        <v>2.9652473874910865E-2</v>
      </c>
      <c r="F22" s="2">
        <f>(Raw!F23-Raw!F22)/Raw!F22</f>
        <v>5.4204045534504627E-3</v>
      </c>
      <c r="G22" s="2">
        <f>(Raw!G23-Raw!G22)/Raw!G22</f>
        <v>2.2511866013370976E-2</v>
      </c>
      <c r="H22" s="2">
        <f>(Raw!H23-Raw!H22)/Raw!H22</f>
        <v>2.1726565437962666E-2</v>
      </c>
      <c r="I22" s="2">
        <f>(Raw!I23-Raw!I22)/Raw!I22</f>
        <v>8.6420796821789735E-3</v>
      </c>
      <c r="J22" s="2">
        <f>(Raw!J23-Raw!J22)/Raw!J22</f>
        <v>4.1122084675265964E-2</v>
      </c>
      <c r="K22" s="2">
        <f>(Raw!K23-Raw!K22)/Raw!K22</f>
        <v>8.297832423404556E-4</v>
      </c>
      <c r="L22" s="7">
        <f>(Raw!L23-Raw!L22)/Raw!L22</f>
        <v>1.252014215540167E-2</v>
      </c>
      <c r="M22" s="14">
        <f t="shared" si="1"/>
        <v>4.0496035026807483E-3</v>
      </c>
      <c r="N22" s="8">
        <f t="shared" si="2"/>
        <v>-2.406846270509487E-3</v>
      </c>
      <c r="O22" s="8">
        <f t="shared" si="3"/>
        <v>3.4189485396875038E-2</v>
      </c>
      <c r="P22" s="8">
        <f t="shared" si="4"/>
        <v>-1.8853201108841597E-3</v>
      </c>
      <c r="Q22" s="8">
        <f t="shared" si="5"/>
        <v>1.2400837796403212E-2</v>
      </c>
      <c r="R22" s="8">
        <f t="shared" si="6"/>
        <v>2.1982235358469378E-2</v>
      </c>
      <c r="S22" s="8">
        <f t="shared" si="7"/>
        <v>9.4648538349412642E-3</v>
      </c>
      <c r="T22" s="8">
        <f t="shared" si="8"/>
        <v>3.8804486147609674E-2</v>
      </c>
      <c r="U22" s="8">
        <f t="shared" si="9"/>
        <v>3.1875964060680512E-3</v>
      </c>
      <c r="V22" s="9">
        <f t="shared" si="10"/>
        <v>1.3547237394375182E-2</v>
      </c>
    </row>
    <row r="23" spans="2:22" ht="15.75" thickBot="1">
      <c r="B23" s="23" t="s">
        <v>13</v>
      </c>
      <c r="C23" s="24">
        <f>AVERAGE(C4:C22)</f>
        <v>-2.2614056087804902E-3</v>
      </c>
      <c r="D23" s="24">
        <f t="shared" ref="D23:L23" si="11">AVERAGE(D4:D22)</f>
        <v>-1.884738594536147E-3</v>
      </c>
      <c r="E23" s="24">
        <f t="shared" si="11"/>
        <v>-4.5370115219641773E-3</v>
      </c>
      <c r="F23" s="24">
        <f t="shared" si="11"/>
        <v>7.3057246643346225E-3</v>
      </c>
      <c r="G23" s="24">
        <f t="shared" si="11"/>
        <v>1.0111028216967764E-2</v>
      </c>
      <c r="H23" s="24">
        <f t="shared" si="11"/>
        <v>-2.5566992050671185E-4</v>
      </c>
      <c r="I23" s="24">
        <f t="shared" si="11"/>
        <v>-8.2277415276229074E-4</v>
      </c>
      <c r="J23" s="24">
        <f t="shared" si="11"/>
        <v>2.3175985276562942E-3</v>
      </c>
      <c r="K23" s="24">
        <f t="shared" si="11"/>
        <v>-2.3578131637275956E-3</v>
      </c>
      <c r="L23" s="25">
        <f t="shared" si="11"/>
        <v>-1.0270952389735118E-3</v>
      </c>
    </row>
    <row r="24" spans="2:22">
      <c r="B24" s="26" t="s">
        <v>14</v>
      </c>
      <c r="C24" s="27">
        <f>COUNT(B4:B22)</f>
        <v>19</v>
      </c>
    </row>
    <row r="25" spans="2:22">
      <c r="B25" s="17" t="s">
        <v>15</v>
      </c>
      <c r="C25" s="28">
        <f t="array" ref="C25">MIN(IF(C23:L23&gt;0,C23:L23))</f>
        <v>2.3175985276562942E-3</v>
      </c>
    </row>
    <row r="26" spans="2:22" ht="15.75" thickBot="1">
      <c r="B26" s="18" t="s">
        <v>16</v>
      </c>
      <c r="C26" s="13">
        <f>MAX(C23:L23)</f>
        <v>1.0111028216967764E-2</v>
      </c>
    </row>
  </sheetData>
  <mergeCells count="2">
    <mergeCell ref="C2:L2"/>
    <mergeCell ref="M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W33"/>
  <sheetViews>
    <sheetView tabSelected="1" topLeftCell="M34" workbookViewId="0">
      <selection activeCell="L53" sqref="L53"/>
    </sheetView>
  </sheetViews>
  <sheetFormatPr defaultRowHeight="15"/>
  <cols>
    <col min="1" max="1" width="3.28515625" style="3" customWidth="1"/>
    <col min="2" max="2" width="26.7109375" style="3" bestFit="1" customWidth="1"/>
    <col min="3" max="3" width="13" style="3" bestFit="1" customWidth="1"/>
    <col min="4" max="4" width="16" style="3" bestFit="1" customWidth="1"/>
    <col min="5" max="6" width="13.7109375" style="3" bestFit="1" customWidth="1"/>
    <col min="7" max="7" width="26.7109375" style="3" bestFit="1" customWidth="1"/>
    <col min="8" max="8" width="13.7109375" style="3" bestFit="1" customWidth="1"/>
    <col min="9" max="9" width="16.42578125" style="3" bestFit="1" customWidth="1"/>
    <col min="10" max="10" width="26.7109375" style="3" bestFit="1" customWidth="1"/>
    <col min="11" max="11" width="14.28515625" style="3" bestFit="1" customWidth="1"/>
    <col min="12" max="12" width="13.7109375" style="3" bestFit="1" customWidth="1"/>
    <col min="13" max="13" width="26.7109375" style="3" bestFit="1" customWidth="1"/>
    <col min="14" max="14" width="13.7109375" style="3" bestFit="1" customWidth="1"/>
    <col min="15" max="15" width="9.140625" style="3"/>
    <col min="16" max="16" width="26.7109375" style="3" bestFit="1" customWidth="1"/>
    <col min="17" max="17" width="13" style="3" bestFit="1" customWidth="1"/>
    <col min="18" max="18" width="8.42578125" style="3" bestFit="1" customWidth="1"/>
    <col min="19" max="19" width="26.7109375" style="3" bestFit="1" customWidth="1"/>
    <col min="20" max="20" width="13.7109375" style="3" bestFit="1" customWidth="1"/>
    <col min="21" max="21" width="9.140625" style="3"/>
    <col min="22" max="22" width="26.7109375" style="3" bestFit="1" customWidth="1"/>
    <col min="23" max="23" width="13.7109375" style="3" bestFit="1" customWidth="1"/>
    <col min="24" max="16384" width="9.140625" style="3"/>
  </cols>
  <sheetData>
    <row r="1" spans="2:23" ht="15.75" thickBot="1"/>
    <row r="2" spans="2:23" ht="15.75" thickBot="1">
      <c r="C2" s="4" t="s">
        <v>30</v>
      </c>
      <c r="D2" s="5"/>
      <c r="E2" s="5"/>
      <c r="F2" s="5"/>
      <c r="G2" s="5"/>
      <c r="H2" s="5"/>
      <c r="I2" s="5"/>
      <c r="J2" s="5"/>
      <c r="K2" s="5"/>
      <c r="L2" s="6"/>
    </row>
    <row r="3" spans="2:23" ht="15.75" thickBot="1">
      <c r="C3" s="22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1" t="s">
        <v>10</v>
      </c>
    </row>
    <row r="4" spans="2:23">
      <c r="B4" s="15" t="s">
        <v>1</v>
      </c>
      <c r="C4" s="10">
        <f t="array" ref="C4:L13">MMULT(TRANSPOSE(Returns!M4:V22),Returns!M4:V22)/Returns!$C$24</f>
        <v>1.8311733837853895E-4</v>
      </c>
      <c r="D4" s="2">
        <v>1.0944336921269697E-4</v>
      </c>
      <c r="E4" s="2">
        <v>1.2400519684174373E-4</v>
      </c>
      <c r="F4" s="2">
        <v>5.3361792730926542E-5</v>
      </c>
      <c r="G4" s="2">
        <v>5.2667959210891369E-5</v>
      </c>
      <c r="H4" s="2">
        <v>1.3887668390744659E-4</v>
      </c>
      <c r="I4" s="2">
        <v>6.2519074008688327E-5</v>
      </c>
      <c r="J4" s="2">
        <v>7.7717267416550521E-5</v>
      </c>
      <c r="K4" s="2">
        <v>9.3840425703886689E-5</v>
      </c>
      <c r="L4" s="7">
        <v>1.0247885074547879E-4</v>
      </c>
    </row>
    <row r="5" spans="2:23">
      <c r="B5" s="29" t="s">
        <v>2</v>
      </c>
      <c r="C5" s="10">
        <v>1.0944336921269697E-4</v>
      </c>
      <c r="D5" s="2">
        <v>2.0369464789953023E-4</v>
      </c>
      <c r="E5" s="2">
        <v>3.5168750862231752E-5</v>
      </c>
      <c r="F5" s="2">
        <v>1.3216460347461191E-4</v>
      </c>
      <c r="G5" s="2">
        <v>3.3650694359832352E-5</v>
      </c>
      <c r="H5" s="2">
        <v>1.0948000675067302E-4</v>
      </c>
      <c r="I5" s="2">
        <v>2.0707084597030983E-5</v>
      </c>
      <c r="J5" s="2">
        <v>2.0629590327930485E-5</v>
      </c>
      <c r="K5" s="2">
        <v>6.5839876978061938E-5</v>
      </c>
      <c r="L5" s="7">
        <v>9.596611543929393E-5</v>
      </c>
    </row>
    <row r="6" spans="2:23">
      <c r="B6" s="29" t="s">
        <v>3</v>
      </c>
      <c r="C6" s="10">
        <v>1.2400519684174373E-4</v>
      </c>
      <c r="D6" s="2">
        <v>3.5168750862231752E-5</v>
      </c>
      <c r="E6" s="2">
        <v>3.0706958122160344E-4</v>
      </c>
      <c r="F6" s="2">
        <v>-3.3486100455449485E-5</v>
      </c>
      <c r="G6" s="2">
        <v>4.2050517144762471E-5</v>
      </c>
      <c r="H6" s="2">
        <v>1.7189192991344735E-4</v>
      </c>
      <c r="I6" s="2">
        <v>9.9143275465820343E-5</v>
      </c>
      <c r="J6" s="2">
        <v>1.9277929709809284E-4</v>
      </c>
      <c r="K6" s="2">
        <v>1.4793305670360659E-4</v>
      </c>
      <c r="L6" s="7">
        <v>1.8461533623360561E-4</v>
      </c>
    </row>
    <row r="7" spans="2:23">
      <c r="B7" s="29" t="s">
        <v>4</v>
      </c>
      <c r="C7" s="10">
        <v>5.3361792730926542E-5</v>
      </c>
      <c r="D7" s="2">
        <v>1.3216460347461191E-4</v>
      </c>
      <c r="E7" s="2">
        <v>-3.3486100455449485E-5</v>
      </c>
      <c r="F7" s="2">
        <v>5.2888706225582302E-4</v>
      </c>
      <c r="G7" s="2">
        <v>2.2106385172181379E-5</v>
      </c>
      <c r="H7" s="2">
        <v>5.9529085331396387E-5</v>
      </c>
      <c r="I7" s="2">
        <v>-3.0953840546986851E-5</v>
      </c>
      <c r="J7" s="2">
        <v>2.3044974629064362E-4</v>
      </c>
      <c r="K7" s="2">
        <v>1.3026306322060489E-4</v>
      </c>
      <c r="L7" s="7">
        <v>-1.7184940505501814E-5</v>
      </c>
    </row>
    <row r="8" spans="2:23">
      <c r="B8" s="29" t="s">
        <v>5</v>
      </c>
      <c r="C8" s="10">
        <v>5.2667959210891369E-5</v>
      </c>
      <c r="D8" s="2">
        <v>3.3650694359832352E-5</v>
      </c>
      <c r="E8" s="2">
        <v>4.2050517144762471E-5</v>
      </c>
      <c r="F8" s="2">
        <v>2.2106385172181379E-5</v>
      </c>
      <c r="G8" s="2">
        <v>3.6062122135797171E-4</v>
      </c>
      <c r="H8" s="2">
        <v>1.2861067478228848E-4</v>
      </c>
      <c r="I8" s="2">
        <v>1.6958269709701431E-5</v>
      </c>
      <c r="J8" s="2">
        <v>1.4236434710956976E-4</v>
      </c>
      <c r="K8" s="2">
        <v>7.9131452505992622E-5</v>
      </c>
      <c r="L8" s="7">
        <v>4.9051938511161298E-5</v>
      </c>
    </row>
    <row r="9" spans="2:23">
      <c r="B9" s="29" t="s">
        <v>6</v>
      </c>
      <c r="C9" s="10">
        <v>1.3887668390744659E-4</v>
      </c>
      <c r="D9" s="2">
        <v>1.0948000675067302E-4</v>
      </c>
      <c r="E9" s="2">
        <v>1.7189192991344735E-4</v>
      </c>
      <c r="F9" s="2">
        <v>5.9529085331396387E-5</v>
      </c>
      <c r="G9" s="2">
        <v>1.2861067478228848E-4</v>
      </c>
      <c r="H9" s="2">
        <v>2.450406197768734E-4</v>
      </c>
      <c r="I9" s="2">
        <v>5.6975065067233674E-5</v>
      </c>
      <c r="J9" s="2">
        <v>1.7455100888913447E-4</v>
      </c>
      <c r="K9" s="2">
        <v>2.1846672146748586E-4</v>
      </c>
      <c r="L9" s="7">
        <v>1.2989900931235809E-4</v>
      </c>
    </row>
    <row r="10" spans="2:23">
      <c r="B10" s="29" t="s">
        <v>7</v>
      </c>
      <c r="C10" s="10">
        <v>6.2519074008688327E-5</v>
      </c>
      <c r="D10" s="2">
        <v>2.0707084597030983E-5</v>
      </c>
      <c r="E10" s="2">
        <v>9.9143275465820343E-5</v>
      </c>
      <c r="F10" s="2">
        <v>-3.0953840546986851E-5</v>
      </c>
      <c r="G10" s="2">
        <v>1.6958269709701431E-5</v>
      </c>
      <c r="H10" s="2">
        <v>5.6975065067233674E-5</v>
      </c>
      <c r="I10" s="2">
        <v>1.6197798787500502E-4</v>
      </c>
      <c r="J10" s="2">
        <v>1.1168230170114407E-4</v>
      </c>
      <c r="K10" s="2">
        <v>1.5794952374025833E-4</v>
      </c>
      <c r="L10" s="7">
        <v>5.1706450262187916E-5</v>
      </c>
    </row>
    <row r="11" spans="2:23">
      <c r="B11" s="29" t="s">
        <v>8</v>
      </c>
      <c r="C11" s="10">
        <v>7.7717267416550521E-5</v>
      </c>
      <c r="D11" s="2">
        <v>2.0629590327930485E-5</v>
      </c>
      <c r="E11" s="2">
        <v>1.9277929709809284E-4</v>
      </c>
      <c r="F11" s="2">
        <v>2.3044974629064362E-4</v>
      </c>
      <c r="G11" s="2">
        <v>1.4236434710956976E-4</v>
      </c>
      <c r="H11" s="2">
        <v>1.7455100888913447E-4</v>
      </c>
      <c r="I11" s="2">
        <v>1.1168230170114407E-4</v>
      </c>
      <c r="J11" s="2">
        <v>4.5087369769073799E-4</v>
      </c>
      <c r="K11" s="2">
        <v>3.3427374580752154E-4</v>
      </c>
      <c r="L11" s="7">
        <v>6.6583555700160078E-5</v>
      </c>
    </row>
    <row r="12" spans="2:23">
      <c r="B12" s="29" t="s">
        <v>9</v>
      </c>
      <c r="C12" s="10">
        <v>9.3840425703886689E-5</v>
      </c>
      <c r="D12" s="2">
        <v>6.5839876978061938E-5</v>
      </c>
      <c r="E12" s="2">
        <v>1.4793305670360659E-4</v>
      </c>
      <c r="F12" s="2">
        <v>1.3026306322060489E-4</v>
      </c>
      <c r="G12" s="2">
        <v>7.9131452505992622E-5</v>
      </c>
      <c r="H12" s="2">
        <v>2.1846672146748586E-4</v>
      </c>
      <c r="I12" s="2">
        <v>1.5794952374025833E-4</v>
      </c>
      <c r="J12" s="2">
        <v>3.3427374580752154E-4</v>
      </c>
      <c r="K12" s="2">
        <v>6.5481558157139228E-4</v>
      </c>
      <c r="L12" s="7">
        <v>9.3105988398166668E-5</v>
      </c>
    </row>
    <row r="13" spans="2:23" ht="15.75" thickBot="1">
      <c r="B13" s="30" t="s">
        <v>10</v>
      </c>
      <c r="C13" s="14">
        <v>1.0247885074547879E-4</v>
      </c>
      <c r="D13" s="8">
        <v>9.596611543929393E-5</v>
      </c>
      <c r="E13" s="8">
        <v>1.8461533623360561E-4</v>
      </c>
      <c r="F13" s="8">
        <v>-1.7184940505501814E-5</v>
      </c>
      <c r="G13" s="8">
        <v>4.9051938511161298E-5</v>
      </c>
      <c r="H13" s="8">
        <v>1.2989900931235809E-4</v>
      </c>
      <c r="I13" s="8">
        <v>5.1706450262187916E-5</v>
      </c>
      <c r="J13" s="8">
        <v>6.6583555700160078E-5</v>
      </c>
      <c r="K13" s="8">
        <v>9.3105988398166668E-5</v>
      </c>
      <c r="L13" s="9">
        <v>2.1472190351536999E-4</v>
      </c>
    </row>
    <row r="14" spans="2:23">
      <c r="B14" s="1"/>
    </row>
    <row r="15" spans="2:23" ht="15.75" thickBot="1">
      <c r="B15" s="1"/>
    </row>
    <row r="16" spans="2:23" ht="15.75" thickBot="1">
      <c r="C16" s="37" t="s">
        <v>31</v>
      </c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9"/>
    </row>
    <row r="17" spans="2:23">
      <c r="C17" s="31" t="s">
        <v>23</v>
      </c>
      <c r="D17" s="32"/>
      <c r="E17" s="33"/>
      <c r="F17" s="40"/>
      <c r="G17" s="31" t="s">
        <v>24</v>
      </c>
      <c r="H17" s="33"/>
      <c r="I17" s="40"/>
      <c r="J17" s="31" t="s">
        <v>26</v>
      </c>
      <c r="K17" s="33"/>
      <c r="L17" s="40"/>
      <c r="M17" s="31" t="s">
        <v>27</v>
      </c>
      <c r="N17" s="33"/>
      <c r="O17" s="40"/>
      <c r="P17" s="31" t="s">
        <v>28</v>
      </c>
      <c r="Q17" s="33"/>
      <c r="R17" s="40"/>
      <c r="S17" s="31" t="s">
        <v>29</v>
      </c>
      <c r="T17" s="33"/>
      <c r="U17" s="40"/>
      <c r="V17" s="31" t="s">
        <v>25</v>
      </c>
      <c r="W17" s="33"/>
    </row>
    <row r="18" spans="2:23" ht="15.75" thickBot="1">
      <c r="C18" s="11" t="s">
        <v>17</v>
      </c>
      <c r="D18" s="12" t="s">
        <v>13</v>
      </c>
      <c r="E18" s="13" t="s">
        <v>18</v>
      </c>
      <c r="F18" s="41"/>
      <c r="G18" s="11" t="s">
        <v>17</v>
      </c>
      <c r="H18" s="13" t="s">
        <v>18</v>
      </c>
      <c r="I18" s="41"/>
      <c r="J18" s="11" t="s">
        <v>17</v>
      </c>
      <c r="K18" s="13" t="s">
        <v>18</v>
      </c>
      <c r="L18" s="41"/>
      <c r="M18" s="11" t="s">
        <v>17</v>
      </c>
      <c r="N18" s="13" t="s">
        <v>18</v>
      </c>
      <c r="O18" s="8"/>
      <c r="P18" s="11" t="s">
        <v>17</v>
      </c>
      <c r="Q18" s="13" t="s">
        <v>18</v>
      </c>
      <c r="R18" s="8"/>
      <c r="S18" s="11" t="s">
        <v>17</v>
      </c>
      <c r="T18" s="13" t="s">
        <v>18</v>
      </c>
      <c r="U18" s="8"/>
      <c r="V18" s="11" t="s">
        <v>17</v>
      </c>
      <c r="W18" s="13" t="s">
        <v>18</v>
      </c>
    </row>
    <row r="19" spans="2:23">
      <c r="B19" s="15" t="s">
        <v>1</v>
      </c>
      <c r="C19" s="10">
        <v>0</v>
      </c>
      <c r="D19" s="2">
        <v>-2.2614056087804902E-3</v>
      </c>
      <c r="E19" s="7">
        <f>C19*D19</f>
        <v>0</v>
      </c>
      <c r="G19" s="10">
        <v>0</v>
      </c>
      <c r="H19" s="7">
        <f>G19*$D19</f>
        <v>0</v>
      </c>
      <c r="J19" s="10">
        <v>0</v>
      </c>
      <c r="K19" s="7">
        <f>J19*$D19</f>
        <v>0</v>
      </c>
      <c r="M19" s="10">
        <v>0</v>
      </c>
      <c r="N19" s="7">
        <f>M19*$D19</f>
        <v>0</v>
      </c>
      <c r="P19" s="10">
        <v>0</v>
      </c>
      <c r="Q19" s="7">
        <f>P19*$D19</f>
        <v>0</v>
      </c>
      <c r="S19" s="10">
        <v>0</v>
      </c>
      <c r="T19" s="7">
        <f>S19*$D19</f>
        <v>0</v>
      </c>
      <c r="V19" s="10">
        <v>2.9482673506443093E-2</v>
      </c>
      <c r="W19" s="7">
        <f>V19*$D19</f>
        <v>-6.6672283229314366E-5</v>
      </c>
    </row>
    <row r="20" spans="2:23">
      <c r="B20" s="29" t="s">
        <v>2</v>
      </c>
      <c r="C20" s="10">
        <v>9.8751895752216642E-2</v>
      </c>
      <c r="D20" s="2">
        <v>-1.884738594536147E-3</v>
      </c>
      <c r="E20" s="7">
        <f t="shared" ref="E20:E28" si="0">C20*D20</f>
        <v>-1.8612150920781291E-4</v>
      </c>
      <c r="G20" s="10">
        <v>2.9695814515984877E-2</v>
      </c>
      <c r="H20" s="7">
        <f t="shared" ref="H20:H28" si="1">G20*$D20</f>
        <v>-5.5968847714463448E-5</v>
      </c>
      <c r="J20" s="10">
        <v>0</v>
      </c>
      <c r="K20" s="7">
        <f>J20*$D20</f>
        <v>0</v>
      </c>
      <c r="M20" s="10">
        <v>0</v>
      </c>
      <c r="N20" s="7">
        <f>M20*$D20</f>
        <v>0</v>
      </c>
      <c r="P20" s="10">
        <v>-9.9999999999826248E-7</v>
      </c>
      <c r="Q20" s="7">
        <f>P20*$D20</f>
        <v>1.8847385945328724E-9</v>
      </c>
      <c r="S20" s="10">
        <v>-9.9999999999826248E-7</v>
      </c>
      <c r="T20" s="7">
        <f>S20*$D20</f>
        <v>1.8847385945328724E-9</v>
      </c>
      <c r="V20" s="10">
        <v>0.13205594115295288</v>
      </c>
      <c r="W20" s="7">
        <f>V20*$D20</f>
        <v>-2.4889092892876457E-4</v>
      </c>
    </row>
    <row r="21" spans="2:23">
      <c r="B21" s="29" t="s">
        <v>3</v>
      </c>
      <c r="C21" s="10">
        <v>0</v>
      </c>
      <c r="D21" s="2">
        <v>-4.5370115219641773E-3</v>
      </c>
      <c r="E21" s="7">
        <f t="shared" si="0"/>
        <v>0</v>
      </c>
      <c r="G21" s="10">
        <v>0</v>
      </c>
      <c r="H21" s="7">
        <f t="shared" si="1"/>
        <v>0</v>
      </c>
      <c r="J21" s="10">
        <v>0</v>
      </c>
      <c r="K21" s="7">
        <f>J21*$D21</f>
        <v>0</v>
      </c>
      <c r="M21" s="10">
        <v>0</v>
      </c>
      <c r="N21" s="7">
        <f>M21*$D21</f>
        <v>0</v>
      </c>
      <c r="P21" s="10">
        <v>0</v>
      </c>
      <c r="Q21" s="7">
        <f>P21*$D21</f>
        <v>0</v>
      </c>
      <c r="S21" s="10">
        <v>0</v>
      </c>
      <c r="T21" s="7">
        <f>S21*$D21</f>
        <v>0</v>
      </c>
      <c r="V21" s="10">
        <v>0</v>
      </c>
      <c r="W21" s="7">
        <f>V21*$D21</f>
        <v>0</v>
      </c>
    </row>
    <row r="22" spans="2:23">
      <c r="B22" s="29" t="s">
        <v>4</v>
      </c>
      <c r="C22" s="10">
        <v>0.15534629664084981</v>
      </c>
      <c r="D22" s="2">
        <v>7.3057246643346225E-3</v>
      </c>
      <c r="E22" s="7">
        <f t="shared" si="0"/>
        <v>1.1349172708820991E-3</v>
      </c>
      <c r="G22" s="10">
        <v>0.1923258604611181</v>
      </c>
      <c r="H22" s="7">
        <f t="shared" si="1"/>
        <v>1.4050797823601695E-3</v>
      </c>
      <c r="J22" s="10">
        <v>0.22065535828670313</v>
      </c>
      <c r="K22" s="7">
        <f t="shared" ref="K20:K28" si="2">J22*$D22</f>
        <v>1.61204729335276E-3</v>
      </c>
      <c r="M22" s="10">
        <v>0.27516285919072486</v>
      </c>
      <c r="N22" s="7">
        <f t="shared" ref="N22:N28" si="3">M22*$D22</f>
        <v>2.0102640870985132E-3</v>
      </c>
      <c r="P22" s="10">
        <v>0.28283630035798679</v>
      </c>
      <c r="Q22" s="7">
        <f t="shared" ref="Q22:Q28" si="4">P22*$D22</f>
        <v>2.0663241354944993E-3</v>
      </c>
      <c r="S22" s="10">
        <v>-9.999999999795871E-7</v>
      </c>
      <c r="T22" s="7">
        <f t="shared" ref="T22:T28" si="5">S22*$D22</f>
        <v>-7.3057246641854917E-9</v>
      </c>
      <c r="V22" s="10">
        <v>0.13057877679124333</v>
      </c>
      <c r="W22" s="7">
        <f t="shared" ref="W22:W28" si="6">V22*$D22</f>
        <v>9.5397259024243173E-4</v>
      </c>
    </row>
    <row r="23" spans="2:23">
      <c r="B23" s="29" t="s">
        <v>5</v>
      </c>
      <c r="C23" s="10">
        <v>0.18447368016367713</v>
      </c>
      <c r="D23" s="2">
        <v>1.0111028216967764E-2</v>
      </c>
      <c r="E23" s="7">
        <f t="shared" si="0"/>
        <v>1.865218585422826E-3</v>
      </c>
      <c r="G23" s="10">
        <v>0.24170866570391319</v>
      </c>
      <c r="H23" s="7">
        <f t="shared" si="1"/>
        <v>2.4439231392178948E-3</v>
      </c>
      <c r="J23" s="10">
        <v>0.30866993091956019</v>
      </c>
      <c r="K23" s="7">
        <f t="shared" si="2"/>
        <v>3.1209703812571637E-3</v>
      </c>
      <c r="M23" s="10">
        <v>0.49441903840422075</v>
      </c>
      <c r="N23" s="7">
        <f t="shared" si="3"/>
        <v>4.9990848483111444E-3</v>
      </c>
      <c r="P23" s="10">
        <v>0.71716469964201279</v>
      </c>
      <c r="Q23" s="7">
        <f t="shared" si="4"/>
        <v>7.2512725142936029E-3</v>
      </c>
      <c r="S23" s="10">
        <v>1.0000019999999996</v>
      </c>
      <c r="T23" s="7">
        <f t="shared" si="5"/>
        <v>1.0111048439024195E-2</v>
      </c>
      <c r="V23" s="10">
        <v>0.14550906187669754</v>
      </c>
      <c r="W23" s="7">
        <f t="shared" si="6"/>
        <v>1.4712462304597971E-3</v>
      </c>
    </row>
    <row r="24" spans="2:23">
      <c r="B24" s="29" t="s">
        <v>6</v>
      </c>
      <c r="C24" s="10">
        <v>0</v>
      </c>
      <c r="D24" s="2">
        <v>-2.5566992050671185E-4</v>
      </c>
      <c r="E24" s="7">
        <f t="shared" si="0"/>
        <v>0</v>
      </c>
      <c r="G24" s="10">
        <v>0</v>
      </c>
      <c r="H24" s="7">
        <f>G24*$D24</f>
        <v>0</v>
      </c>
      <c r="J24" s="10">
        <v>0</v>
      </c>
      <c r="K24" s="7">
        <f>J24*$D24</f>
        <v>0</v>
      </c>
      <c r="M24" s="10">
        <v>0</v>
      </c>
      <c r="N24" s="7">
        <f>M24*$D24</f>
        <v>0</v>
      </c>
      <c r="P24" s="10">
        <v>0</v>
      </c>
      <c r="Q24" s="7">
        <f>P24*$D24</f>
        <v>0</v>
      </c>
      <c r="S24" s="10">
        <v>0</v>
      </c>
      <c r="T24" s="7">
        <f>S24*$D24</f>
        <v>0</v>
      </c>
      <c r="V24" s="10">
        <v>0</v>
      </c>
      <c r="W24" s="7">
        <f>V24*$D24</f>
        <v>0</v>
      </c>
    </row>
    <row r="25" spans="2:23">
      <c r="B25" s="29" t="s">
        <v>7</v>
      </c>
      <c r="C25" s="10">
        <v>0.3926385772869127</v>
      </c>
      <c r="D25" s="2">
        <v>-8.2277415276229074E-4</v>
      </c>
      <c r="E25" s="7">
        <f t="shared" si="0"/>
        <v>-3.2305287276903082E-4</v>
      </c>
      <c r="G25" s="10">
        <v>0.36885313886983218</v>
      </c>
      <c r="H25" s="7">
        <f t="shared" si="1"/>
        <v>-3.0348282882733775E-4</v>
      </c>
      <c r="J25" s="10">
        <v>0.33285158481120897</v>
      </c>
      <c r="K25" s="7">
        <f t="shared" si="2"/>
        <v>-2.7386168068862821E-4</v>
      </c>
      <c r="M25" s="10">
        <v>0.21980534926378764</v>
      </c>
      <c r="N25" s="7">
        <f t="shared" si="3"/>
        <v>-1.8085016001313228E-4</v>
      </c>
      <c r="P25" s="10">
        <v>0</v>
      </c>
      <c r="Q25" s="7">
        <f t="shared" si="4"/>
        <v>0</v>
      </c>
      <c r="S25" s="10">
        <v>0</v>
      </c>
      <c r="T25" s="7">
        <f t="shared" si="5"/>
        <v>0</v>
      </c>
      <c r="V25" s="10">
        <v>0.3997558232672051</v>
      </c>
      <c r="W25" s="7">
        <f t="shared" si="6"/>
        <v>-3.2890875880046673E-4</v>
      </c>
    </row>
    <row r="26" spans="2:23">
      <c r="B26" s="29" t="s">
        <v>8</v>
      </c>
      <c r="C26" s="10">
        <v>0</v>
      </c>
      <c r="D26" s="2">
        <v>2.3175985276562942E-3</v>
      </c>
      <c r="E26" s="7">
        <f t="shared" si="0"/>
        <v>0</v>
      </c>
      <c r="G26" s="10">
        <v>0</v>
      </c>
      <c r="H26" s="7">
        <f t="shared" si="1"/>
        <v>0</v>
      </c>
      <c r="J26" s="10">
        <v>0</v>
      </c>
      <c r="K26" s="7">
        <f t="shared" si="2"/>
        <v>0</v>
      </c>
      <c r="M26" s="10">
        <v>0</v>
      </c>
      <c r="N26" s="7">
        <f t="shared" si="3"/>
        <v>0</v>
      </c>
      <c r="P26" s="10">
        <v>0</v>
      </c>
      <c r="Q26" s="7">
        <f t="shared" si="4"/>
        <v>0</v>
      </c>
      <c r="S26" s="10">
        <v>0</v>
      </c>
      <c r="T26" s="7">
        <f t="shared" si="5"/>
        <v>0</v>
      </c>
      <c r="V26" s="10">
        <v>0</v>
      </c>
      <c r="W26" s="7">
        <f t="shared" si="6"/>
        <v>0</v>
      </c>
    </row>
    <row r="27" spans="2:23">
      <c r="B27" s="29" t="s">
        <v>9</v>
      </c>
      <c r="C27" s="10">
        <v>0</v>
      </c>
      <c r="D27" s="2">
        <v>-2.3578131637275956E-3</v>
      </c>
      <c r="E27" s="7">
        <f t="shared" si="0"/>
        <v>0</v>
      </c>
      <c r="G27" s="10">
        <v>0</v>
      </c>
      <c r="H27" s="7">
        <f t="shared" si="1"/>
        <v>0</v>
      </c>
      <c r="J27" s="10">
        <v>0</v>
      </c>
      <c r="K27" s="7">
        <f t="shared" si="2"/>
        <v>0</v>
      </c>
      <c r="M27" s="10">
        <v>0</v>
      </c>
      <c r="N27" s="7">
        <f t="shared" si="3"/>
        <v>0</v>
      </c>
      <c r="P27" s="10">
        <v>0</v>
      </c>
      <c r="Q27" s="7">
        <f t="shared" si="4"/>
        <v>0</v>
      </c>
      <c r="S27" s="10">
        <v>0</v>
      </c>
      <c r="T27" s="7">
        <f t="shared" si="5"/>
        <v>0</v>
      </c>
      <c r="V27" s="10">
        <v>0</v>
      </c>
      <c r="W27" s="7">
        <f t="shared" si="6"/>
        <v>0</v>
      </c>
    </row>
    <row r="28" spans="2:23" ht="15.75" thickBot="1">
      <c r="B28" s="29" t="s">
        <v>10</v>
      </c>
      <c r="C28" s="10">
        <v>0.16878955015634342</v>
      </c>
      <c r="D28" s="2">
        <v>-1.0270952389735118E-3</v>
      </c>
      <c r="E28" s="7">
        <f t="shared" si="0"/>
        <v>-1.7336294335406108E-4</v>
      </c>
      <c r="G28" s="10">
        <v>0.16741652044915162</v>
      </c>
      <c r="H28" s="7">
        <f t="shared" si="1"/>
        <v>-1.719527110788352E-4</v>
      </c>
      <c r="J28" s="10">
        <v>0.13782312598252755</v>
      </c>
      <c r="K28" s="7">
        <f t="shared" si="2"/>
        <v>-1.4155747651710055E-4</v>
      </c>
      <c r="M28" s="10">
        <v>1.0612753141266629E-2</v>
      </c>
      <c r="N28" s="7">
        <f t="shared" si="3"/>
        <v>-1.0900308223796137E-5</v>
      </c>
      <c r="P28" s="10">
        <v>0</v>
      </c>
      <c r="Q28" s="7">
        <f t="shared" si="4"/>
        <v>0</v>
      </c>
      <c r="S28" s="10">
        <v>0</v>
      </c>
      <c r="T28" s="7">
        <f t="shared" si="5"/>
        <v>0</v>
      </c>
      <c r="V28" s="10">
        <v>0.16261772340545813</v>
      </c>
      <c r="W28" s="7">
        <f t="shared" si="6"/>
        <v>-1.6702388948245745E-4</v>
      </c>
    </row>
    <row r="29" spans="2:23" ht="15.75" thickBot="1">
      <c r="B29" s="23" t="s">
        <v>21</v>
      </c>
      <c r="C29" s="45">
        <f>SUM(C19:C28)</f>
        <v>0.99999999999999978</v>
      </c>
      <c r="D29" s="46"/>
      <c r="E29" s="47">
        <f>SUM(E19:E28)</f>
        <v>2.3175985309740205E-3</v>
      </c>
      <c r="F29" s="46"/>
      <c r="G29" s="45">
        <f>SUM(G19:G28)</f>
        <v>1</v>
      </c>
      <c r="H29" s="47">
        <f>SUM(H19:H28)</f>
        <v>3.3175985339574279E-3</v>
      </c>
      <c r="I29" s="46"/>
      <c r="J29" s="45">
        <f>SUM(J19:J28)</f>
        <v>0.99999999999999978</v>
      </c>
      <c r="K29" s="47">
        <f>SUM(K19:K28)</f>
        <v>4.3175985174041948E-3</v>
      </c>
      <c r="L29" s="46"/>
      <c r="M29" s="45">
        <f>SUM(M19:M28)</f>
        <v>0.99999999999999989</v>
      </c>
      <c r="N29" s="47">
        <f>SUM(N19:N28)</f>
        <v>6.8175984671727296E-3</v>
      </c>
      <c r="O29" s="46"/>
      <c r="P29" s="45">
        <f>SUM(P19:P28)</f>
        <v>0.99999999999999956</v>
      </c>
      <c r="Q29" s="47">
        <f>SUM(Q19:Q28)</f>
        <v>9.3175985345266971E-3</v>
      </c>
      <c r="R29" s="46"/>
      <c r="S29" s="45">
        <f>SUM(S19:S28)</f>
        <v>0.99999999999999967</v>
      </c>
      <c r="T29" s="47">
        <f>SUM(T19:T28)</f>
        <v>1.0111043018038125E-2</v>
      </c>
      <c r="U29" s="46"/>
      <c r="V29" s="45">
        <f>SUM(V19:V28)</f>
        <v>1.0000000000000002</v>
      </c>
      <c r="W29" s="47">
        <f>SUM(W19:W28)</f>
        <v>1.6137229602612262E-3</v>
      </c>
    </row>
    <row r="30" spans="2:23" ht="15.75" thickBot="1">
      <c r="B30" s="36"/>
      <c r="C30" s="10"/>
      <c r="D30" s="2"/>
      <c r="E30" s="7"/>
      <c r="G30" s="10"/>
      <c r="H30" s="7"/>
      <c r="J30" s="10"/>
      <c r="K30" s="7"/>
      <c r="M30" s="10"/>
      <c r="N30" s="7"/>
      <c r="P30" s="10"/>
      <c r="Q30" s="7"/>
      <c r="S30" s="10"/>
      <c r="T30" s="7"/>
      <c r="V30" s="10"/>
      <c r="W30" s="7"/>
    </row>
    <row r="31" spans="2:23">
      <c r="B31" s="26" t="s">
        <v>19</v>
      </c>
      <c r="C31" s="42">
        <f t="array" ref="C31">MMULT(MMULT(TRANSPOSE(C19:C28),C4:L13),C19:C28)</f>
        <v>7.715124479535515E-5</v>
      </c>
      <c r="D31" s="40"/>
      <c r="E31" s="43"/>
      <c r="F31" s="40"/>
      <c r="G31" s="44" t="s">
        <v>19</v>
      </c>
      <c r="H31" s="43">
        <f t="array" ref="H31">MMULT(MMULT(TRANSPOSE(G19:G28),$C$4:$L$13),G19:G28)</f>
        <v>8.2204324676998124E-5</v>
      </c>
      <c r="I31" s="40"/>
      <c r="J31" s="44" t="s">
        <v>19</v>
      </c>
      <c r="K31" s="43">
        <f t="array" ref="K31">MMULT(MMULT(TRANSPOSE(J19:J28),$C$4:$L$13),J19:J28)</f>
        <v>9.1955502483127206E-5</v>
      </c>
      <c r="L31" s="40"/>
      <c r="M31" s="44" t="s">
        <v>19</v>
      </c>
      <c r="N31" s="43">
        <f t="array" ref="N31">MMULT(MMULT(TRANSPOSE(M19:M28),$C$4:$L$13),M19:M28)</f>
        <v>1.4266063617363167E-4</v>
      </c>
      <c r="O31" s="40"/>
      <c r="P31" s="44" t="s">
        <v>19</v>
      </c>
      <c r="Q31" s="43">
        <f t="array" ref="Q31">MMULT(MMULT(TRANSPOSE(P19:P28),$C$4:$L$13),P19:P28)</f>
        <v>2.3675363532401001E-4</v>
      </c>
      <c r="R31" s="40"/>
      <c r="S31" s="44" t="s">
        <v>19</v>
      </c>
      <c r="T31" s="43">
        <f t="array" ref="T31">MMULT(MMULT(TRANSPOSE(S19:S28),$C$4:$L$13),S19:S28)</f>
        <v>3.6062255233091414E-4</v>
      </c>
      <c r="U31" s="40"/>
      <c r="V31" s="44" t="s">
        <v>19</v>
      </c>
      <c r="W31" s="43">
        <f t="array" ref="W31">MMULT(MMULT(TRANSPOSE(V19:V28),$C$4:$L$13),V19:V28)</f>
        <v>7.6153740828041667E-5</v>
      </c>
    </row>
    <row r="32" spans="2:23">
      <c r="B32" s="17" t="s">
        <v>20</v>
      </c>
      <c r="C32" s="10">
        <v>2.3175985276562942E-3</v>
      </c>
      <c r="D32" s="2"/>
      <c r="E32" s="7"/>
      <c r="F32" s="2"/>
      <c r="G32" s="34" t="s">
        <v>20</v>
      </c>
      <c r="H32" s="7">
        <f>C32+0.001</f>
        <v>3.3175985276562943E-3</v>
      </c>
      <c r="I32" s="2"/>
      <c r="J32" s="34" t="s">
        <v>20</v>
      </c>
      <c r="K32" s="7">
        <f>H32+0.001</f>
        <v>4.3175985276562943E-3</v>
      </c>
      <c r="L32" s="2"/>
      <c r="M32" s="34" t="s">
        <v>20</v>
      </c>
      <c r="N32" s="7">
        <f>K32+0.0025</f>
        <v>6.8175985276562948E-3</v>
      </c>
      <c r="O32" s="2"/>
      <c r="P32" s="34" t="s">
        <v>20</v>
      </c>
      <c r="Q32" s="7">
        <f>N32+0.0025</f>
        <v>9.3175985276562952E-3</v>
      </c>
      <c r="R32" s="2"/>
      <c r="S32" s="34" t="s">
        <v>20</v>
      </c>
      <c r="T32" s="7">
        <v>1.0111028216967764E-2</v>
      </c>
      <c r="U32" s="2"/>
      <c r="V32" s="35"/>
      <c r="W32" s="7"/>
    </row>
    <row r="33" spans="2:23" ht="15.75" thickBot="1">
      <c r="B33" s="18" t="s">
        <v>22</v>
      </c>
      <c r="C33" s="14">
        <f>SQRT(C31)</f>
        <v>8.7835781316815964E-3</v>
      </c>
      <c r="D33" s="8"/>
      <c r="E33" s="9"/>
      <c r="F33" s="8"/>
      <c r="G33" s="11" t="s">
        <v>22</v>
      </c>
      <c r="H33" s="9">
        <f>SQRT(H31)</f>
        <v>9.0666600618418535E-3</v>
      </c>
      <c r="I33" s="8"/>
      <c r="J33" s="11" t="s">
        <v>22</v>
      </c>
      <c r="K33" s="9">
        <f>SQRT(K31)</f>
        <v>9.5893431726644975E-3</v>
      </c>
      <c r="L33" s="8"/>
      <c r="M33" s="11" t="s">
        <v>22</v>
      </c>
      <c r="N33" s="9">
        <f>SQRT(N31)</f>
        <v>1.1944062800137635E-2</v>
      </c>
      <c r="O33" s="8"/>
      <c r="P33" s="11" t="s">
        <v>22</v>
      </c>
      <c r="Q33" s="9">
        <f>SQRT(Q31)</f>
        <v>1.5386800685133021E-2</v>
      </c>
      <c r="R33" s="8"/>
      <c r="S33" s="11" t="s">
        <v>22</v>
      </c>
      <c r="T33" s="9">
        <f>SQRT(T31)</f>
        <v>1.8990064568897971E-2</v>
      </c>
      <c r="U33" s="8"/>
      <c r="V33" s="11" t="s">
        <v>22</v>
      </c>
      <c r="W33" s="9">
        <f>SQRT(W31)</f>
        <v>8.7266110734947767E-3</v>
      </c>
    </row>
  </sheetData>
  <mergeCells count="9">
    <mergeCell ref="V17:W17"/>
    <mergeCell ref="C2:L2"/>
    <mergeCell ref="C16:W16"/>
    <mergeCell ref="C17:E17"/>
    <mergeCell ref="G17:H17"/>
    <mergeCell ref="J17:K17"/>
    <mergeCell ref="M17:N17"/>
    <mergeCell ref="P17:Q17"/>
    <mergeCell ref="S17:T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Returns</vt:lpstr>
      <vt:lpstr>Variance (Optimization)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manavv</cp:lastModifiedBy>
  <dcterms:created xsi:type="dcterms:W3CDTF">2022-03-04T16:00:59Z</dcterms:created>
  <dcterms:modified xsi:type="dcterms:W3CDTF">2022-03-05T10:44:32Z</dcterms:modified>
</cp:coreProperties>
</file>