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D5488C-6699-4966-89F2-8F48E25A9BC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ransactions" sheetId="2" r:id="rId1"/>
    <sheet name="Beta for hedging" sheetId="1" r:id="rId2"/>
    <sheet name="part1" sheetId="4" r:id="rId3"/>
    <sheet name="part2" sheetId="5" r:id="rId4"/>
    <sheet name="part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9" i="6"/>
  <c r="B11" i="6"/>
  <c r="E4" i="5"/>
  <c r="D5" i="5"/>
  <c r="E5" i="5" s="1"/>
  <c r="D6" i="5"/>
  <c r="E6" i="5" s="1"/>
  <c r="D7" i="5"/>
  <c r="E7" i="5" s="1"/>
  <c r="D8" i="5"/>
  <c r="E8" i="5"/>
  <c r="A14" i="5"/>
  <c r="C25" i="5" s="1"/>
  <c r="D25" i="5" s="1"/>
  <c r="A15" i="5"/>
  <c r="C26" i="5" s="1"/>
  <c r="D26" i="5" s="1"/>
  <c r="B25" i="5"/>
  <c r="B26" i="5"/>
  <c r="B27" i="5"/>
  <c r="B28" i="5"/>
  <c r="B29" i="5"/>
  <c r="C38" i="5"/>
  <c r="D38" i="5"/>
  <c r="F3" i="4"/>
  <c r="G3" i="4" s="1"/>
  <c r="F4" i="4"/>
  <c r="G4" i="4" s="1"/>
  <c r="F5" i="4"/>
  <c r="G5" i="4" s="1"/>
  <c r="F6" i="4"/>
  <c r="G6" i="4" s="1"/>
  <c r="F7" i="4"/>
  <c r="G7" i="4" s="1"/>
  <c r="F11" i="4"/>
  <c r="G11" i="4" s="1"/>
  <c r="F12" i="4"/>
  <c r="G12" i="4" s="1"/>
  <c r="I8" i="2"/>
  <c r="I9" i="2"/>
  <c r="I10" i="2"/>
  <c r="I11" i="2"/>
  <c r="I12" i="2"/>
  <c r="I13" i="2"/>
  <c r="I14" i="2"/>
  <c r="I15" i="2"/>
  <c r="I16" i="2"/>
  <c r="I17" i="2"/>
  <c r="I18" i="2"/>
  <c r="BF12" i="1"/>
  <c r="BG12" i="1"/>
  <c r="I7" i="2"/>
  <c r="J7" i="2"/>
  <c r="L7" i="2"/>
  <c r="M7" i="2"/>
  <c r="J8" i="2"/>
  <c r="L8" i="2"/>
  <c r="M8" i="2" s="1"/>
  <c r="J9" i="2"/>
  <c r="L9" i="2"/>
  <c r="M9" i="2" s="1"/>
  <c r="J10" i="2"/>
  <c r="L10" i="2"/>
  <c r="M10" i="2" s="1"/>
  <c r="J11" i="2"/>
  <c r="L11" i="2"/>
  <c r="M11" i="2" s="1"/>
  <c r="J12" i="2"/>
  <c r="L12" i="2"/>
  <c r="M12" i="2" s="1"/>
  <c r="J13" i="2"/>
  <c r="L13" i="2"/>
  <c r="M13" i="2" s="1"/>
  <c r="J14" i="2"/>
  <c r="L14" i="2"/>
  <c r="M14" i="2"/>
  <c r="J15" i="2"/>
  <c r="L15" i="2"/>
  <c r="M15" i="2"/>
  <c r="J16" i="2"/>
  <c r="L16" i="2"/>
  <c r="M16" i="2" s="1"/>
  <c r="J17" i="2"/>
  <c r="L17" i="2"/>
  <c r="M17" i="2"/>
  <c r="J18" i="2"/>
  <c r="L18" i="2"/>
  <c r="M18" i="2"/>
  <c r="E98" i="2"/>
  <c r="F96" i="2" s="1"/>
  <c r="F98" i="2"/>
  <c r="F104" i="2"/>
  <c r="E105" i="2"/>
  <c r="J106" i="2"/>
  <c r="BH16" i="1"/>
  <c r="BG13" i="1"/>
  <c r="BG11" i="1"/>
  <c r="BG10" i="1"/>
  <c r="BG9" i="1"/>
  <c r="BG8" i="1"/>
  <c r="BG7" i="1"/>
  <c r="BG6" i="1"/>
  <c r="BG5" i="1"/>
  <c r="BG4" i="1"/>
  <c r="BF13" i="1"/>
  <c r="BH13" i="1" s="1"/>
  <c r="BF11" i="1"/>
  <c r="BH11" i="1" s="1"/>
  <c r="BF10" i="1"/>
  <c r="BH10" i="1" s="1"/>
  <c r="BF9" i="1"/>
  <c r="BH9" i="1" s="1"/>
  <c r="BF8" i="1"/>
  <c r="BH8" i="1" s="1"/>
  <c r="BF7" i="1"/>
  <c r="BH7" i="1" s="1"/>
  <c r="BF6" i="1"/>
  <c r="BH6" i="1" s="1"/>
  <c r="BF5" i="1"/>
  <c r="BH5" i="1" s="1"/>
  <c r="BF4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3" i="1"/>
  <c r="AF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16" i="5" l="1"/>
  <c r="C37" i="5"/>
  <c r="D37" i="5" s="1"/>
  <c r="D39" i="5" s="1"/>
  <c r="G98" i="2"/>
  <c r="BH12" i="1"/>
  <c r="BF14" i="1"/>
  <c r="BH4" i="1"/>
  <c r="BH14" i="1" s="1"/>
  <c r="BG17" i="1" s="1"/>
  <c r="E96" i="2"/>
  <c r="E100" i="2"/>
  <c r="E99" i="2"/>
  <c r="D98" i="2"/>
  <c r="E97" i="2"/>
  <c r="D97" i="2"/>
  <c r="BB3" i="1"/>
  <c r="D3" i="1"/>
  <c r="M3" i="1"/>
  <c r="R3" i="1"/>
  <c r="AQ3" i="1"/>
  <c r="AW3" i="1"/>
  <c r="AG3" i="1"/>
  <c r="W3" i="1"/>
  <c r="AB3" i="1"/>
  <c r="AL3" i="1"/>
  <c r="A17" i="5" l="1"/>
  <c r="C27" i="5"/>
  <c r="D27" i="5" s="1"/>
  <c r="D47" i="5"/>
  <c r="D51" i="5"/>
  <c r="C28" i="5" l="1"/>
  <c r="D28" i="5" s="1"/>
  <c r="A18" i="5"/>
  <c r="C29" i="5" s="1"/>
  <c r="D29" i="5" l="1"/>
  <c r="D31" i="5" s="1"/>
  <c r="C30" i="5"/>
  <c r="D30" i="5" s="1"/>
  <c r="D46" i="5" l="1"/>
  <c r="D48" i="5" s="1"/>
  <c r="D52" i="5"/>
  <c r="D53" i="5" s="1"/>
</calcChain>
</file>

<file path=xl/sharedStrings.xml><?xml version="1.0" encoding="utf-8"?>
<sst xmlns="http://schemas.openxmlformats.org/spreadsheetml/2006/main" count="925" uniqueCount="344">
  <si>
    <t>MCD</t>
  </si>
  <si>
    <t>S&amp;P500</t>
  </si>
  <si>
    <t>TSLA</t>
  </si>
  <si>
    <t>ZM</t>
  </si>
  <si>
    <t>NVDA</t>
  </si>
  <si>
    <t>ATVI</t>
  </si>
  <si>
    <t>Date</t>
  </si>
  <si>
    <t>Adj Close**</t>
  </si>
  <si>
    <t>Return</t>
  </si>
  <si>
    <t>Beta(MCD)</t>
  </si>
  <si>
    <t>Beta(TSLA)</t>
  </si>
  <si>
    <t>Beta(ZM)</t>
  </si>
  <si>
    <t>Beta(NVDA)</t>
  </si>
  <si>
    <t>Beta(ATVI)</t>
  </si>
  <si>
    <t>AMZN</t>
  </si>
  <si>
    <t>Beta(AMZN)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</si>
  <si>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</si>
  <si>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</si>
  <si>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</si>
  <si>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</si>
  <si>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</si>
  <si>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</si>
  <si>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</si>
  <si>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</si>
  <si>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</si>
  <si>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</si>
  <si>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</si>
  <si>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</si>
  <si>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</si>
  <si>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</si>
  <si>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</si>
  <si>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</si>
  <si>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</si>
  <si>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</si>
  <si>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</si>
  <si>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</si>
  <si>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</si>
  <si>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</si>
  <si>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</si>
  <si>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</si>
  <si>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</si>
  <si>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</si>
  <si>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</si>
  <si>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</si>
  <si>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</si>
  <si>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</si>
  <si>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</si>
  <si>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</si>
  <si>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</si>
  <si>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</si>
  <si>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</si>
  <si>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</si>
  <si>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</si>
  <si>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</si>
  <si>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</si>
  <si>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</si>
  <si>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</si>
  <si>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</si>
  <si>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</si>
  <si>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</si>
  <si>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</si>
  <si>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</si>
  <si>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</si>
  <si>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</si>
  <si>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</si>
  <si>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</si>
  <si>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</si>
  <si>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</si>
  <si>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</si>
  <si>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</si>
  <si>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</si>
  <si>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</si>
  <si>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</si>
  <si>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</si>
  <si>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</si>
  <si>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</si>
  <si>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</si>
  <si>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</si>
  <si>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</si>
  <si>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</si>
  <si>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</si>
  <si>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</si>
  <si>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</si>
  <si>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</si>
  <si>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</si>
  <si>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</si>
  <si>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</si>
  <si>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</si>
  <si>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</si>
  <si>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</si>
  <si>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</si>
  <si>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</si>
  <si>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</si>
  <si>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</si>
  <si>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</si>
  <si>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</si>
  <si>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</si>
  <si>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</si>
  <si>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</si>
  <si>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</si>
  <si>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</si>
  <si>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</si>
  <si>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</si>
  <si>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</si>
  <si>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</si>
  <si>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</si>
  <si>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</si>
  <si>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</si>
  <si>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</si>
  <si>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</si>
  <si>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</si>
  <si>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</si>
  <si>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</si>
  <si>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</si>
  <si>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</si>
  <si>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</si>
  <si>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</si>
  <si>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</si>
  <si>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</si>
  <si>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</si>
  <si>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</si>
  <si>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</si>
  <si>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</si>
  <si>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</si>
  <si>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</si>
  <si>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</si>
  <si>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</si>
  <si>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</si>
  <si>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</si>
  <si>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</si>
  <si>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</si>
  <si>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</si>
  <si>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</si>
  <si>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</si>
  <si>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</si>
  <si>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</si>
  <si>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</si>
  <si>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</si>
  <si>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</si>
  <si>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</si>
  <si>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</si>
  <si>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</si>
  <si>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</si>
  <si>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</si>
  <si>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</si>
  <si>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</si>
  <si>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</si>
  <si>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</si>
  <si>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</si>
  <si>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</si>
  <si>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</si>
  <si>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</si>
  <si>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</si>
  <si>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</si>
  <si>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</si>
  <si>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</si>
  <si>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</si>
  <si>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</si>
  <si>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</si>
  <si>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</si>
  <si>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</si>
  <si>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</si>
  <si>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</si>
  <si>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</si>
  <si>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</si>
  <si>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</si>
  <si>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</si>
  <si>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</si>
  <si>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</si>
  <si>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</si>
  <si>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</si>
  <si>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</si>
  <si>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</si>
  <si>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</si>
  <si>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</si>
  <si>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</si>
  <si>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</si>
  <si>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</si>
  <si>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</si>
  <si>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</si>
  <si>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</si>
  <si>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</si>
  <si>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</si>
  <si>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</si>
  <si>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</si>
  <si>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</si>
  <si>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</si>
  <si>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</si>
  <si>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</si>
  <si>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</si>
  <si>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</si>
  <si>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</si>
  <si>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</si>
  <si>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</si>
  <si>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</si>
  <si>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</si>
  <si>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</si>
  <si>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</si>
  <si>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</si>
  <si>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</si>
  <si>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</si>
  <si>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</si>
  <si>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</si>
  <si>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</si>
  <si>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</si>
  <si>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</si>
  <si>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</si>
  <si>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</si>
  <si>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</si>
  <si>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</si>
  <si>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</si>
  <si>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</si>
  <si>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</si>
  <si>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</si>
  <si>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</si>
  <si>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</si>
  <si>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</si>
  <si>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</si>
  <si>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</si>
  <si>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</si>
  <si>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</si>
  <si>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</si>
  <si>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</si>
  <si>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</si>
  <si>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</si>
  <si>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</si>
  <si>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</si>
  <si>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</si>
  <si>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</si>
  <si>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</si>
  <si>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</si>
  <si>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</si>
  <si>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</si>
  <si>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</si>
  <si>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</si>
  <si>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</si>
  <si>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</si>
  <si>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</si>
  <si>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</si>
  <si>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</si>
  <si>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</si>
  <si>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</si>
  <si>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</si>
  <si>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</si>
  <si>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</si>
  <si>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</si>
  <si>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</si>
  <si>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</si>
  <si>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</si>
  <si>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</si>
  <si>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</si>
  <si>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</si>
  <si>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</si>
  <si>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</si>
  <si>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</si>
  <si>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</si>
  <si>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</si>
  <si>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</si>
  <si>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</si>
  <si>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</si>
  <si>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</si>
  <si>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</si>
  <si>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</si>
  <si>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</si>
  <si>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</si>
  <si>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</si>
  <si>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</si>
  <si>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</si>
  <si>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</si>
  <si>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XLV</t>
  </si>
  <si>
    <t>Beta(XLV)</t>
  </si>
  <si>
    <t>PFE</t>
  </si>
  <si>
    <t>Beta(PFE)</t>
  </si>
  <si>
    <t>DIS</t>
  </si>
  <si>
    <t>Beta(DIS)</t>
  </si>
  <si>
    <t>AAPL</t>
  </si>
  <si>
    <t>Beta(AAPL)</t>
  </si>
  <si>
    <t>MV</t>
  </si>
  <si>
    <t>Total</t>
  </si>
  <si>
    <t>Beta portfolio</t>
  </si>
  <si>
    <t>Last</t>
  </si>
  <si>
    <t>Contracts</t>
  </si>
  <si>
    <t xml:space="preserve"> Total Market Value Long</t>
  </si>
  <si>
    <t>Stocks Beta</t>
  </si>
  <si>
    <t>They have high MarektCap in car's industry.</t>
  </si>
  <si>
    <t>My favorite gaming creator and one of the biggest companies in gaming industry, They have high MarketCap which is = 60.16B.</t>
  </si>
  <si>
    <t>One of the biggest company in health industry and they provide vaccines to whole world, They have high MarketCap which is = 239.63B.</t>
  </si>
  <si>
    <t>One of the biggest companies in communication's industry and they have high MarketCap which is = 76.14B, since COVID-19 came out zoom become necessary for all jobs.</t>
  </si>
  <si>
    <t>One of the biggest companies in Entertainment industry and they have high P/E Ratio which is = 290.59 .</t>
  </si>
  <si>
    <t>They just released new iPhone (iPhone 13).</t>
  </si>
  <si>
    <t>XLV(ETF)</t>
  </si>
  <si>
    <t>Reason</t>
  </si>
  <si>
    <t>Profit</t>
  </si>
  <si>
    <t>Selling Price</t>
  </si>
  <si>
    <t>Buying Price</t>
  </si>
  <si>
    <t>Quantity</t>
  </si>
  <si>
    <t>Symbol</t>
  </si>
  <si>
    <t>Num</t>
  </si>
  <si>
    <t>Stock Trak Transactions</t>
  </si>
  <si>
    <t>Wight</t>
  </si>
  <si>
    <t>We were looking for an ETF that follow specific industry which is health care.</t>
  </si>
  <si>
    <t>They have high MarektCap in retail shopping services industry.</t>
  </si>
  <si>
    <t>There is huge demand in NVIDIA GPU due cryptocurrency mining trends and they have high MarketCap in electronic's industry.</t>
  </si>
  <si>
    <t>One of the popular restaurant's in the world in food industry, The quarterly dividends for McDonalds is increasing and this will lead to increase the share price.</t>
  </si>
  <si>
    <t>annual yield</t>
  </si>
  <si>
    <t>yield to Maturity</t>
  </si>
  <si>
    <t>bond price</t>
  </si>
  <si>
    <t>frequancy of compounding</t>
  </si>
  <si>
    <t>Annual coupon</t>
  </si>
  <si>
    <t>Time to maturity</t>
  </si>
  <si>
    <t>Bond/Bill principal</t>
  </si>
  <si>
    <t>Bond price</t>
  </si>
  <si>
    <t>part a</t>
  </si>
  <si>
    <t>swap liability</t>
  </si>
  <si>
    <t>invests fixed rate bond (asset)</t>
  </si>
  <si>
    <t>issues floating rate bond (liability)</t>
  </si>
  <si>
    <t>million</t>
  </si>
  <si>
    <t>pays floating and receives fixed</t>
  </si>
  <si>
    <t>swap asset</t>
  </si>
  <si>
    <t>invests floating rate bond (asset)</t>
  </si>
  <si>
    <t>issues fiexd rate bond (liability)</t>
  </si>
  <si>
    <t>pays fixed and receives floating</t>
  </si>
  <si>
    <t>discounted cash flow</t>
  </si>
  <si>
    <t>pv factor</t>
  </si>
  <si>
    <t>cash flow</t>
  </si>
  <si>
    <t>months</t>
  </si>
  <si>
    <t>valution of floating rate bond</t>
  </si>
  <si>
    <t>cach flow</t>
  </si>
  <si>
    <t>valution of fixed rate bond</t>
  </si>
  <si>
    <t>the pv factor</t>
  </si>
  <si>
    <t>r%</t>
  </si>
  <si>
    <t>computation</t>
  </si>
  <si>
    <t>rate</t>
  </si>
  <si>
    <t>year</t>
  </si>
  <si>
    <t>calculating the forword rate</t>
  </si>
  <si>
    <t>8 basis points benefit ignoring the currency effect</t>
  </si>
  <si>
    <t>Net benefit to Deutsche bank</t>
  </si>
  <si>
    <t>(0.16%)16 basis points benefit over direct borrowing in Euoros</t>
  </si>
  <si>
    <t>net cost of borrowing to nike</t>
  </si>
  <si>
    <t>(0.16%)16 basis points benefit over direct borrowing in US$</t>
  </si>
  <si>
    <t>net cost of borrowing to addidas</t>
  </si>
  <si>
    <t>Adidas to pay US$9.44% to Deutsche Bank and in return get Euros 5.2% from them</t>
  </si>
  <si>
    <t>Adidas has advantage of lower borrowing cost in both Euros and US$ over Nike
However, Adidas's advantage over Nike is 0.8%(6%-5.2%) in Euros and only 0.4% (10%-9.6%) in US$.
So, Adidas has comparative advantage in Borrowing in Euros and Nike has comparative advantage in Borrowing in Dollars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</si>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</sst>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0.000"/>
    <numFmt numFmtId="165" formatCode="0.0"/>
    <numFmt numFmtId="166" formatCode="[$$-409]#,##0.00"/>
    <numFmt numFmtId="167" formatCode="_(&quot;SAR&quot;* #,##0.00_);_(&quot;SAR&quot;* \(#,##0.00\);_(&quot;SAR&quot;* &quot;-&quot;??_);_(@_)"/>
    <numFmt numFmtId="168" formatCode="&quot;$&quot;#,##0.00"/>
    <numFmt numFmtId="169" formatCode="0.000%"/>
    <numFmt numFmtId="170" formatCode="0.0000000"/>
    <numFmt numFmtId="171" formatCode="0.000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5B636A"/>
      <name val="Helvetica Neue"/>
      <family val="2"/>
    </font>
    <font>
      <sz val="13"/>
      <color rgb="FF000000"/>
      <name val="Helvetica Neue"/>
      <family val="2"/>
    </font>
    <font>
      <sz val="11"/>
      <color theme="1"/>
      <name val="Helvetica Neue"/>
      <family val="2"/>
    </font>
    <font>
      <sz val="9"/>
      <color rgb="FF333333"/>
      <name val="Roboto"/>
    </font>
    <font>
      <sz val="11"/>
      <color rgb="FF333333"/>
      <name val="Roboto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333333"/>
      <name val="Helvetica Neue"/>
      <family val="2"/>
    </font>
    <font>
      <sz val="30"/>
      <color theme="0" tint="-0.249977111117893"/>
      <name val="Calibri"/>
      <family val="2"/>
      <scheme val="minor"/>
    </font>
    <font>
      <sz val="12"/>
      <color rgb="FF33333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rgb="FFB6BF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7" fontId="20" fillId="0" borderId="0" applyFont="0" applyFill="0" applyBorder="0" applyAlignment="0" applyProtection="0"/>
  </cellStyleXfs>
  <cellXfs count="69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5" fontId="19" fillId="33" borderId="10" xfId="0" applyNumberFormat="1" applyFont="1" applyFill="1" applyBorder="1" applyAlignment="1">
      <alignment horizontal="center" vertical="center"/>
    </xf>
    <xf numFmtId="4" fontId="19" fillId="33" borderId="10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4" fontId="0" fillId="34" borderId="0" xfId="0" applyNumberFormat="1" applyFill="1" applyAlignment="1">
      <alignment horizontal="center"/>
    </xf>
    <xf numFmtId="8" fontId="25" fillId="33" borderId="11" xfId="0" applyNumberFormat="1" applyFont="1" applyFill="1" applyBorder="1" applyAlignment="1">
      <alignment horizontal="center" vertical="center" wrapText="1"/>
    </xf>
    <xf numFmtId="8" fontId="24" fillId="0" borderId="0" xfId="0" applyNumberFormat="1" applyFont="1" applyAlignment="1">
      <alignment horizontal="center"/>
    </xf>
    <xf numFmtId="0" fontId="20" fillId="0" borderId="0" xfId="43" applyAlignment="1">
      <alignment horizontal="center"/>
    </xf>
    <xf numFmtId="0" fontId="21" fillId="0" borderId="0" xfId="43" applyFont="1" applyAlignment="1">
      <alignment horizontal="center"/>
    </xf>
    <xf numFmtId="0" fontId="22" fillId="0" borderId="0" xfId="43" applyFont="1" applyAlignment="1">
      <alignment horizontal="center"/>
    </xf>
    <xf numFmtId="0" fontId="23" fillId="0" borderId="0" xfId="43" applyFont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26" fillId="0" borderId="0" xfId="43" applyFont="1" applyAlignment="1">
      <alignment horizontal="center" vertical="center"/>
    </xf>
    <xf numFmtId="0" fontId="20" fillId="0" borderId="0" xfId="43" applyAlignment="1">
      <alignment horizontal="center" vertical="center"/>
    </xf>
    <xf numFmtId="10" fontId="20" fillId="0" borderId="0" xfId="43" applyNumberFormat="1" applyAlignment="1">
      <alignment horizontal="center" vertical="center"/>
    </xf>
    <xf numFmtId="0" fontId="26" fillId="35" borderId="12" xfId="43" applyFont="1" applyFill="1" applyBorder="1" applyAlignment="1">
      <alignment horizontal="center" vertical="center"/>
    </xf>
    <xf numFmtId="10" fontId="26" fillId="35" borderId="12" xfId="44" applyNumberFormat="1" applyFont="1" applyFill="1" applyBorder="1" applyAlignment="1">
      <alignment horizontal="center" vertical="center"/>
    </xf>
    <xf numFmtId="0" fontId="20" fillId="0" borderId="12" xfId="43" applyBorder="1" applyAlignment="1">
      <alignment horizontal="center" vertical="center"/>
    </xf>
    <xf numFmtId="0" fontId="26" fillId="0" borderId="12" xfId="43" applyFont="1" applyBorder="1" applyAlignment="1">
      <alignment horizontal="center" vertical="center"/>
    </xf>
    <xf numFmtId="166" fontId="26" fillId="0" borderId="12" xfId="43" applyNumberFormat="1" applyFont="1" applyBorder="1" applyAlignment="1">
      <alignment horizontal="center" vertical="center"/>
    </xf>
    <xf numFmtId="10" fontId="26" fillId="0" borderId="12" xfId="44" applyNumberFormat="1" applyFont="1" applyBorder="1" applyAlignment="1">
      <alignment horizontal="center" vertical="center"/>
    </xf>
    <xf numFmtId="167" fontId="26" fillId="0" borderId="12" xfId="44" applyNumberFormat="1" applyFont="1" applyBorder="1" applyAlignment="1">
      <alignment horizontal="center" vertical="center"/>
    </xf>
    <xf numFmtId="9" fontId="27" fillId="0" borderId="12" xfId="44" applyFont="1" applyBorder="1" applyAlignment="1">
      <alignment horizontal="center" vertical="center"/>
    </xf>
    <xf numFmtId="0" fontId="28" fillId="0" borderId="12" xfId="43" applyFont="1" applyBorder="1" applyAlignment="1">
      <alignment horizontal="center" vertical="center"/>
    </xf>
    <xf numFmtId="167" fontId="26" fillId="0" borderId="12" xfId="45" applyFont="1" applyBorder="1" applyAlignment="1">
      <alignment horizontal="center" vertical="center"/>
    </xf>
    <xf numFmtId="10" fontId="26" fillId="0" borderId="12" xfId="44" applyNumberFormat="1" applyFont="1" applyFill="1" applyBorder="1" applyAlignment="1">
      <alignment horizontal="center" vertical="center"/>
    </xf>
    <xf numFmtId="9" fontId="27" fillId="0" borderId="12" xfId="44" applyFont="1" applyFill="1" applyBorder="1" applyAlignment="1">
      <alignment horizontal="center" vertical="center"/>
    </xf>
    <xf numFmtId="10" fontId="26" fillId="0" borderId="0" xfId="44" applyNumberFormat="1" applyFont="1" applyBorder="1" applyAlignment="1">
      <alignment horizontal="center" vertical="center"/>
    </xf>
    <xf numFmtId="168" fontId="26" fillId="0" borderId="12" xfId="43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34" borderId="12" xfId="0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165" fontId="0" fillId="34" borderId="12" xfId="0" applyNumberFormat="1" applyFill="1" applyBorder="1" applyAlignment="1">
      <alignment horizontal="center"/>
    </xf>
    <xf numFmtId="10" fontId="26" fillId="0" borderId="0" xfId="44" applyNumberFormat="1" applyFont="1" applyAlignment="1">
      <alignment horizontal="center" vertical="center"/>
    </xf>
    <xf numFmtId="3" fontId="20" fillId="0" borderId="12" xfId="43" applyNumberFormat="1" applyBorder="1" applyAlignment="1">
      <alignment horizontal="center" vertical="center"/>
    </xf>
    <xf numFmtId="3" fontId="20" fillId="0" borderId="0" xfId="43" applyNumberFormat="1" applyAlignment="1">
      <alignment horizontal="center" vertical="center"/>
    </xf>
    <xf numFmtId="2" fontId="20" fillId="0" borderId="0" xfId="43" applyNumberFormat="1" applyAlignment="1">
      <alignment horizontal="center" vertical="center"/>
    </xf>
    <xf numFmtId="0" fontId="20" fillId="0" borderId="0" xfId="43"/>
    <xf numFmtId="10" fontId="20" fillId="34" borderId="0" xfId="43" applyNumberFormat="1" applyFill="1"/>
    <xf numFmtId="10" fontId="20" fillId="0" borderId="0" xfId="43" applyNumberFormat="1"/>
    <xf numFmtId="0" fontId="20" fillId="37" borderId="0" xfId="43" applyFill="1"/>
    <xf numFmtId="0" fontId="20" fillId="38" borderId="0" xfId="43" applyFill="1"/>
    <xf numFmtId="169" fontId="20" fillId="0" borderId="0" xfId="43" applyNumberFormat="1"/>
    <xf numFmtId="0" fontId="20" fillId="39" borderId="0" xfId="43" applyFill="1"/>
    <xf numFmtId="0" fontId="20" fillId="40" borderId="0" xfId="43" applyFill="1"/>
    <xf numFmtId="170" fontId="20" fillId="0" borderId="0" xfId="43" applyNumberFormat="1"/>
    <xf numFmtId="0" fontId="20" fillId="41" borderId="0" xfId="43" applyFill="1"/>
    <xf numFmtId="0" fontId="20" fillId="34" borderId="0" xfId="43" applyFill="1"/>
    <xf numFmtId="170" fontId="20" fillId="34" borderId="0" xfId="43" applyNumberFormat="1" applyFill="1"/>
    <xf numFmtId="0" fontId="20" fillId="42" borderId="0" xfId="43" applyFill="1"/>
    <xf numFmtId="0" fontId="0" fillId="0" borderId="0" xfId="44" applyNumberFormat="1" applyFont="1"/>
    <xf numFmtId="0" fontId="0" fillId="0" borderId="0" xfId="45" applyNumberFormat="1" applyFont="1"/>
    <xf numFmtId="171" fontId="0" fillId="0" borderId="0" xfId="44" applyNumberFormat="1" applyFont="1"/>
    <xf numFmtId="0" fontId="30" fillId="0" borderId="0" xfId="43" applyFont="1" applyAlignment="1">
      <alignment wrapText="1"/>
    </xf>
    <xf numFmtId="0" fontId="29" fillId="36" borderId="0" xfId="43" applyFont="1" applyFill="1" applyAlignment="1">
      <alignment horizontal="center" vertical="center"/>
    </xf>
    <xf numFmtId="0" fontId="20" fillId="42" borderId="0" xfId="43" applyFill="1" applyAlignment="1">
      <alignment horizontal="center"/>
    </xf>
    <xf numFmtId="0" fontId="20" fillId="40" borderId="0" xfId="43" applyFill="1" applyAlignment="1">
      <alignment horizontal="center"/>
    </xf>
    <xf numFmtId="0" fontId="20" fillId="39" borderId="0" xfId="43" applyFill="1" applyAlignment="1">
      <alignment horizontal="center"/>
    </xf>
    <xf numFmtId="0" fontId="30" fillId="37" borderId="0" xfId="43" applyFont="1" applyFill="1" applyAlignment="1">
      <alignment horizontal="center" wrapText="1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45" xr:uid="{473DAD18-3A30-403F-9BE8-75BAF016A42E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F5CD64D-C96E-4597-9AE0-4DBA4976A3B3}"/>
    <cellStyle name="Note" xfId="16" builtinId="10" customBuiltin="1"/>
    <cellStyle name="Output" xfId="11" builtinId="21" customBuiltin="1"/>
    <cellStyle name="Percent" xfId="1" builtinId="5"/>
    <cellStyle name="Percent 2" xfId="44" xr:uid="{DBB1B5A5-35E0-443D-ABF0-2B915E984A4F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875-6C15-4AB7-972A-50A72BC63C9D}">
  <dimension ref="D2:N106"/>
  <sheetViews>
    <sheetView topLeftCell="B1" zoomScale="65" zoomScaleNormal="33" workbookViewId="0">
      <selection activeCell="H17" sqref="H17"/>
    </sheetView>
  </sheetViews>
  <sheetFormatPr defaultColWidth="12.5703125" defaultRowHeight="23.25"/>
  <cols>
    <col min="1" max="2" width="12.5703125" style="18"/>
    <col min="3" max="3" width="12" style="18" customWidth="1"/>
    <col min="4" max="6" width="16" style="18" bestFit="1" customWidth="1"/>
    <col min="7" max="7" width="19.28515625" style="18" bestFit="1" customWidth="1"/>
    <col min="8" max="8" width="19" style="18" bestFit="1" customWidth="1"/>
    <col min="9" max="9" width="17.5703125" style="18" bestFit="1" customWidth="1"/>
    <col min="10" max="10" width="12.85546875" style="18" bestFit="1" customWidth="1"/>
    <col min="11" max="11" width="255.7109375" style="43" bestFit="1" customWidth="1"/>
    <col min="12" max="12" width="23.7109375" style="18" bestFit="1" customWidth="1"/>
    <col min="13" max="13" width="10" style="18" bestFit="1" customWidth="1"/>
    <col min="14" max="14" width="11.85546875" style="18" bestFit="1" customWidth="1"/>
    <col min="15" max="16384" width="12.5703125" style="18"/>
  </cols>
  <sheetData>
    <row r="2" spans="4:14" ht="15.95" customHeight="1">
      <c r="D2" s="64" t="s">
        <v>298</v>
      </c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4:14" ht="23.25" customHeight="1"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4:14" ht="23.25" customHeight="1"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14">
      <c r="D5" s="17"/>
      <c r="E5" s="17"/>
      <c r="F5" s="17"/>
      <c r="G5" s="17"/>
      <c r="H5" s="17"/>
      <c r="I5" s="17"/>
      <c r="J5" s="17"/>
      <c r="K5" s="32"/>
    </row>
    <row r="6" spans="4:14">
      <c r="D6" s="20" t="s">
        <v>297</v>
      </c>
      <c r="E6" s="20" t="s">
        <v>296</v>
      </c>
      <c r="F6" s="20" t="s">
        <v>295</v>
      </c>
      <c r="G6" s="20" t="s">
        <v>294</v>
      </c>
      <c r="H6" s="20" t="s">
        <v>293</v>
      </c>
      <c r="I6" s="20" t="s">
        <v>292</v>
      </c>
      <c r="J6" s="21" t="s">
        <v>8</v>
      </c>
      <c r="K6" s="20" t="s">
        <v>291</v>
      </c>
      <c r="L6" s="20"/>
      <c r="M6" s="20" t="s">
        <v>299</v>
      </c>
      <c r="N6" s="20"/>
    </row>
    <row r="7" spans="4:14" ht="26.25">
      <c r="D7" s="23">
        <v>1</v>
      </c>
      <c r="E7" s="23" t="s">
        <v>290</v>
      </c>
      <c r="F7" s="23">
        <v>392</v>
      </c>
      <c r="G7" s="24">
        <v>127.58</v>
      </c>
      <c r="H7" s="24">
        <v>198.63</v>
      </c>
      <c r="I7" s="33">
        <f>(H7-G7)*F7</f>
        <v>27851.599999999999</v>
      </c>
      <c r="J7" s="25">
        <f t="shared" ref="J7:J18" si="0">(H7-G7)/G7</f>
        <v>0.5569054710769713</v>
      </c>
      <c r="K7" s="23" t="s">
        <v>300</v>
      </c>
      <c r="L7" s="26">
        <f t="shared" ref="L7:L18" si="1">G7*F7</f>
        <v>50011.360000000001</v>
      </c>
      <c r="M7" s="27">
        <f t="shared" ref="M7:M18" si="2">L7/$L$19</f>
        <v>5.0011359999999998E-2</v>
      </c>
      <c r="N7" s="22"/>
    </row>
    <row r="8" spans="4:14" ht="26.25">
      <c r="D8" s="23">
        <v>2</v>
      </c>
      <c r="E8" s="28" t="s">
        <v>275</v>
      </c>
      <c r="F8" s="23">
        <v>193</v>
      </c>
      <c r="G8" s="24">
        <v>143.29</v>
      </c>
      <c r="H8" s="24">
        <v>170.27</v>
      </c>
      <c r="I8" s="33">
        <f t="shared" ref="I8:I16" si="3">(H8-G8)*F8</f>
        <v>5207.1400000000031</v>
      </c>
      <c r="J8" s="25">
        <f t="shared" si="0"/>
        <v>0.18828948286691338</v>
      </c>
      <c r="K8" s="23" t="s">
        <v>289</v>
      </c>
      <c r="L8" s="26">
        <f t="shared" si="1"/>
        <v>27654.969999999998</v>
      </c>
      <c r="M8" s="27">
        <f t="shared" si="2"/>
        <v>2.7654969999999997E-2</v>
      </c>
      <c r="N8" s="22"/>
    </row>
    <row r="9" spans="4:14" ht="26.25">
      <c r="D9" s="23">
        <v>3</v>
      </c>
      <c r="E9" s="23" t="s">
        <v>2</v>
      </c>
      <c r="F9" s="23">
        <v>35</v>
      </c>
      <c r="G9" s="24">
        <v>793.61</v>
      </c>
      <c r="H9" s="24">
        <v>942.65</v>
      </c>
      <c r="I9" s="33">
        <f t="shared" si="3"/>
        <v>5216.3999999999987</v>
      </c>
      <c r="J9" s="25">
        <f t="shared" si="0"/>
        <v>0.18780005292272017</v>
      </c>
      <c r="K9" s="23" t="s">
        <v>284</v>
      </c>
      <c r="L9" s="26">
        <f t="shared" si="1"/>
        <v>27776.350000000002</v>
      </c>
      <c r="M9" s="27">
        <f t="shared" si="2"/>
        <v>2.7776350000000002E-2</v>
      </c>
      <c r="N9" s="22"/>
    </row>
    <row r="10" spans="4:14" ht="26.25">
      <c r="D10" s="23">
        <v>4</v>
      </c>
      <c r="E10" s="23" t="s">
        <v>14</v>
      </c>
      <c r="F10" s="23">
        <v>8</v>
      </c>
      <c r="G10" s="24">
        <v>3302.43</v>
      </c>
      <c r="H10" s="24">
        <v>3389.5</v>
      </c>
      <c r="I10" s="33">
        <f t="shared" si="3"/>
        <v>696.56000000000131</v>
      </c>
      <c r="J10" s="25">
        <f t="shared" si="0"/>
        <v>2.6365433938039615E-2</v>
      </c>
      <c r="K10" s="23" t="s">
        <v>301</v>
      </c>
      <c r="L10" s="26">
        <f t="shared" si="1"/>
        <v>26419.439999999999</v>
      </c>
      <c r="M10" s="27">
        <f t="shared" si="2"/>
        <v>2.6419439999999999E-2</v>
      </c>
      <c r="N10" s="22"/>
    </row>
    <row r="11" spans="4:14" ht="26.25">
      <c r="D11" s="23">
        <v>5</v>
      </c>
      <c r="E11" s="23" t="s">
        <v>4</v>
      </c>
      <c r="F11" s="23">
        <v>132</v>
      </c>
      <c r="G11" s="24">
        <v>210.75</v>
      </c>
      <c r="H11" s="24">
        <v>282.06</v>
      </c>
      <c r="I11" s="33">
        <f t="shared" si="3"/>
        <v>9412.92</v>
      </c>
      <c r="J11" s="25">
        <f t="shared" si="0"/>
        <v>0.3383629893238434</v>
      </c>
      <c r="K11" s="23" t="s">
        <v>302</v>
      </c>
      <c r="L11" s="26">
        <f t="shared" si="1"/>
        <v>27819</v>
      </c>
      <c r="M11" s="27">
        <f t="shared" si="2"/>
        <v>2.7819E-2</v>
      </c>
      <c r="N11" s="22"/>
    </row>
    <row r="12" spans="4:14" ht="26.25">
      <c r="D12" s="23">
        <v>6</v>
      </c>
      <c r="E12" s="23" t="s">
        <v>273</v>
      </c>
      <c r="F12" s="23">
        <v>156</v>
      </c>
      <c r="G12" s="24">
        <v>177.71</v>
      </c>
      <c r="H12" s="24">
        <v>149.01</v>
      </c>
      <c r="I12" s="33">
        <f t="shared" si="3"/>
        <v>-4477.2000000000025</v>
      </c>
      <c r="J12" s="25">
        <f t="shared" si="0"/>
        <v>-0.16149907152101747</v>
      </c>
      <c r="K12" s="23" t="s">
        <v>288</v>
      </c>
      <c r="L12" s="29">
        <f t="shared" si="1"/>
        <v>27722.760000000002</v>
      </c>
      <c r="M12" s="27">
        <f t="shared" si="2"/>
        <v>2.7722760000000003E-2</v>
      </c>
      <c r="N12" s="22"/>
    </row>
    <row r="13" spans="4:14" ht="48.95" customHeight="1">
      <c r="D13" s="23">
        <v>7</v>
      </c>
      <c r="E13" s="23" t="s">
        <v>3</v>
      </c>
      <c r="F13" s="23">
        <v>108</v>
      </c>
      <c r="G13" s="24">
        <v>256.27</v>
      </c>
      <c r="H13" s="24">
        <v>195.32</v>
      </c>
      <c r="I13" s="33">
        <f t="shared" si="3"/>
        <v>-6582.5999999999985</v>
      </c>
      <c r="J13" s="25">
        <f t="shared" si="0"/>
        <v>-0.23783509579740114</v>
      </c>
      <c r="K13" s="23" t="s">
        <v>287</v>
      </c>
      <c r="L13" s="29">
        <f t="shared" si="1"/>
        <v>27677.159999999996</v>
      </c>
      <c r="M13" s="27">
        <f t="shared" si="2"/>
        <v>2.7677159999999996E-2</v>
      </c>
      <c r="N13" s="22"/>
    </row>
    <row r="14" spans="4:14" ht="26.25">
      <c r="D14" s="23">
        <v>8</v>
      </c>
      <c r="E14" s="23" t="s">
        <v>271</v>
      </c>
      <c r="F14" s="23">
        <v>650</v>
      </c>
      <c r="G14" s="24">
        <v>42.74</v>
      </c>
      <c r="H14" s="24">
        <v>59.67</v>
      </c>
      <c r="I14" s="33">
        <f t="shared" si="3"/>
        <v>11004.5</v>
      </c>
      <c r="J14" s="25">
        <f t="shared" si="0"/>
        <v>0.39611605053813753</v>
      </c>
      <c r="K14" s="23" t="s">
        <v>286</v>
      </c>
      <c r="L14" s="29">
        <f t="shared" si="1"/>
        <v>27781</v>
      </c>
      <c r="M14" s="27">
        <f t="shared" si="2"/>
        <v>2.7781E-2</v>
      </c>
      <c r="N14" s="22"/>
    </row>
    <row r="15" spans="4:14" ht="26.25">
      <c r="D15" s="23">
        <v>9</v>
      </c>
      <c r="E15" s="23" t="s">
        <v>5</v>
      </c>
      <c r="F15" s="23">
        <v>258</v>
      </c>
      <c r="G15" s="24">
        <v>77.36</v>
      </c>
      <c r="H15" s="24">
        <v>61.56</v>
      </c>
      <c r="I15" s="33">
        <f t="shared" si="3"/>
        <v>-4076.3999999999992</v>
      </c>
      <c r="J15" s="25">
        <f t="shared" si="0"/>
        <v>-0.2042399172699069</v>
      </c>
      <c r="K15" s="23" t="s">
        <v>285</v>
      </c>
      <c r="L15" s="29">
        <f t="shared" si="1"/>
        <v>19958.88</v>
      </c>
      <c r="M15" s="27">
        <f t="shared" si="2"/>
        <v>1.9958880000000002E-2</v>
      </c>
      <c r="N15" s="22"/>
    </row>
    <row r="16" spans="4:14" ht="26.25">
      <c r="D16" s="23">
        <v>10</v>
      </c>
      <c r="E16" s="23" t="s">
        <v>0</v>
      </c>
      <c r="F16" s="23">
        <v>80</v>
      </c>
      <c r="G16" s="24">
        <v>248.32</v>
      </c>
      <c r="H16" s="24">
        <v>262.45</v>
      </c>
      <c r="I16" s="33">
        <f t="shared" si="3"/>
        <v>1130.3999999999996</v>
      </c>
      <c r="J16" s="25">
        <f t="shared" si="0"/>
        <v>5.6902384020618542E-2</v>
      </c>
      <c r="K16" s="23" t="s">
        <v>303</v>
      </c>
      <c r="L16" s="29">
        <f t="shared" si="1"/>
        <v>19865.599999999999</v>
      </c>
      <c r="M16" s="27">
        <f t="shared" si="2"/>
        <v>1.9865599999999997E-2</v>
      </c>
      <c r="N16" s="22"/>
    </row>
    <row r="17" spans="4:14" ht="26.25">
      <c r="D17" s="23">
        <v>11</v>
      </c>
      <c r="E17" s="23" t="s">
        <v>2</v>
      </c>
      <c r="F17" s="23">
        <v>7</v>
      </c>
      <c r="G17" s="24">
        <v>805.72</v>
      </c>
      <c r="H17" s="24">
        <v>942.65</v>
      </c>
      <c r="I17" s="33">
        <f>(H17-G17)*F17</f>
        <v>958.50999999999965</v>
      </c>
      <c r="J17" s="25">
        <f t="shared" si="0"/>
        <v>0.16994737625974277</v>
      </c>
      <c r="K17" s="23" t="s">
        <v>284</v>
      </c>
      <c r="L17" s="29">
        <f t="shared" si="1"/>
        <v>5640.04</v>
      </c>
      <c r="M17" s="31">
        <f t="shared" si="2"/>
        <v>5.6400399999999998E-3</v>
      </c>
      <c r="N17" s="22"/>
    </row>
    <row r="18" spans="4:14" ht="26.25">
      <c r="D18" s="23">
        <v>12</v>
      </c>
      <c r="E18" s="23" t="s">
        <v>2</v>
      </c>
      <c r="F18" s="23">
        <v>50</v>
      </c>
      <c r="G18" s="24">
        <v>807.81</v>
      </c>
      <c r="H18" s="24">
        <v>942.65</v>
      </c>
      <c r="I18" s="33">
        <f>(H18-G18)*F18</f>
        <v>6742.0000000000018</v>
      </c>
      <c r="J18" s="30">
        <f t="shared" si="0"/>
        <v>0.16692043921219105</v>
      </c>
      <c r="K18" s="23" t="s">
        <v>284</v>
      </c>
      <c r="L18" s="29">
        <f t="shared" si="1"/>
        <v>40390.5</v>
      </c>
      <c r="M18" s="31">
        <f t="shared" si="2"/>
        <v>4.0390500000000003E-2</v>
      </c>
      <c r="N18" s="22"/>
    </row>
    <row r="19" spans="4:14">
      <c r="D19" s="23"/>
      <c r="E19" s="22"/>
      <c r="F19" s="22"/>
      <c r="G19" s="22"/>
      <c r="H19" s="22"/>
      <c r="I19" s="22"/>
      <c r="J19" s="22"/>
      <c r="K19" s="25"/>
      <c r="L19" s="44">
        <v>1000000</v>
      </c>
      <c r="M19" s="22"/>
      <c r="N19" s="22"/>
    </row>
    <row r="20" spans="4:14" ht="24" customHeight="1">
      <c r="K20" s="18"/>
      <c r="N20" s="17"/>
    </row>
    <row r="21" spans="4:14" ht="24" customHeight="1">
      <c r="K21" s="18"/>
      <c r="N21" s="17"/>
    </row>
    <row r="22" spans="4:14" ht="24" customHeight="1">
      <c r="N22" s="17"/>
    </row>
    <row r="23" spans="4:14" ht="15.75">
      <c r="K23" s="18"/>
    </row>
    <row r="24" spans="4:14" ht="15.75">
      <c r="K24" s="18"/>
    </row>
    <row r="25" spans="4:14" ht="15.75">
      <c r="K25" s="18"/>
      <c r="L25" s="46"/>
    </row>
    <row r="26" spans="4:14" ht="15.75">
      <c r="K26" s="18"/>
    </row>
    <row r="27" spans="4:14" ht="15.75">
      <c r="K27" s="18"/>
    </row>
    <row r="28" spans="4:14" ht="15.75">
      <c r="K28" s="18"/>
    </row>
    <row r="29" spans="4:14" ht="15.75">
      <c r="K29" s="18"/>
    </row>
    <row r="30" spans="4:14" ht="15.75">
      <c r="K30" s="18"/>
    </row>
    <row r="31" spans="4:14" ht="15.75">
      <c r="K31" s="18"/>
    </row>
    <row r="32" spans="4:14" ht="15.75">
      <c r="K32" s="18"/>
    </row>
    <row r="33" spans="10:11" ht="15.75">
      <c r="J33" s="22"/>
      <c r="K33" s="18"/>
    </row>
    <row r="40" spans="10:11" ht="15.75">
      <c r="K40" s="18"/>
    </row>
    <row r="96" spans="5:6">
      <c r="E96" s="18">
        <f>E98/177.71</f>
        <v>156.30959303234357</v>
      </c>
      <c r="F96" s="18">
        <f>E98/42.74</f>
        <v>649.92460874538551</v>
      </c>
    </row>
    <row r="97" spans="4:10">
      <c r="D97" s="18">
        <f>E98/210</f>
        <v>132.27513227513228</v>
      </c>
      <c r="E97" s="18">
        <f>E98/106</f>
        <v>262.05450733752622</v>
      </c>
    </row>
    <row r="98" spans="4:10">
      <c r="D98" s="18">
        <f>E98/3302.43</f>
        <v>8.4113146312799305</v>
      </c>
      <c r="E98" s="18">
        <f>250000/9</f>
        <v>27777.777777777777</v>
      </c>
      <c r="F98" s="18">
        <f>E98/793.61</f>
        <v>35.001799092473355</v>
      </c>
      <c r="G98" s="18">
        <f>E98/256.27</f>
        <v>108.39262409871533</v>
      </c>
    </row>
    <row r="99" spans="4:10">
      <c r="E99" s="18">
        <f>E98/143</f>
        <v>194.25019425019426</v>
      </c>
    </row>
    <row r="100" spans="4:10">
      <c r="E100" s="18">
        <f>E98/106.08</f>
        <v>261.85687950393833</v>
      </c>
    </row>
    <row r="104" spans="4:10">
      <c r="E104" s="45">
        <v>20000</v>
      </c>
      <c r="F104" s="18">
        <f>E104/248.32</f>
        <v>80.541237113402062</v>
      </c>
    </row>
    <row r="105" spans="4:10">
      <c r="E105" s="18">
        <f>E104/77.36</f>
        <v>258.53154084798348</v>
      </c>
    </row>
    <row r="106" spans="4:10">
      <c r="J106" s="19">
        <f>5/10%-8%</f>
        <v>49.92</v>
      </c>
    </row>
  </sheetData>
  <mergeCells count="1">
    <mergeCell ref="D2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5"/>
  <sheetViews>
    <sheetView topLeftCell="AB1" workbookViewId="0">
      <selection activeCell="BE3" sqref="BE3"/>
    </sheetView>
  </sheetViews>
  <sheetFormatPr defaultRowHeight="15"/>
  <cols>
    <col min="1" max="1" width="10.140625" style="2" bestFit="1" customWidth="1"/>
    <col min="2" max="2" width="11.28515625" style="2" bestFit="1" customWidth="1"/>
    <col min="3" max="3" width="11.7109375" style="2" bestFit="1" customWidth="1"/>
    <col min="4" max="4" width="10.5703125" style="2" bestFit="1" customWidth="1"/>
    <col min="5" max="5" width="9.140625" style="2"/>
    <col min="6" max="6" width="10.140625" style="2" bestFit="1" customWidth="1"/>
    <col min="7" max="7" width="11.28515625" style="2" bestFit="1" customWidth="1"/>
    <col min="8" max="8" width="7" style="2" bestFit="1" customWidth="1"/>
    <col min="9" max="9" width="9.140625" style="2"/>
    <col min="10" max="10" width="10.140625" style="2" bestFit="1" customWidth="1"/>
    <col min="11" max="12" width="11.28515625" style="2" bestFit="1" customWidth="1"/>
    <col min="13" max="13" width="10.5703125" style="2" bestFit="1" customWidth="1"/>
    <col min="14" max="14" width="9.140625" style="2"/>
    <col min="15" max="15" width="10.140625" style="2" bestFit="1" customWidth="1"/>
    <col min="16" max="16" width="11.28515625" style="2" bestFit="1" customWidth="1"/>
    <col min="17" max="17" width="11.7109375" style="2" bestFit="1" customWidth="1"/>
    <col min="18" max="18" width="9.140625" style="2" bestFit="1" customWidth="1"/>
    <col min="19" max="19" width="6.5703125" style="2" customWidth="1"/>
    <col min="20" max="20" width="10.140625" style="2" bestFit="1" customWidth="1"/>
    <col min="21" max="21" width="11.28515625" style="2" bestFit="1" customWidth="1"/>
    <col min="22" max="23" width="11.7109375" style="2" bestFit="1" customWidth="1"/>
    <col min="24" max="24" width="9.140625" style="2"/>
    <col min="25" max="25" width="10.140625" style="2" bestFit="1" customWidth="1"/>
    <col min="26" max="26" width="11.28515625" style="2" bestFit="1" customWidth="1"/>
    <col min="27" max="27" width="10.28515625" style="2" bestFit="1" customWidth="1"/>
    <col min="28" max="28" width="10.5703125" style="2" bestFit="1" customWidth="1"/>
    <col min="29" max="29" width="9.140625" style="2"/>
    <col min="30" max="30" width="9.7109375" style="2" bestFit="1" customWidth="1"/>
    <col min="31" max="31" width="8.7109375" style="2" bestFit="1" customWidth="1"/>
    <col min="32" max="32" width="11.7109375" style="2" bestFit="1" customWidth="1"/>
    <col min="33" max="33" width="11.85546875" style="2" bestFit="1" customWidth="1"/>
    <col min="34" max="34" width="9.140625" style="2"/>
    <col min="35" max="35" width="15.7109375" style="2" bestFit="1" customWidth="1"/>
    <col min="36" max="36" width="11.5703125" style="2" bestFit="1" customWidth="1"/>
    <col min="37" max="37" width="10.28515625" style="2" bestFit="1" customWidth="1"/>
    <col min="38" max="38" width="9.7109375" style="2" bestFit="1" customWidth="1"/>
    <col min="39" max="39" width="9.140625" style="2"/>
    <col min="40" max="40" width="15.7109375" style="2" bestFit="1" customWidth="1"/>
    <col min="41" max="41" width="11.5703125" style="2" bestFit="1" customWidth="1"/>
    <col min="42" max="42" width="11.7109375" style="2" bestFit="1" customWidth="1"/>
    <col min="43" max="43" width="9.5703125" style="2" bestFit="1" customWidth="1"/>
    <col min="44" max="44" width="9.140625" style="2"/>
    <col min="45" max="45" width="13.5703125" style="2" bestFit="1" customWidth="1"/>
    <col min="46" max="46" width="4" style="2" bestFit="1" customWidth="1"/>
    <col min="47" max="47" width="11.5703125" style="2" bestFit="1" customWidth="1"/>
    <col min="48" max="48" width="7.140625" style="2" bestFit="1" customWidth="1"/>
    <col min="49" max="49" width="9.28515625" style="2" bestFit="1" customWidth="1"/>
    <col min="50" max="50" width="9.140625" style="2"/>
    <col min="51" max="51" width="9.7109375" style="2" bestFit="1" customWidth="1"/>
    <col min="52" max="52" width="8.7109375" style="2" bestFit="1" customWidth="1"/>
    <col min="53" max="53" width="10.28515625" style="2" bestFit="1" customWidth="1"/>
    <col min="54" max="54" width="11" style="2" bestFit="1" customWidth="1"/>
    <col min="55" max="55" width="9.140625" style="2"/>
    <col min="56" max="56" width="13.7109375" style="2" customWidth="1"/>
    <col min="57" max="57" width="23.140625" style="2" bestFit="1" customWidth="1"/>
    <col min="58" max="58" width="11.140625" style="2" bestFit="1" customWidth="1"/>
    <col min="59" max="59" width="13.42578125" style="2" bestFit="1" customWidth="1"/>
    <col min="60" max="60" width="7" style="2" bestFit="1" customWidth="1"/>
    <col min="61" max="16384" width="9.140625" style="2"/>
  </cols>
  <sheetData>
    <row r="1" spans="1:60" ht="16.5" thickBot="1">
      <c r="A1" s="2" t="s">
        <v>0</v>
      </c>
      <c r="B1" s="2" t="s">
        <v>277</v>
      </c>
      <c r="C1" s="10">
        <v>19573.599999999999</v>
      </c>
      <c r="F1" s="2" t="s">
        <v>1</v>
      </c>
      <c r="J1" s="2" t="s">
        <v>2</v>
      </c>
      <c r="K1" s="2" t="s">
        <v>277</v>
      </c>
      <c r="L1" s="11">
        <v>100829.23</v>
      </c>
      <c r="O1" s="2" t="s">
        <v>3</v>
      </c>
      <c r="P1" s="2" t="s">
        <v>277</v>
      </c>
      <c r="Q1" s="10">
        <v>29622.78</v>
      </c>
      <c r="T1" s="2" t="s">
        <v>4</v>
      </c>
      <c r="U1" s="2" t="s">
        <v>277</v>
      </c>
      <c r="V1" s="10">
        <v>33708.839999999997</v>
      </c>
      <c r="Y1" s="2" t="s">
        <v>5</v>
      </c>
      <c r="Z1" s="2" t="s">
        <v>277</v>
      </c>
      <c r="AA1" s="11">
        <v>20096.91</v>
      </c>
      <c r="AD1" s="2" t="s">
        <v>14</v>
      </c>
      <c r="AE1" s="2" t="s">
        <v>277</v>
      </c>
      <c r="AF1" s="10">
        <v>26776.36</v>
      </c>
      <c r="AI1" s="12" t="s">
        <v>269</v>
      </c>
      <c r="AJ1" s="12" t="s">
        <v>277</v>
      </c>
      <c r="AK1" s="11">
        <v>52296.72</v>
      </c>
      <c r="AN1" s="12" t="s">
        <v>271</v>
      </c>
      <c r="AO1" s="12" t="s">
        <v>277</v>
      </c>
      <c r="AP1" s="10">
        <v>28273.31</v>
      </c>
      <c r="AS1" s="2" t="s">
        <v>273</v>
      </c>
      <c r="AT1" s="2" t="s">
        <v>277</v>
      </c>
      <c r="AU1" s="11">
        <v>26271.96</v>
      </c>
      <c r="AY1" s="2" t="s">
        <v>275</v>
      </c>
      <c r="AZ1" s="2" t="s">
        <v>277</v>
      </c>
      <c r="BA1" s="11">
        <v>28795.31</v>
      </c>
    </row>
    <row r="2" spans="1:60" ht="15.75" thickBot="1">
      <c r="A2" s="2" t="s">
        <v>6</v>
      </c>
      <c r="B2" s="2" t="s">
        <v>7</v>
      </c>
      <c r="C2" s="2" t="s">
        <v>8</v>
      </c>
      <c r="D2" s="2" t="s">
        <v>9</v>
      </c>
      <c r="F2" s="2" t="s">
        <v>6</v>
      </c>
      <c r="G2" s="2" t="s">
        <v>7</v>
      </c>
      <c r="H2" s="2" t="s">
        <v>8</v>
      </c>
      <c r="J2" s="2" t="s">
        <v>6</v>
      </c>
      <c r="K2" s="2" t="s">
        <v>7</v>
      </c>
      <c r="L2" s="2" t="s">
        <v>8</v>
      </c>
      <c r="M2" s="2" t="s">
        <v>10</v>
      </c>
      <c r="O2" s="2" t="s">
        <v>6</v>
      </c>
      <c r="P2" s="2" t="s">
        <v>7</v>
      </c>
      <c r="Q2" s="2" t="s">
        <v>8</v>
      </c>
      <c r="R2" s="2" t="s">
        <v>11</v>
      </c>
      <c r="T2" s="2" t="s">
        <v>6</v>
      </c>
      <c r="U2" s="2" t="s">
        <v>7</v>
      </c>
      <c r="V2" s="2" t="s">
        <v>8</v>
      </c>
      <c r="W2" s="2" t="s">
        <v>12</v>
      </c>
      <c r="Y2" s="2" t="s">
        <v>6</v>
      </c>
      <c r="Z2" s="2" t="s">
        <v>7</v>
      </c>
      <c r="AA2" s="2" t="s">
        <v>8</v>
      </c>
      <c r="AB2" s="2" t="s">
        <v>13</v>
      </c>
      <c r="AD2" s="1" t="s">
        <v>6</v>
      </c>
      <c r="AE2" s="1" t="s">
        <v>7</v>
      </c>
      <c r="AF2" s="2" t="s">
        <v>8</v>
      </c>
      <c r="AG2" s="2" t="s">
        <v>15</v>
      </c>
      <c r="AI2" s="13" t="s">
        <v>6</v>
      </c>
      <c r="AJ2" s="13" t="s">
        <v>7</v>
      </c>
      <c r="AK2" s="2" t="s">
        <v>8</v>
      </c>
      <c r="AL2" s="2" t="s">
        <v>270</v>
      </c>
      <c r="AN2" s="13" t="s">
        <v>6</v>
      </c>
      <c r="AO2" s="13" t="s">
        <v>7</v>
      </c>
      <c r="AP2" s="2" t="s">
        <v>8</v>
      </c>
      <c r="AQ2" s="2" t="s">
        <v>272</v>
      </c>
      <c r="AS2" s="13" t="s">
        <v>6</v>
      </c>
      <c r="AT2" s="13"/>
      <c r="AU2" s="13" t="s">
        <v>7</v>
      </c>
      <c r="AV2" s="2" t="s">
        <v>8</v>
      </c>
      <c r="AW2" s="2" t="s">
        <v>274</v>
      </c>
      <c r="AY2" s="1" t="s">
        <v>6</v>
      </c>
      <c r="AZ2" s="1" t="s">
        <v>7</v>
      </c>
      <c r="BA2" s="2" t="s">
        <v>8</v>
      </c>
      <c r="BB2" s="2" t="s">
        <v>276</v>
      </c>
    </row>
    <row r="3" spans="1:60" ht="17.25" thickBot="1">
      <c r="A3" s="3">
        <v>44498</v>
      </c>
      <c r="B3" s="2">
        <v>244.76</v>
      </c>
      <c r="C3" s="4">
        <f>B3/B4-1</f>
        <v>-3.0142566191446729E-3</v>
      </c>
      <c r="D3" s="9">
        <f>SLOPE(C3:C254,H3:H254)</f>
        <v>0.59447591196734773</v>
      </c>
      <c r="F3" s="3">
        <v>44498</v>
      </c>
      <c r="G3" s="5">
        <v>4601.7</v>
      </c>
      <c r="H3" s="4">
        <f>G3/G4-1</f>
        <v>1.1487200908533168E-3</v>
      </c>
      <c r="J3" s="3">
        <v>44498</v>
      </c>
      <c r="K3" s="5">
        <v>1098.1600000000001</v>
      </c>
      <c r="L3" s="4">
        <f>K3/K4-1</f>
        <v>1.960929956176205E-2</v>
      </c>
      <c r="M3" s="9">
        <f>SLOPE(L3:L254,H3:H254)</f>
        <v>1.6792756824066746</v>
      </c>
      <c r="O3" s="3">
        <v>44498</v>
      </c>
      <c r="P3" s="2">
        <v>275.54000000000002</v>
      </c>
      <c r="Q3" s="4">
        <f>P3/P4-1</f>
        <v>-3.760214042953125E-3</v>
      </c>
      <c r="R3" s="9">
        <f>SLOPE(Q3:Q254,H3:H254)</f>
        <v>0.80890158715766702</v>
      </c>
      <c r="T3" s="3">
        <v>44498</v>
      </c>
      <c r="U3" s="2">
        <v>255.98</v>
      </c>
      <c r="V3" s="4">
        <f>U3/U4-1</f>
        <v>2.6342167515336135E-2</v>
      </c>
      <c r="W3" s="9">
        <f>SLOPE(V3:V254,H3:H254)</f>
        <v>1.6161077228858458</v>
      </c>
      <c r="Y3" s="3">
        <v>44498</v>
      </c>
      <c r="Z3" s="2">
        <v>77.88</v>
      </c>
      <c r="AA3" s="4">
        <f>Z3/Z4-1</f>
        <v>-1.2677484787018245E-2</v>
      </c>
      <c r="AB3" s="9">
        <f>SLOPE(AA3:AA254,H3:H254)</f>
        <v>0.87766201959648249</v>
      </c>
      <c r="AD3" s="6">
        <v>44498</v>
      </c>
      <c r="AE3" s="7">
        <v>3353.7</v>
      </c>
      <c r="AF3" s="8">
        <f>AE3/AE4-1</f>
        <v>-2.6945630003162635E-2</v>
      </c>
      <c r="AG3" s="9">
        <f>SLOPE(AF3:AF254,H3:H254)</f>
        <v>1.056832484676655</v>
      </c>
      <c r="AI3" s="14" t="s">
        <v>16</v>
      </c>
      <c r="AJ3" s="14">
        <v>133.56</v>
      </c>
      <c r="AK3" s="8">
        <f>AJ3/AJ4-1</f>
        <v>7.7718252471139504E-3</v>
      </c>
      <c r="AL3" s="9">
        <f>SLOPE(AK3:AK254,H3:H254)</f>
        <v>0.6842993238562517</v>
      </c>
      <c r="AN3" s="14" t="s">
        <v>16</v>
      </c>
      <c r="AO3" s="14">
        <v>43.56</v>
      </c>
      <c r="AP3" s="8">
        <f>AO3/AO4-1</f>
        <v>8.8003705419175127E-3</v>
      </c>
      <c r="AQ3" s="9">
        <f>SLOPE(AP3:AP254,H3:H254)</f>
        <v>0.38337457918089257</v>
      </c>
      <c r="AS3" s="15" t="s">
        <v>16</v>
      </c>
      <c r="AT3" s="15"/>
      <c r="AU3" s="15">
        <v>169.08</v>
      </c>
      <c r="AV3" s="8">
        <f>AU3/AU4-1</f>
        <v>-3.5360678925034916E-3</v>
      </c>
      <c r="AW3" s="9">
        <f>SLOPE(AV3:AV254,H3:H254)</f>
        <v>1.0275094120342145</v>
      </c>
      <c r="AY3" s="6">
        <v>44498</v>
      </c>
      <c r="AZ3" s="16">
        <v>149.12</v>
      </c>
      <c r="BA3" s="8">
        <f>AZ3/AZ4-1</f>
        <v>-2.2612571278757265E-2</v>
      </c>
      <c r="BB3" s="9">
        <f>SLOPE(BA3:BA254,H3:H254)</f>
        <v>1.3690014721076331</v>
      </c>
      <c r="BE3" s="34" t="s">
        <v>282</v>
      </c>
      <c r="BF3" s="35">
        <v>366245.02</v>
      </c>
      <c r="BG3" s="34" t="s">
        <v>283</v>
      </c>
      <c r="BH3" s="34"/>
    </row>
    <row r="4" spans="1:60" ht="17.25" thickBot="1">
      <c r="A4" s="3">
        <v>44497</v>
      </c>
      <c r="B4" s="2">
        <v>245.5</v>
      </c>
      <c r="C4" s="4">
        <f t="shared" ref="C4:C67" si="0">B4/B5-1</f>
        <v>1.1411856795616515E-2</v>
      </c>
      <c r="F4" s="3">
        <v>44497</v>
      </c>
      <c r="G4" s="5">
        <v>4596.42</v>
      </c>
      <c r="H4" s="4">
        <f t="shared" ref="H4:H67" si="1">G4/G5-1</f>
        <v>9.8293377390326064E-3</v>
      </c>
      <c r="J4" s="3">
        <v>44497</v>
      </c>
      <c r="K4" s="5">
        <v>1077.04</v>
      </c>
      <c r="L4" s="4">
        <f t="shared" ref="L4:L67" si="2">K4/K5-1</f>
        <v>3.7750756364056892E-2</v>
      </c>
      <c r="O4" s="3">
        <v>44497</v>
      </c>
      <c r="P4" s="2">
        <v>276.58</v>
      </c>
      <c r="Q4" s="4">
        <f t="shared" ref="Q4:Q67" si="3">P4/P5-1</f>
        <v>1.3819141527070089E-2</v>
      </c>
      <c r="T4" s="3">
        <v>44497</v>
      </c>
      <c r="U4" s="2">
        <v>249.41</v>
      </c>
      <c r="V4" s="4">
        <f t="shared" ref="V4:V67" si="4">U4/U5-1</f>
        <v>2.0040080160320661E-2</v>
      </c>
      <c r="Y4" s="3">
        <v>44497</v>
      </c>
      <c r="Z4" s="2">
        <v>78.88</v>
      </c>
      <c r="AA4" s="4">
        <f t="shared" ref="AA4:AA67" si="5">Z4/Z5-1</f>
        <v>2.9243483788936597E-3</v>
      </c>
      <c r="AD4" s="6">
        <v>44497</v>
      </c>
      <c r="AE4" s="7">
        <v>3446.57</v>
      </c>
      <c r="AF4" s="8">
        <f t="shared" ref="AF4:AF67" si="6">AE4/AE5-1</f>
        <v>1.5941093415161145E-2</v>
      </c>
      <c r="AI4" s="14" t="s">
        <v>17</v>
      </c>
      <c r="AJ4" s="14">
        <v>132.53</v>
      </c>
      <c r="AK4" s="8">
        <f t="shared" ref="AK4:AK67" si="7">AJ4/AJ5-1</f>
        <v>8.369474244845021E-3</v>
      </c>
      <c r="AN4" s="14" t="s">
        <v>17</v>
      </c>
      <c r="AO4" s="14">
        <v>43.18</v>
      </c>
      <c r="AP4" s="8">
        <f t="shared" ref="AP4:AP67" si="8">AO4/AO5-1</f>
        <v>4.8871305562019351E-3</v>
      </c>
      <c r="AS4" s="15" t="s">
        <v>17</v>
      </c>
      <c r="AT4" s="15"/>
      <c r="AU4" s="15">
        <v>169.68</v>
      </c>
      <c r="AV4" s="8">
        <f t="shared" ref="AV4:AV67" si="9">AU4/AU5-1</f>
        <v>7.667354762606049E-4</v>
      </c>
      <c r="AY4" s="6">
        <v>44497</v>
      </c>
      <c r="AZ4" s="16">
        <v>152.57</v>
      </c>
      <c r="BA4" s="8">
        <f t="shared" ref="BA4:BA67" si="10">AZ4/AZ5-1</f>
        <v>2.4991602284178738E-2</v>
      </c>
      <c r="BE4" s="34" t="s">
        <v>0</v>
      </c>
      <c r="BF4" s="36">
        <f>C1/BF3</f>
        <v>5.3444003143032492E-2</v>
      </c>
      <c r="BG4" s="37">
        <f>D3</f>
        <v>0.59447591196734773</v>
      </c>
      <c r="BH4" s="37">
        <f>BF4*BG4</f>
        <v>3.1771172507640041E-2</v>
      </c>
    </row>
    <row r="5" spans="1:60" ht="17.25" thickBot="1">
      <c r="A5" s="3">
        <v>44496</v>
      </c>
      <c r="B5" s="2">
        <v>242.73</v>
      </c>
      <c r="C5" s="4">
        <f t="shared" si="0"/>
        <v>2.6689789357922322E-2</v>
      </c>
      <c r="F5" s="3">
        <v>44496</v>
      </c>
      <c r="G5" s="5">
        <v>4551.68</v>
      </c>
      <c r="H5" s="4">
        <f t="shared" si="1"/>
        <v>-5.0515979968478453E-3</v>
      </c>
      <c r="J5" s="3">
        <v>44496</v>
      </c>
      <c r="K5" s="5">
        <v>1037.8599999999999</v>
      </c>
      <c r="L5" s="4">
        <f t="shared" si="2"/>
        <v>1.9078385357854666E-2</v>
      </c>
      <c r="O5" s="3">
        <v>44496</v>
      </c>
      <c r="P5" s="2">
        <v>272.81</v>
      </c>
      <c r="Q5" s="4">
        <f t="shared" si="3"/>
        <v>-2.1133835665590239E-2</v>
      </c>
      <c r="T5" s="3">
        <v>44496</v>
      </c>
      <c r="U5" s="2">
        <v>244.51</v>
      </c>
      <c r="V5" s="4">
        <f t="shared" si="4"/>
        <v>-1.0761823845935936E-2</v>
      </c>
      <c r="Y5" s="3">
        <v>44496</v>
      </c>
      <c r="Z5" s="2">
        <v>78.650000000000006</v>
      </c>
      <c r="AA5" s="4">
        <f t="shared" si="5"/>
        <v>-2.6126795443288775E-2</v>
      </c>
      <c r="AD5" s="6">
        <v>44496</v>
      </c>
      <c r="AE5" s="7">
        <v>3392.49</v>
      </c>
      <c r="AF5" s="8">
        <f t="shared" si="6"/>
        <v>4.8636432301460975E-3</v>
      </c>
      <c r="AI5" s="14" t="s">
        <v>18</v>
      </c>
      <c r="AJ5" s="14">
        <v>131.43</v>
      </c>
      <c r="AK5" s="8">
        <f t="shared" si="7"/>
        <v>-7.925724637681042E-3</v>
      </c>
      <c r="AN5" s="14" t="s">
        <v>18</v>
      </c>
      <c r="AO5" s="14">
        <v>42.97</v>
      </c>
      <c r="AP5" s="8">
        <f t="shared" si="8"/>
        <v>-1.3544536271809071E-2</v>
      </c>
      <c r="AS5" s="15" t="s">
        <v>18</v>
      </c>
      <c r="AT5" s="15"/>
      <c r="AU5" s="15">
        <v>169.55</v>
      </c>
      <c r="AV5" s="8">
        <f t="shared" si="9"/>
        <v>-1.4473378284119875E-2</v>
      </c>
      <c r="AY5" s="6">
        <v>44496</v>
      </c>
      <c r="AZ5" s="16">
        <v>148.85</v>
      </c>
      <c r="BA5" s="8">
        <f t="shared" si="10"/>
        <v>-3.1476024645057388E-3</v>
      </c>
      <c r="BE5" s="34" t="s">
        <v>2</v>
      </c>
      <c r="BF5" s="36">
        <f>L1/BF3</f>
        <v>0.27530539527882181</v>
      </c>
      <c r="BG5" s="37">
        <f>M3</f>
        <v>1.6792756824066746</v>
      </c>
      <c r="BH5" s="37">
        <f t="shared" ref="BH5:BH13" si="11">BF5*BG5</f>
        <v>0.46231365552708276</v>
      </c>
    </row>
    <row r="6" spans="1:60" ht="17.25" thickBot="1">
      <c r="A6" s="3">
        <v>44495</v>
      </c>
      <c r="B6" s="2">
        <v>236.42</v>
      </c>
      <c r="C6" s="4">
        <f t="shared" si="0"/>
        <v>-3.876295609673952E-3</v>
      </c>
      <c r="F6" s="3">
        <v>44495</v>
      </c>
      <c r="G6" s="5">
        <v>4574.79</v>
      </c>
      <c r="H6" s="4">
        <f t="shared" si="1"/>
        <v>1.8197824144636776E-3</v>
      </c>
      <c r="J6" s="3">
        <v>44495</v>
      </c>
      <c r="K6" s="5">
        <v>1018.43</v>
      </c>
      <c r="L6" s="4">
        <f t="shared" si="2"/>
        <v>-6.274027672072191E-3</v>
      </c>
      <c r="O6" s="3">
        <v>44495</v>
      </c>
      <c r="P6" s="2">
        <v>278.7</v>
      </c>
      <c r="Q6" s="4">
        <f t="shared" si="3"/>
        <v>-3.8957789770900364E-3</v>
      </c>
      <c r="T6" s="3">
        <v>44495</v>
      </c>
      <c r="U6" s="2">
        <v>247.17</v>
      </c>
      <c r="V6" s="4">
        <f t="shared" si="4"/>
        <v>6.695156695156701E-2</v>
      </c>
      <c r="Y6" s="3">
        <v>44495</v>
      </c>
      <c r="Z6" s="2">
        <v>80.760000000000005</v>
      </c>
      <c r="AA6" s="4">
        <f t="shared" si="5"/>
        <v>-5.296218746150938E-3</v>
      </c>
      <c r="AD6" s="6">
        <v>44495</v>
      </c>
      <c r="AE6" s="7">
        <v>3376.07</v>
      </c>
      <c r="AF6" s="8">
        <f t="shared" si="6"/>
        <v>1.6775238904098044E-2</v>
      </c>
      <c r="AI6" s="14" t="s">
        <v>19</v>
      </c>
      <c r="AJ6" s="14">
        <v>132.47999999999999</v>
      </c>
      <c r="AK6" s="8">
        <f t="shared" si="7"/>
        <v>4.9305924296441095E-3</v>
      </c>
      <c r="AN6" s="14" t="s">
        <v>19</v>
      </c>
      <c r="AO6" s="14">
        <v>43.56</v>
      </c>
      <c r="AP6" s="8">
        <f t="shared" si="8"/>
        <v>9.5017381228275077E-3</v>
      </c>
      <c r="AS6" s="15" t="s">
        <v>19</v>
      </c>
      <c r="AT6" s="15"/>
      <c r="AU6" s="15">
        <v>172.04</v>
      </c>
      <c r="AV6" s="8">
        <f t="shared" si="9"/>
        <v>1.7440846462424275E-4</v>
      </c>
      <c r="AY6" s="6">
        <v>44495</v>
      </c>
      <c r="AZ6" s="16">
        <v>149.32</v>
      </c>
      <c r="BA6" s="8">
        <f t="shared" si="10"/>
        <v>4.5748116254036297E-3</v>
      </c>
      <c r="BE6" s="34" t="s">
        <v>3</v>
      </c>
      <c r="BF6" s="36">
        <f>Q1/BF3</f>
        <v>8.0882410360146317E-2</v>
      </c>
      <c r="BG6" s="37">
        <f>R3</f>
        <v>0.80890158715766702</v>
      </c>
      <c r="BH6" s="37">
        <f t="shared" si="11"/>
        <v>6.5425910113460092E-2</v>
      </c>
    </row>
    <row r="7" spans="1:60" ht="17.25" thickBot="1">
      <c r="A7" s="3">
        <v>44494</v>
      </c>
      <c r="B7" s="2">
        <v>237.34</v>
      </c>
      <c r="C7" s="4">
        <f t="shared" si="0"/>
        <v>-4.6133199127662561E-3</v>
      </c>
      <c r="F7" s="3">
        <v>44494</v>
      </c>
      <c r="G7" s="5">
        <v>4566.4799999999996</v>
      </c>
      <c r="H7" s="4">
        <f t="shared" si="1"/>
        <v>4.7481792778718557E-3</v>
      </c>
      <c r="J7" s="3">
        <v>44494</v>
      </c>
      <c r="K7" s="5">
        <v>1024.8599999999999</v>
      </c>
      <c r="L7" s="4">
        <f t="shared" si="2"/>
        <v>0.12661595286254501</v>
      </c>
      <c r="O7" s="3">
        <v>44494</v>
      </c>
      <c r="P7" s="2">
        <v>279.79000000000002</v>
      </c>
      <c r="Q7" s="4">
        <f t="shared" si="3"/>
        <v>7.9616687081203175E-3</v>
      </c>
      <c r="T7" s="3">
        <v>44494</v>
      </c>
      <c r="U7" s="2">
        <v>231.66</v>
      </c>
      <c r="V7" s="4">
        <f t="shared" si="4"/>
        <v>1.9361084220716362E-2</v>
      </c>
      <c r="Y7" s="3">
        <v>44494</v>
      </c>
      <c r="Z7" s="2">
        <v>81.19</v>
      </c>
      <c r="AA7" s="4">
        <f t="shared" si="5"/>
        <v>2.4221016778100291E-2</v>
      </c>
      <c r="AD7" s="6">
        <v>44494</v>
      </c>
      <c r="AE7" s="7">
        <v>3320.37</v>
      </c>
      <c r="AF7" s="8">
        <f t="shared" si="6"/>
        <v>-4.550973602554409E-3</v>
      </c>
      <c r="AI7" s="14" t="s">
        <v>20</v>
      </c>
      <c r="AJ7" s="14">
        <v>131.83000000000001</v>
      </c>
      <c r="AK7" s="8">
        <f t="shared" si="7"/>
        <v>1.2151591098961134E-3</v>
      </c>
      <c r="AN7" s="14" t="s">
        <v>20</v>
      </c>
      <c r="AO7" s="14">
        <v>43.15</v>
      </c>
      <c r="AP7" s="8">
        <f t="shared" si="8"/>
        <v>-2.3169601482853075E-4</v>
      </c>
      <c r="AS7" s="15" t="s">
        <v>20</v>
      </c>
      <c r="AT7" s="15"/>
      <c r="AU7" s="15">
        <v>172.01</v>
      </c>
      <c r="AV7" s="8">
        <f t="shared" si="9"/>
        <v>1.5287451304450528E-2</v>
      </c>
      <c r="AY7" s="6">
        <v>44494</v>
      </c>
      <c r="AZ7" s="16">
        <v>148.63999999999999</v>
      </c>
      <c r="BA7" s="8">
        <f t="shared" si="10"/>
        <v>-3.3627009213810233E-4</v>
      </c>
      <c r="BE7" s="34" t="s">
        <v>4</v>
      </c>
      <c r="BF7" s="36">
        <f>V1/BF3</f>
        <v>9.2039039875545597E-2</v>
      </c>
      <c r="BG7" s="37">
        <f>W3</f>
        <v>1.6161077228858458</v>
      </c>
      <c r="BH7" s="37">
        <f t="shared" si="11"/>
        <v>0.14874500314986755</v>
      </c>
    </row>
    <row r="8" spans="1:60" ht="17.25" thickBot="1">
      <c r="A8" s="3">
        <v>44491</v>
      </c>
      <c r="B8" s="2">
        <v>238.44</v>
      </c>
      <c r="C8" s="4">
        <f t="shared" si="0"/>
        <v>-1.2261806130903108E-2</v>
      </c>
      <c r="F8" s="3">
        <v>44491</v>
      </c>
      <c r="G8" s="5">
        <v>4544.8999999999996</v>
      </c>
      <c r="H8" s="4">
        <f t="shared" si="1"/>
        <v>-1.0725793335062406E-3</v>
      </c>
      <c r="J8" s="3">
        <v>44491</v>
      </c>
      <c r="K8" s="2">
        <v>909.68</v>
      </c>
      <c r="L8" s="4">
        <f t="shared" si="2"/>
        <v>1.7539149888143202E-2</v>
      </c>
      <c r="O8" s="3">
        <v>44491</v>
      </c>
      <c r="P8" s="2">
        <v>277.58</v>
      </c>
      <c r="Q8" s="4">
        <f t="shared" si="3"/>
        <v>1.018997015794465E-2</v>
      </c>
      <c r="T8" s="3">
        <v>44491</v>
      </c>
      <c r="U8" s="2">
        <v>227.26</v>
      </c>
      <c r="V8" s="4">
        <f t="shared" si="4"/>
        <v>1.498325401022349E-3</v>
      </c>
      <c r="Y8" s="3">
        <v>44491</v>
      </c>
      <c r="Z8" s="2">
        <v>79.27</v>
      </c>
      <c r="AA8" s="4">
        <f t="shared" si="5"/>
        <v>7.2426937738245822E-3</v>
      </c>
      <c r="AD8" s="6">
        <v>44491</v>
      </c>
      <c r="AE8" s="7">
        <v>3335.55</v>
      </c>
      <c r="AF8" s="8">
        <f t="shared" si="6"/>
        <v>-2.8954791980227101E-2</v>
      </c>
      <c r="AI8" s="14" t="s">
        <v>21</v>
      </c>
      <c r="AJ8" s="14">
        <v>131.66999999999999</v>
      </c>
      <c r="AK8" s="8">
        <f t="shared" si="7"/>
        <v>4.0414823852370496E-3</v>
      </c>
      <c r="AN8" s="14" t="s">
        <v>21</v>
      </c>
      <c r="AO8" s="14">
        <v>43.16</v>
      </c>
      <c r="AP8" s="8">
        <f t="shared" si="8"/>
        <v>6.9995333644423674E-3</v>
      </c>
      <c r="AS8" s="15" t="s">
        <v>21</v>
      </c>
      <c r="AT8" s="15"/>
      <c r="AU8" s="15">
        <v>169.42</v>
      </c>
      <c r="AV8" s="8">
        <f t="shared" si="9"/>
        <v>-1.1205789657990017E-2</v>
      </c>
      <c r="AY8" s="6">
        <v>44491</v>
      </c>
      <c r="AZ8" s="16">
        <v>148.69</v>
      </c>
      <c r="BA8" s="8">
        <f t="shared" si="10"/>
        <v>-5.2849879582552717E-3</v>
      </c>
      <c r="BE8" s="34" t="s">
        <v>5</v>
      </c>
      <c r="BF8" s="36">
        <f>AA1/BF3</f>
        <v>5.4872855336026136E-2</v>
      </c>
      <c r="BG8" s="37">
        <f>AB3</f>
        <v>0.87766201959648249</v>
      </c>
      <c r="BH8" s="37">
        <f t="shared" si="11"/>
        <v>4.8159821035242321E-2</v>
      </c>
    </row>
    <row r="9" spans="1:60" ht="17.25" thickBot="1">
      <c r="A9" s="3">
        <v>44490</v>
      </c>
      <c r="B9" s="2">
        <v>241.4</v>
      </c>
      <c r="C9" s="4">
        <f t="shared" si="0"/>
        <v>7.0081762055731467E-3</v>
      </c>
      <c r="F9" s="3">
        <v>44490</v>
      </c>
      <c r="G9" s="5">
        <v>4549.78</v>
      </c>
      <c r="H9" s="4">
        <f t="shared" si="1"/>
        <v>2.995906256131331E-3</v>
      </c>
      <c r="J9" s="3">
        <v>44490</v>
      </c>
      <c r="K9" s="2">
        <v>894</v>
      </c>
      <c r="L9" s="4">
        <f t="shared" si="2"/>
        <v>3.2571032571032665E-2</v>
      </c>
      <c r="O9" s="3">
        <v>44490</v>
      </c>
      <c r="P9" s="2">
        <v>274.77999999999997</v>
      </c>
      <c r="Q9" s="4">
        <f t="shared" si="3"/>
        <v>-3.3731094265714301E-3</v>
      </c>
      <c r="T9" s="3">
        <v>44490</v>
      </c>
      <c r="U9" s="2">
        <v>226.92</v>
      </c>
      <c r="V9" s="4">
        <f t="shared" si="4"/>
        <v>2.66479663394108E-2</v>
      </c>
      <c r="Y9" s="3">
        <v>44490</v>
      </c>
      <c r="Z9" s="2">
        <v>78.7</v>
      </c>
      <c r="AA9" s="4">
        <f t="shared" si="5"/>
        <v>7.9405737704918433E-3</v>
      </c>
      <c r="AD9" s="6">
        <v>44490</v>
      </c>
      <c r="AE9" s="7">
        <v>3435.01</v>
      </c>
      <c r="AF9" s="8">
        <f t="shared" si="6"/>
        <v>5.8417714476466376E-3</v>
      </c>
      <c r="AI9" s="14" t="s">
        <v>22</v>
      </c>
      <c r="AJ9" s="14">
        <v>131.13999999999999</v>
      </c>
      <c r="AK9" s="8">
        <f t="shared" si="7"/>
        <v>4.05788224485093E-3</v>
      </c>
      <c r="AN9" s="14" t="s">
        <v>22</v>
      </c>
      <c r="AO9" s="14">
        <v>42.86</v>
      </c>
      <c r="AP9" s="8">
        <f t="shared" si="8"/>
        <v>1.4018691588786325E-3</v>
      </c>
      <c r="AS9" s="15" t="s">
        <v>22</v>
      </c>
      <c r="AT9" s="15"/>
      <c r="AU9" s="15">
        <v>171.34</v>
      </c>
      <c r="AV9" s="8">
        <f t="shared" si="9"/>
        <v>4.632072705951229E-3</v>
      </c>
      <c r="AY9" s="6">
        <v>44490</v>
      </c>
      <c r="AZ9" s="16">
        <v>149.47999999999999</v>
      </c>
      <c r="BA9" s="8">
        <f t="shared" si="10"/>
        <v>1.473938094600058E-3</v>
      </c>
      <c r="BE9" s="34" t="s">
        <v>14</v>
      </c>
      <c r="BF9" s="36">
        <f>AF1/BF3</f>
        <v>7.3110509461671316E-2</v>
      </c>
      <c r="BG9" s="37">
        <f>AG3</f>
        <v>1.056832484676655</v>
      </c>
      <c r="BH9" s="37">
        <f t="shared" si="11"/>
        <v>7.7265561370354188E-2</v>
      </c>
    </row>
    <row r="10" spans="1:60" ht="17.25" thickBot="1">
      <c r="A10" s="3">
        <v>44489</v>
      </c>
      <c r="B10" s="2">
        <v>239.72</v>
      </c>
      <c r="C10" s="4">
        <f t="shared" si="0"/>
        <v>-1.2563331548379186E-2</v>
      </c>
      <c r="F10" s="3">
        <v>44489</v>
      </c>
      <c r="G10" s="5">
        <v>4536.1899999999996</v>
      </c>
      <c r="H10" s="4">
        <f t="shared" si="1"/>
        <v>3.6640167447334893E-3</v>
      </c>
      <c r="J10" s="3">
        <v>44489</v>
      </c>
      <c r="K10" s="2">
        <v>865.8</v>
      </c>
      <c r="L10" s="4">
        <f t="shared" si="2"/>
        <v>1.7702801207954977E-3</v>
      </c>
      <c r="O10" s="3">
        <v>44489</v>
      </c>
      <c r="P10" s="2">
        <v>275.70999999999998</v>
      </c>
      <c r="Q10" s="4">
        <f t="shared" si="3"/>
        <v>-2.4963820549928073E-3</v>
      </c>
      <c r="T10" s="3">
        <v>44489</v>
      </c>
      <c r="U10" s="2">
        <v>221.03</v>
      </c>
      <c r="V10" s="4">
        <f t="shared" si="4"/>
        <v>-8.3894122925078918E-3</v>
      </c>
      <c r="Y10" s="3">
        <v>44489</v>
      </c>
      <c r="Z10" s="2">
        <v>78.08</v>
      </c>
      <c r="AA10" s="4">
        <f t="shared" si="5"/>
        <v>1.166105208603252E-2</v>
      </c>
      <c r="AD10" s="6">
        <v>44489</v>
      </c>
      <c r="AE10" s="7">
        <v>3415.06</v>
      </c>
      <c r="AF10" s="8">
        <f t="shared" si="6"/>
        <v>-8.4462058853418398E-3</v>
      </c>
      <c r="AI10" s="14" t="s">
        <v>23</v>
      </c>
      <c r="AJ10" s="14">
        <v>130.61000000000001</v>
      </c>
      <c r="AK10" s="8">
        <f t="shared" si="7"/>
        <v>1.4289042478838221E-2</v>
      </c>
      <c r="AN10" s="14" t="s">
        <v>23</v>
      </c>
      <c r="AO10" s="14">
        <v>42.8</v>
      </c>
      <c r="AP10" s="8">
        <f t="shared" si="8"/>
        <v>1.6868614872891374E-2</v>
      </c>
      <c r="AS10" s="15" t="s">
        <v>23</v>
      </c>
      <c r="AT10" s="15"/>
      <c r="AU10" s="15">
        <v>170.55</v>
      </c>
      <c r="AV10" s="8">
        <f t="shared" si="9"/>
        <v>-3.6803364879074429E-3</v>
      </c>
      <c r="AY10" s="6">
        <v>44489</v>
      </c>
      <c r="AZ10" s="16">
        <v>149.26</v>
      </c>
      <c r="BA10" s="8">
        <f t="shared" si="10"/>
        <v>3.3611185802635557E-3</v>
      </c>
      <c r="BE10" s="34" t="s">
        <v>269</v>
      </c>
      <c r="BF10" s="36">
        <f>AK1/BF3</f>
        <v>0.14279162075705493</v>
      </c>
      <c r="BG10" s="37">
        <f>AL3</f>
        <v>0.6842993238562517</v>
      </c>
      <c r="BH10" s="37">
        <f t="shared" si="11"/>
        <v>9.7712209536390995E-2</v>
      </c>
    </row>
    <row r="11" spans="1:60" ht="17.25" thickBot="1">
      <c r="A11" s="3">
        <v>44488</v>
      </c>
      <c r="B11" s="2">
        <v>242.77</v>
      </c>
      <c r="C11" s="4">
        <f t="shared" si="0"/>
        <v>2.1051762569141985E-3</v>
      </c>
      <c r="F11" s="3">
        <v>44488</v>
      </c>
      <c r="G11" s="5">
        <v>4519.63</v>
      </c>
      <c r="H11" s="4">
        <f t="shared" si="1"/>
        <v>7.3933569005406596E-3</v>
      </c>
      <c r="J11" s="3">
        <v>44488</v>
      </c>
      <c r="K11" s="2">
        <v>864.27</v>
      </c>
      <c r="L11" s="4">
        <f t="shared" si="2"/>
        <v>-6.7117950603946541E-3</v>
      </c>
      <c r="O11" s="3">
        <v>44488</v>
      </c>
      <c r="P11" s="2">
        <v>276.39999999999998</v>
      </c>
      <c r="Q11" s="4">
        <f t="shared" si="3"/>
        <v>7.9130656747983252E-3</v>
      </c>
      <c r="T11" s="3">
        <v>44488</v>
      </c>
      <c r="U11" s="2">
        <v>222.9</v>
      </c>
      <c r="V11" s="4">
        <f t="shared" si="4"/>
        <v>3.0600306003061295E-3</v>
      </c>
      <c r="Y11" s="3">
        <v>44488</v>
      </c>
      <c r="Z11" s="2">
        <v>77.180000000000007</v>
      </c>
      <c r="AA11" s="4">
        <f t="shared" si="5"/>
        <v>1.0209424083769569E-2</v>
      </c>
      <c r="AD11" s="6">
        <v>44488</v>
      </c>
      <c r="AE11" s="7">
        <v>3444.15</v>
      </c>
      <c r="AF11" s="8">
        <f t="shared" si="6"/>
        <v>-7.5143468901039956E-4</v>
      </c>
      <c r="AI11" s="14" t="s">
        <v>24</v>
      </c>
      <c r="AJ11" s="14">
        <v>128.77000000000001</v>
      </c>
      <c r="AK11" s="8">
        <f t="shared" si="7"/>
        <v>1.3139260424862353E-2</v>
      </c>
      <c r="AN11" s="14" t="s">
        <v>24</v>
      </c>
      <c r="AO11" s="14">
        <v>42.09</v>
      </c>
      <c r="AP11" s="8">
        <f t="shared" si="8"/>
        <v>1.8635043562439613E-2</v>
      </c>
      <c r="AS11" s="15" t="s">
        <v>24</v>
      </c>
      <c r="AT11" s="15"/>
      <c r="AU11" s="15">
        <v>171.18</v>
      </c>
      <c r="AV11" s="8">
        <f t="shared" si="9"/>
        <v>2.3372677340205428E-4</v>
      </c>
      <c r="AY11" s="6">
        <v>44488</v>
      </c>
      <c r="AZ11" s="16">
        <v>148.76</v>
      </c>
      <c r="BA11" s="8">
        <f t="shared" si="10"/>
        <v>1.5080177413851814E-2</v>
      </c>
      <c r="BE11" s="34" t="s">
        <v>271</v>
      </c>
      <c r="BF11" s="36">
        <f>AP1/BF3</f>
        <v>7.7197800532550584E-2</v>
      </c>
      <c r="BG11" s="37">
        <f>AQ3</f>
        <v>0.38337457918089257</v>
      </c>
      <c r="BH11" s="37">
        <f t="shared" si="11"/>
        <v>2.9595674292857064E-2</v>
      </c>
    </row>
    <row r="12" spans="1:60" ht="17.25" thickBot="1">
      <c r="A12" s="3">
        <v>44487</v>
      </c>
      <c r="B12" s="2">
        <v>242.26</v>
      </c>
      <c r="C12" s="4">
        <f t="shared" si="0"/>
        <v>4.1279669762639415E-5</v>
      </c>
      <c r="F12" s="3">
        <v>44487</v>
      </c>
      <c r="G12" s="5">
        <v>4486.46</v>
      </c>
      <c r="H12" s="4">
        <f t="shared" si="1"/>
        <v>3.3748045900920953E-3</v>
      </c>
      <c r="J12" s="3">
        <v>44487</v>
      </c>
      <c r="K12" s="2">
        <v>870.11</v>
      </c>
      <c r="L12" s="4">
        <f t="shared" si="2"/>
        <v>3.2122225780814473E-2</v>
      </c>
      <c r="O12" s="3">
        <v>44487</v>
      </c>
      <c r="P12" s="2">
        <v>274.23</v>
      </c>
      <c r="Q12" s="4">
        <f t="shared" si="3"/>
        <v>2.9701111444878414E-2</v>
      </c>
      <c r="T12" s="3">
        <v>44487</v>
      </c>
      <c r="U12" s="2">
        <v>222.22</v>
      </c>
      <c r="V12" s="4">
        <f t="shared" si="4"/>
        <v>1.6466928917756807E-2</v>
      </c>
      <c r="Y12" s="3">
        <v>44487</v>
      </c>
      <c r="Z12" s="2">
        <v>76.400000000000006</v>
      </c>
      <c r="AA12" s="4">
        <f t="shared" si="5"/>
        <v>0</v>
      </c>
      <c r="AD12" s="6">
        <v>44487</v>
      </c>
      <c r="AE12" s="7">
        <v>3446.74</v>
      </c>
      <c r="AF12" s="8">
        <f t="shared" si="6"/>
        <v>1.1064763480413742E-2</v>
      </c>
      <c r="AI12" s="14" t="s">
        <v>25</v>
      </c>
      <c r="AJ12" s="14">
        <v>127.1</v>
      </c>
      <c r="AK12" s="8">
        <f t="shared" si="7"/>
        <v>-6.7984683910291555E-3</v>
      </c>
      <c r="AN12" s="14" t="s">
        <v>25</v>
      </c>
      <c r="AO12" s="14">
        <v>41.32</v>
      </c>
      <c r="AP12" s="8">
        <f t="shared" si="8"/>
        <v>-4.0973728609303706E-3</v>
      </c>
      <c r="AS12" s="15" t="s">
        <v>25</v>
      </c>
      <c r="AT12" s="15"/>
      <c r="AU12" s="15">
        <v>171.14</v>
      </c>
      <c r="AV12" s="8">
        <f t="shared" si="9"/>
        <v>-3.0148475575201283E-2</v>
      </c>
      <c r="AY12" s="6">
        <v>44487</v>
      </c>
      <c r="AZ12" s="16">
        <v>146.55000000000001</v>
      </c>
      <c r="BA12" s="8">
        <f t="shared" si="10"/>
        <v>1.1806130903065482E-2</v>
      </c>
      <c r="BE12" s="34" t="s">
        <v>273</v>
      </c>
      <c r="BF12" s="36">
        <f>AU1/BF3</f>
        <v>7.1733289370050676E-2</v>
      </c>
      <c r="BG12" s="37">
        <f>AW3</f>
        <v>1.0275094120342145</v>
      </c>
      <c r="BH12" s="37">
        <f t="shared" si="11"/>
        <v>7.3706629983900943E-2</v>
      </c>
    </row>
    <row r="13" spans="1:60" ht="17.25" thickBot="1">
      <c r="A13" s="3">
        <v>44484</v>
      </c>
      <c r="B13" s="2">
        <v>242.25</v>
      </c>
      <c r="C13" s="4">
        <f t="shared" si="0"/>
        <v>-9.405029646289198E-3</v>
      </c>
      <c r="F13" s="3">
        <v>44484</v>
      </c>
      <c r="G13" s="5">
        <v>4471.37</v>
      </c>
      <c r="H13" s="4">
        <f t="shared" si="1"/>
        <v>7.4601307719690535E-3</v>
      </c>
      <c r="J13" s="3">
        <v>44484</v>
      </c>
      <c r="K13" s="2">
        <v>843.03</v>
      </c>
      <c r="L13" s="4">
        <f t="shared" si="2"/>
        <v>3.0196011340306805E-2</v>
      </c>
      <c r="O13" s="3">
        <v>44484</v>
      </c>
      <c r="P13" s="2">
        <v>266.32</v>
      </c>
      <c r="Q13" s="4">
        <f t="shared" si="3"/>
        <v>-2.5841728774202988E-3</v>
      </c>
      <c r="T13" s="3">
        <v>44484</v>
      </c>
      <c r="U13" s="2">
        <v>218.62</v>
      </c>
      <c r="V13" s="4">
        <f t="shared" si="4"/>
        <v>5.3343143566633167E-3</v>
      </c>
      <c r="Y13" s="3">
        <v>44484</v>
      </c>
      <c r="Z13" s="2">
        <v>76.400000000000006</v>
      </c>
      <c r="AA13" s="4">
        <f t="shared" si="5"/>
        <v>3.8102746025490131E-3</v>
      </c>
      <c r="AD13" s="6">
        <v>44484</v>
      </c>
      <c r="AE13" s="7">
        <v>3409.02</v>
      </c>
      <c r="AF13" s="8">
        <f t="shared" si="6"/>
        <v>3.3080191280842275E-2</v>
      </c>
      <c r="AI13" s="14" t="s">
        <v>26</v>
      </c>
      <c r="AJ13" s="14">
        <v>127.97</v>
      </c>
      <c r="AK13" s="8">
        <f t="shared" si="7"/>
        <v>4.9473849536674219E-3</v>
      </c>
      <c r="AN13" s="14" t="s">
        <v>26</v>
      </c>
      <c r="AO13" s="14">
        <v>41.49</v>
      </c>
      <c r="AP13" s="8">
        <f t="shared" si="8"/>
        <v>-4.3196544276458138E-3</v>
      </c>
      <c r="AS13" s="15" t="s">
        <v>26</v>
      </c>
      <c r="AT13" s="15"/>
      <c r="AU13" s="15">
        <v>176.46</v>
      </c>
      <c r="AV13" s="8">
        <f t="shared" si="9"/>
        <v>1.1753913193050858E-2</v>
      </c>
      <c r="AY13" s="6">
        <v>44484</v>
      </c>
      <c r="AZ13" s="16">
        <v>144.84</v>
      </c>
      <c r="BA13" s="8">
        <f t="shared" si="10"/>
        <v>7.5125208681137146E-3</v>
      </c>
      <c r="BE13" s="34" t="s">
        <v>275</v>
      </c>
      <c r="BF13" s="36">
        <f>BA1/BF3</f>
        <v>7.8623075885100091E-2</v>
      </c>
      <c r="BG13" s="37">
        <f>BB3</f>
        <v>1.3690014721076331</v>
      </c>
      <c r="BH13" s="37">
        <f t="shared" si="11"/>
        <v>0.10763510662833217</v>
      </c>
    </row>
    <row r="14" spans="1:60" ht="17.25" thickBot="1">
      <c r="A14" s="3">
        <v>44483</v>
      </c>
      <c r="B14" s="2">
        <v>244.55</v>
      </c>
      <c r="C14" s="4">
        <f t="shared" si="0"/>
        <v>7.8302081186893968E-3</v>
      </c>
      <c r="F14" s="3">
        <v>44483</v>
      </c>
      <c r="G14" s="5">
        <v>4438.26</v>
      </c>
      <c r="H14" s="4">
        <f t="shared" si="1"/>
        <v>1.706311013337003E-2</v>
      </c>
      <c r="J14" s="3">
        <v>44483</v>
      </c>
      <c r="K14" s="2">
        <v>818.32</v>
      </c>
      <c r="L14" s="4">
        <f t="shared" si="2"/>
        <v>8.9263697785668672E-3</v>
      </c>
      <c r="O14" s="3">
        <v>44483</v>
      </c>
      <c r="P14" s="2">
        <v>267.01</v>
      </c>
      <c r="Q14" s="4">
        <f t="shared" si="3"/>
        <v>2.8921274038460343E-3</v>
      </c>
      <c r="T14" s="3">
        <v>44483</v>
      </c>
      <c r="U14" s="2">
        <v>217.46</v>
      </c>
      <c r="V14" s="4">
        <f t="shared" si="4"/>
        <v>3.8540522470032146E-2</v>
      </c>
      <c r="Y14" s="3">
        <v>44483</v>
      </c>
      <c r="Z14" s="2">
        <v>76.11</v>
      </c>
      <c r="AA14" s="4">
        <f t="shared" si="5"/>
        <v>1.1428571428571344E-2</v>
      </c>
      <c r="AD14" s="6">
        <v>44483</v>
      </c>
      <c r="AE14" s="7">
        <v>3299.86</v>
      </c>
      <c r="AF14" s="8">
        <f t="shared" si="6"/>
        <v>4.7438099065852946E-3</v>
      </c>
      <c r="AI14" s="14" t="s">
        <v>27</v>
      </c>
      <c r="AJ14" s="14">
        <v>127.34</v>
      </c>
      <c r="AK14" s="8">
        <f t="shared" si="7"/>
        <v>1.4338059582603035E-2</v>
      </c>
      <c r="AN14" s="14" t="s">
        <v>27</v>
      </c>
      <c r="AO14" s="14">
        <v>41.67</v>
      </c>
      <c r="AP14" s="8">
        <f t="shared" si="8"/>
        <v>6.0357315306616144E-3</v>
      </c>
      <c r="AS14" s="15" t="s">
        <v>27</v>
      </c>
      <c r="AT14" s="15"/>
      <c r="AU14" s="15">
        <v>174.41</v>
      </c>
      <c r="AV14" s="8">
        <f t="shared" si="9"/>
        <v>8.3834412580943152E-3</v>
      </c>
      <c r="AY14" s="6">
        <v>44483</v>
      </c>
      <c r="AZ14" s="16">
        <v>143.76</v>
      </c>
      <c r="BA14" s="8">
        <f t="shared" si="10"/>
        <v>2.0225675963380763E-2</v>
      </c>
      <c r="BE14" s="34" t="s">
        <v>278</v>
      </c>
      <c r="BF14" s="38">
        <f>SUM(BF4:BF13)</f>
        <v>0.99999999999999989</v>
      </c>
      <c r="BG14" s="39" t="s">
        <v>279</v>
      </c>
      <c r="BH14" s="40">
        <f>SUM(BH4:BH13)</f>
        <v>1.142330744145128</v>
      </c>
    </row>
    <row r="15" spans="1:60" ht="17.25" thickBot="1">
      <c r="A15" s="3">
        <v>44482</v>
      </c>
      <c r="B15" s="2">
        <v>242.65</v>
      </c>
      <c r="C15" s="4">
        <f t="shared" si="0"/>
        <v>-7.647636185179163E-3</v>
      </c>
      <c r="F15" s="3">
        <v>44482</v>
      </c>
      <c r="G15" s="5">
        <v>4363.8</v>
      </c>
      <c r="H15" s="4">
        <f t="shared" si="1"/>
        <v>3.0225368623080229E-3</v>
      </c>
      <c r="J15" s="3">
        <v>44482</v>
      </c>
      <c r="K15" s="2">
        <v>811.08</v>
      </c>
      <c r="L15" s="4">
        <f t="shared" si="2"/>
        <v>6.6524350891128403E-3</v>
      </c>
      <c r="O15" s="3">
        <v>44482</v>
      </c>
      <c r="P15" s="2">
        <v>266.24</v>
      </c>
      <c r="Q15" s="4">
        <f t="shared" si="3"/>
        <v>4.2076010802771124E-2</v>
      </c>
      <c r="T15" s="3">
        <v>44482</v>
      </c>
      <c r="U15" s="2">
        <v>209.39</v>
      </c>
      <c r="V15" s="4">
        <f t="shared" si="4"/>
        <v>1.2965023462822245E-2</v>
      </c>
      <c r="Y15" s="3">
        <v>44482</v>
      </c>
      <c r="Z15" s="2">
        <v>75.25</v>
      </c>
      <c r="AA15" s="4">
        <f t="shared" si="5"/>
        <v>4.4046983449013144E-3</v>
      </c>
      <c r="AD15" s="6">
        <v>44482</v>
      </c>
      <c r="AE15" s="7">
        <v>3284.28</v>
      </c>
      <c r="AF15" s="8">
        <f t="shared" si="6"/>
        <v>1.1378578709278164E-2</v>
      </c>
      <c r="AI15" s="14" t="s">
        <v>28</v>
      </c>
      <c r="AJ15" s="14">
        <v>125.54</v>
      </c>
      <c r="AK15" s="8">
        <f t="shared" si="7"/>
        <v>1.5956598053294968E-3</v>
      </c>
      <c r="AN15" s="14" t="s">
        <v>28</v>
      </c>
      <c r="AO15" s="14">
        <v>41.42</v>
      </c>
      <c r="AP15" s="8">
        <f t="shared" si="8"/>
        <v>-1.0274790919952204E-2</v>
      </c>
      <c r="AS15" s="15" t="s">
        <v>28</v>
      </c>
      <c r="AT15" s="15"/>
      <c r="AU15" s="15">
        <v>172.96</v>
      </c>
      <c r="AV15" s="8">
        <f t="shared" si="9"/>
        <v>-9.8192109975159259E-4</v>
      </c>
      <c r="AY15" s="6">
        <v>44482</v>
      </c>
      <c r="AZ15" s="16">
        <v>140.91</v>
      </c>
      <c r="BA15" s="8">
        <f t="shared" si="10"/>
        <v>-4.2399830400677851E-3</v>
      </c>
      <c r="BE15" s="34"/>
      <c r="BF15" s="34"/>
      <c r="BG15" s="34"/>
      <c r="BH15" s="34"/>
    </row>
    <row r="16" spans="1:60" ht="17.25" thickBot="1">
      <c r="A16" s="3">
        <v>44481</v>
      </c>
      <c r="B16" s="2">
        <v>244.52</v>
      </c>
      <c r="C16" s="4">
        <f t="shared" si="0"/>
        <v>-8.3542866412523731E-3</v>
      </c>
      <c r="F16" s="3">
        <v>44481</v>
      </c>
      <c r="G16" s="5">
        <v>4350.6499999999996</v>
      </c>
      <c r="H16" s="4">
        <f t="shared" si="1"/>
        <v>-2.4167715692277048E-3</v>
      </c>
      <c r="J16" s="3">
        <v>44481</v>
      </c>
      <c r="K16" s="2">
        <v>805.72</v>
      </c>
      <c r="L16" s="4">
        <f t="shared" si="2"/>
        <v>1.7400308104149165E-2</v>
      </c>
      <c r="O16" s="3">
        <v>44481</v>
      </c>
      <c r="P16" s="2">
        <v>255.49</v>
      </c>
      <c r="Q16" s="4">
        <f t="shared" si="3"/>
        <v>5.9849588534079956E-3</v>
      </c>
      <c r="T16" s="3">
        <v>44481</v>
      </c>
      <c r="U16" s="2">
        <v>206.71</v>
      </c>
      <c r="V16" s="4">
        <f t="shared" si="4"/>
        <v>-1.1597004107271047E-3</v>
      </c>
      <c r="Y16" s="3">
        <v>44481</v>
      </c>
      <c r="Z16" s="2">
        <v>74.92</v>
      </c>
      <c r="AA16" s="4">
        <f t="shared" si="5"/>
        <v>-1.8343815513626738E-2</v>
      </c>
      <c r="AD16" s="6">
        <v>44481</v>
      </c>
      <c r="AE16" s="7">
        <v>3247.33</v>
      </c>
      <c r="AF16" s="8">
        <f t="shared" si="6"/>
        <v>3.1728429288713222E-4</v>
      </c>
      <c r="AI16" s="14" t="s">
        <v>29</v>
      </c>
      <c r="AJ16" s="14">
        <v>125.34</v>
      </c>
      <c r="AK16" s="8">
        <f t="shared" si="7"/>
        <v>-4.8431917427550486E-3</v>
      </c>
      <c r="AN16" s="14" t="s">
        <v>29</v>
      </c>
      <c r="AO16" s="14">
        <v>41.85</v>
      </c>
      <c r="AP16" s="8">
        <f t="shared" si="8"/>
        <v>-4.9928673323823558E-3</v>
      </c>
      <c r="AS16" s="15" t="s">
        <v>29</v>
      </c>
      <c r="AT16" s="15"/>
      <c r="AU16" s="15">
        <v>173.13</v>
      </c>
      <c r="AV16" s="8">
        <f t="shared" si="9"/>
        <v>-2.2475795297373091E-3</v>
      </c>
      <c r="AY16" s="6">
        <v>44481</v>
      </c>
      <c r="AZ16" s="16">
        <v>141.51</v>
      </c>
      <c r="BA16" s="8">
        <f t="shared" si="10"/>
        <v>-9.1030039913172489E-3</v>
      </c>
      <c r="BE16" s="34" t="s">
        <v>280</v>
      </c>
      <c r="BF16" s="41">
        <v>4666</v>
      </c>
      <c r="BG16" s="34">
        <v>50</v>
      </c>
      <c r="BH16" s="34">
        <f>BF16*BG16</f>
        <v>233300</v>
      </c>
    </row>
    <row r="17" spans="1:60" ht="17.25" thickBot="1">
      <c r="A17" s="3">
        <v>44480</v>
      </c>
      <c r="B17" s="2">
        <v>246.58</v>
      </c>
      <c r="C17" s="4">
        <f t="shared" si="0"/>
        <v>-4.521598708114527E-3</v>
      </c>
      <c r="F17" s="3">
        <v>44480</v>
      </c>
      <c r="G17" s="5">
        <v>4361.1899999999996</v>
      </c>
      <c r="H17" s="4">
        <f t="shared" si="1"/>
        <v>-6.8657858421348195E-3</v>
      </c>
      <c r="J17" s="3">
        <v>44480</v>
      </c>
      <c r="K17" s="2">
        <v>791.94</v>
      </c>
      <c r="L17" s="4">
        <f t="shared" si="2"/>
        <v>8.2114349005080189E-3</v>
      </c>
      <c r="O17" s="3">
        <v>44480</v>
      </c>
      <c r="P17" s="2">
        <v>253.97</v>
      </c>
      <c r="Q17" s="4">
        <f t="shared" si="3"/>
        <v>-4.2344638306215376E-3</v>
      </c>
      <c r="T17" s="3">
        <v>44480</v>
      </c>
      <c r="U17" s="2">
        <v>206.95</v>
      </c>
      <c r="V17" s="4">
        <f t="shared" si="4"/>
        <v>-6.528731217896433E-3</v>
      </c>
      <c r="Y17" s="3">
        <v>44480</v>
      </c>
      <c r="Z17" s="2">
        <v>76.319999999999993</v>
      </c>
      <c r="AA17" s="4">
        <f t="shared" si="5"/>
        <v>-1.6621569385388613E-2</v>
      </c>
      <c r="AD17" s="6">
        <v>44480</v>
      </c>
      <c r="AE17" s="7">
        <v>3246.3</v>
      </c>
      <c r="AF17" s="8">
        <f t="shared" si="6"/>
        <v>-1.2868619664175185E-2</v>
      </c>
      <c r="AI17" s="14" t="s">
        <v>30</v>
      </c>
      <c r="AJ17" s="14">
        <v>125.95</v>
      </c>
      <c r="AK17" s="8">
        <f t="shared" si="7"/>
        <v>-7.7989601386481144E-3</v>
      </c>
      <c r="AN17" s="14" t="s">
        <v>30</v>
      </c>
      <c r="AO17" s="14">
        <v>42.06</v>
      </c>
      <c r="AP17" s="8">
        <f t="shared" si="8"/>
        <v>-9.187279151943506E-3</v>
      </c>
      <c r="AS17" s="15" t="s">
        <v>30</v>
      </c>
      <c r="AT17" s="15"/>
      <c r="AU17" s="15">
        <v>173.52</v>
      </c>
      <c r="AV17" s="8">
        <f t="shared" si="9"/>
        <v>-1.8218852551770914E-2</v>
      </c>
      <c r="AY17" s="6">
        <v>44480</v>
      </c>
      <c r="AZ17" s="16">
        <v>142.81</v>
      </c>
      <c r="BA17" s="8">
        <f t="shared" si="10"/>
        <v>-6.2981105668302728E-4</v>
      </c>
      <c r="BE17" s="34"/>
      <c r="BF17" s="39" t="s">
        <v>281</v>
      </c>
      <c r="BG17" s="42">
        <f>BH14*(BF3/BH16)</f>
        <v>1.7932830957395942</v>
      </c>
      <c r="BH17" s="34"/>
    </row>
    <row r="18" spans="1:60" ht="17.25" thickBot="1">
      <c r="A18" s="3">
        <v>44477</v>
      </c>
      <c r="B18" s="2">
        <v>247.7</v>
      </c>
      <c r="C18" s="4">
        <f t="shared" si="0"/>
        <v>-2.4967783505154273E-3</v>
      </c>
      <c r="F18" s="3">
        <v>44477</v>
      </c>
      <c r="G18" s="5">
        <v>4391.34</v>
      </c>
      <c r="H18" s="4">
        <f t="shared" si="1"/>
        <v>-1.9137407494954628E-3</v>
      </c>
      <c r="J18" s="3">
        <v>44477</v>
      </c>
      <c r="K18" s="2">
        <v>785.49</v>
      </c>
      <c r="L18" s="4">
        <f t="shared" si="2"/>
        <v>-1.0231725910711864E-2</v>
      </c>
      <c r="O18" s="3">
        <v>44477</v>
      </c>
      <c r="P18" s="2">
        <v>255.05</v>
      </c>
      <c r="Q18" s="4">
        <f t="shared" si="3"/>
        <v>-4.7606040504154512E-3</v>
      </c>
      <c r="T18" s="3">
        <v>44477</v>
      </c>
      <c r="U18" s="2">
        <v>208.31</v>
      </c>
      <c r="V18" s="4">
        <f t="shared" si="4"/>
        <v>-1.1577698695136363E-2</v>
      </c>
      <c r="Y18" s="3">
        <v>44477</v>
      </c>
      <c r="Z18" s="2">
        <v>77.61</v>
      </c>
      <c r="AA18" s="4">
        <f t="shared" si="5"/>
        <v>3.231644260599742E-3</v>
      </c>
      <c r="AD18" s="6">
        <v>44477</v>
      </c>
      <c r="AE18" s="7">
        <v>3288.62</v>
      </c>
      <c r="AF18" s="8">
        <f t="shared" si="6"/>
        <v>-4.181769182087125E-3</v>
      </c>
      <c r="AI18" s="14" t="s">
        <v>31</v>
      </c>
      <c r="AJ18" s="14">
        <v>126.94</v>
      </c>
      <c r="AK18" s="8">
        <f t="shared" si="7"/>
        <v>-5.0164602602288388E-3</v>
      </c>
      <c r="AN18" s="14" t="s">
        <v>31</v>
      </c>
      <c r="AO18" s="14">
        <v>42.45</v>
      </c>
      <c r="AP18" s="8">
        <f t="shared" si="8"/>
        <v>-6.7852129153017637E-3</v>
      </c>
      <c r="AS18" s="15" t="s">
        <v>31</v>
      </c>
      <c r="AT18" s="15"/>
      <c r="AU18" s="15">
        <v>176.74</v>
      </c>
      <c r="AV18" s="8">
        <f t="shared" si="9"/>
        <v>-5.4583309886894193E-3</v>
      </c>
      <c r="AY18" s="6">
        <v>44477</v>
      </c>
      <c r="AZ18" s="16">
        <v>142.9</v>
      </c>
      <c r="BA18" s="8">
        <f t="shared" si="10"/>
        <v>-2.7217530881428198E-3</v>
      </c>
    </row>
    <row r="19" spans="1:60" ht="17.25" thickBot="1">
      <c r="A19" s="3">
        <v>44476</v>
      </c>
      <c r="B19" s="2">
        <v>248.32</v>
      </c>
      <c r="C19" s="4">
        <f t="shared" si="0"/>
        <v>4.937272359368583E-3</v>
      </c>
      <c r="F19" s="3">
        <v>44476</v>
      </c>
      <c r="G19" s="5">
        <v>4399.76</v>
      </c>
      <c r="H19" s="4">
        <f t="shared" si="1"/>
        <v>8.2982892369745098E-3</v>
      </c>
      <c r="J19" s="3">
        <v>44476</v>
      </c>
      <c r="K19" s="2">
        <v>793.61</v>
      </c>
      <c r="L19" s="4">
        <f t="shared" si="2"/>
        <v>1.3874161609709335E-2</v>
      </c>
      <c r="O19" s="3">
        <v>44476</v>
      </c>
      <c r="P19" s="2">
        <v>256.27</v>
      </c>
      <c r="Q19" s="4">
        <f t="shared" si="3"/>
        <v>1.0329193770944212E-2</v>
      </c>
      <c r="T19" s="3">
        <v>44476</v>
      </c>
      <c r="U19" s="2">
        <v>210.75</v>
      </c>
      <c r="V19" s="4">
        <f t="shared" si="4"/>
        <v>1.8115942028985588E-2</v>
      </c>
      <c r="Y19" s="3">
        <v>44476</v>
      </c>
      <c r="Z19" s="2">
        <v>77.36</v>
      </c>
      <c r="AA19" s="4">
        <f t="shared" si="5"/>
        <v>9.0567990684431443E-4</v>
      </c>
      <c r="AD19" s="6">
        <v>44476</v>
      </c>
      <c r="AE19" s="7">
        <v>3302.43</v>
      </c>
      <c r="AF19" s="8">
        <f t="shared" si="6"/>
        <v>1.2391133074392657E-2</v>
      </c>
      <c r="AI19" s="14" t="s">
        <v>32</v>
      </c>
      <c r="AJ19" s="14">
        <v>127.58</v>
      </c>
      <c r="AK19" s="8">
        <f t="shared" si="7"/>
        <v>1.326344214121189E-2</v>
      </c>
      <c r="AN19" s="14" t="s">
        <v>32</v>
      </c>
      <c r="AO19" s="14">
        <v>42.74</v>
      </c>
      <c r="AP19" s="8">
        <f t="shared" si="8"/>
        <v>1.7134697762970053E-2</v>
      </c>
      <c r="AS19" s="15" t="s">
        <v>32</v>
      </c>
      <c r="AT19" s="15"/>
      <c r="AU19" s="15">
        <v>177.71</v>
      </c>
      <c r="AV19" s="8">
        <f t="shared" si="9"/>
        <v>1.2708000911785033E-2</v>
      </c>
      <c r="AY19" s="6">
        <v>44476</v>
      </c>
      <c r="AZ19" s="16">
        <v>143.29</v>
      </c>
      <c r="BA19" s="8">
        <f t="shared" si="10"/>
        <v>9.0845070422533869E-3</v>
      </c>
    </row>
    <row r="20" spans="1:60" ht="17.25" thickBot="1">
      <c r="A20" s="3">
        <v>44475</v>
      </c>
      <c r="B20" s="2">
        <v>247.1</v>
      </c>
      <c r="C20" s="4">
        <f t="shared" si="0"/>
        <v>7.6665851072506008E-3</v>
      </c>
      <c r="F20" s="3">
        <v>44475</v>
      </c>
      <c r="G20" s="5">
        <v>4363.55</v>
      </c>
      <c r="H20" s="4">
        <f t="shared" si="1"/>
        <v>4.1028874386752623E-3</v>
      </c>
      <c r="J20" s="3">
        <v>44475</v>
      </c>
      <c r="K20" s="2">
        <v>782.75</v>
      </c>
      <c r="L20" s="4">
        <f t="shared" si="2"/>
        <v>2.7671376779101475E-3</v>
      </c>
      <c r="O20" s="3">
        <v>44475</v>
      </c>
      <c r="P20" s="2">
        <v>253.65</v>
      </c>
      <c r="Q20" s="4">
        <f t="shared" si="3"/>
        <v>-1.3495644057249567E-2</v>
      </c>
      <c r="T20" s="3">
        <v>44475</v>
      </c>
      <c r="U20" s="2">
        <v>207</v>
      </c>
      <c r="V20" s="4">
        <f t="shared" si="4"/>
        <v>1.217544374358237E-2</v>
      </c>
      <c r="Y20" s="3">
        <v>44475</v>
      </c>
      <c r="Z20" s="2">
        <v>77.290000000000006</v>
      </c>
      <c r="AA20" s="4">
        <f t="shared" si="5"/>
        <v>6.3802083333335258E-3</v>
      </c>
      <c r="AD20" s="6">
        <v>44475</v>
      </c>
      <c r="AE20" s="7">
        <v>3262.01</v>
      </c>
      <c r="AF20" s="8">
        <f t="shared" si="6"/>
        <v>1.273207078547034E-2</v>
      </c>
      <c r="AI20" s="14" t="s">
        <v>33</v>
      </c>
      <c r="AJ20" s="14">
        <v>125.91</v>
      </c>
      <c r="AK20" s="8">
        <f t="shared" si="7"/>
        <v>-1.8233708577770624E-3</v>
      </c>
      <c r="AN20" s="14" t="s">
        <v>33</v>
      </c>
      <c r="AO20" s="14">
        <v>42.02</v>
      </c>
      <c r="AP20" s="8">
        <f t="shared" si="8"/>
        <v>-7.0888468809072736E-3</v>
      </c>
      <c r="AS20" s="15" t="s">
        <v>33</v>
      </c>
      <c r="AT20" s="15"/>
      <c r="AU20" s="15">
        <v>175.48</v>
      </c>
      <c r="AV20" s="8">
        <f t="shared" si="9"/>
        <v>4.9825325010020016E-3</v>
      </c>
      <c r="AY20" s="6">
        <v>44475</v>
      </c>
      <c r="AZ20" s="16">
        <v>142</v>
      </c>
      <c r="BA20" s="8">
        <f t="shared" si="10"/>
        <v>6.3071362766635719E-3</v>
      </c>
    </row>
    <row r="21" spans="1:60" ht="17.25" thickBot="1">
      <c r="A21" s="3">
        <v>44474</v>
      </c>
      <c r="B21" s="2">
        <v>245.22</v>
      </c>
      <c r="C21" s="4">
        <f t="shared" si="0"/>
        <v>8.8036860292906027E-3</v>
      </c>
      <c r="F21" s="3">
        <v>44474</v>
      </c>
      <c r="G21" s="5">
        <v>4345.72</v>
      </c>
      <c r="H21" s="4">
        <f t="shared" si="1"/>
        <v>1.0524455523362564E-2</v>
      </c>
      <c r="J21" s="3">
        <v>44474</v>
      </c>
      <c r="K21" s="2">
        <v>780.59</v>
      </c>
      <c r="L21" s="4">
        <f t="shared" si="2"/>
        <v>-1.2027689276162823E-3</v>
      </c>
      <c r="O21" s="3">
        <v>44474</v>
      </c>
      <c r="P21" s="2">
        <v>257.12</v>
      </c>
      <c r="Q21" s="4">
        <f t="shared" si="3"/>
        <v>-9.4768472147314098E-3</v>
      </c>
      <c r="T21" s="3">
        <v>44474</v>
      </c>
      <c r="U21" s="2">
        <v>204.51</v>
      </c>
      <c r="V21" s="4">
        <f t="shared" si="4"/>
        <v>3.643827285627399E-2</v>
      </c>
      <c r="Y21" s="3">
        <v>44474</v>
      </c>
      <c r="Z21" s="2">
        <v>76.8</v>
      </c>
      <c r="AA21" s="4">
        <f t="shared" si="5"/>
        <v>-4.9235553252139352E-3</v>
      </c>
      <c r="AD21" s="6">
        <v>44474</v>
      </c>
      <c r="AE21" s="7">
        <v>3221</v>
      </c>
      <c r="AF21" s="8">
        <f t="shared" si="6"/>
        <v>9.7875088564101098E-3</v>
      </c>
      <c r="AI21" s="14" t="s">
        <v>34</v>
      </c>
      <c r="AJ21" s="14">
        <v>126.14</v>
      </c>
      <c r="AK21" s="8">
        <f t="shared" si="7"/>
        <v>5.9813382247388969E-3</v>
      </c>
      <c r="AN21" s="14" t="s">
        <v>34</v>
      </c>
      <c r="AO21" s="14">
        <v>42.32</v>
      </c>
      <c r="AP21" s="8">
        <f t="shared" si="8"/>
        <v>-2.3573785950024018E-3</v>
      </c>
      <c r="AS21" s="15" t="s">
        <v>34</v>
      </c>
      <c r="AT21" s="15"/>
      <c r="AU21" s="15">
        <v>174.61</v>
      </c>
      <c r="AV21" s="8">
        <f t="shared" si="9"/>
        <v>6.6297705522886385E-3</v>
      </c>
      <c r="AY21" s="6">
        <v>44474</v>
      </c>
      <c r="AZ21" s="16">
        <v>141.11000000000001</v>
      </c>
      <c r="BA21" s="8">
        <f t="shared" si="10"/>
        <v>1.4158401609889459E-2</v>
      </c>
    </row>
    <row r="22" spans="1:60" ht="17.25" thickBot="1">
      <c r="A22" s="3">
        <v>44473</v>
      </c>
      <c r="B22" s="2">
        <v>243.08</v>
      </c>
      <c r="C22" s="4">
        <f t="shared" si="0"/>
        <v>6.174618202774429E-4</v>
      </c>
      <c r="F22" s="3">
        <v>44473</v>
      </c>
      <c r="G22" s="5">
        <v>4300.46</v>
      </c>
      <c r="H22" s="4">
        <f t="shared" si="1"/>
        <v>-1.2985880322420762E-2</v>
      </c>
      <c r="J22" s="3">
        <v>44473</v>
      </c>
      <c r="K22" s="2">
        <v>781.53</v>
      </c>
      <c r="L22" s="4">
        <f t="shared" si="2"/>
        <v>8.1396248806788751E-3</v>
      </c>
      <c r="O22" s="3">
        <v>44473</v>
      </c>
      <c r="P22" s="2">
        <v>259.58</v>
      </c>
      <c r="Q22" s="4">
        <f t="shared" si="3"/>
        <v>-2.9643751635452853E-2</v>
      </c>
      <c r="T22" s="3">
        <v>44473</v>
      </c>
      <c r="U22" s="2">
        <v>197.32</v>
      </c>
      <c r="V22" s="4">
        <f t="shared" si="4"/>
        <v>-4.8693472182046116E-2</v>
      </c>
      <c r="Y22" s="3">
        <v>44473</v>
      </c>
      <c r="Z22" s="2">
        <v>77.180000000000007</v>
      </c>
      <c r="AA22" s="4">
        <f t="shared" si="5"/>
        <v>-1.7190882465299762E-2</v>
      </c>
      <c r="AD22" s="6">
        <v>44473</v>
      </c>
      <c r="AE22" s="7">
        <v>3189.78</v>
      </c>
      <c r="AF22" s="8">
        <f t="shared" si="6"/>
        <v>-2.8471701906032432E-2</v>
      </c>
      <c r="AI22" s="14" t="s">
        <v>35</v>
      </c>
      <c r="AJ22" s="14">
        <v>125.39</v>
      </c>
      <c r="AK22" s="8">
        <f t="shared" si="7"/>
        <v>-1.5236000942433048E-2</v>
      </c>
      <c r="AN22" s="14" t="s">
        <v>35</v>
      </c>
      <c r="AO22" s="14">
        <v>42.42</v>
      </c>
      <c r="AP22" s="8">
        <f t="shared" si="8"/>
        <v>-1.1879804332634469E-2</v>
      </c>
      <c r="AS22" s="15" t="s">
        <v>35</v>
      </c>
      <c r="AT22" s="15"/>
      <c r="AU22" s="15">
        <v>173.46</v>
      </c>
      <c r="AV22" s="8">
        <f t="shared" si="9"/>
        <v>-1.4487813192432197E-2</v>
      </c>
      <c r="AY22" s="6">
        <v>44473</v>
      </c>
      <c r="AZ22" s="16">
        <v>139.13999999999999</v>
      </c>
      <c r="BA22" s="8">
        <f t="shared" si="10"/>
        <v>-2.4605678233438621E-2</v>
      </c>
    </row>
    <row r="23" spans="1:60" ht="17.25" thickBot="1">
      <c r="A23" s="3">
        <v>44470</v>
      </c>
      <c r="B23" s="2">
        <v>242.93</v>
      </c>
      <c r="C23" s="4">
        <f t="shared" si="0"/>
        <v>7.5484218821284532E-3</v>
      </c>
      <c r="F23" s="3">
        <v>44470</v>
      </c>
      <c r="G23" s="5">
        <v>4357.04</v>
      </c>
      <c r="H23" s="4">
        <f t="shared" si="1"/>
        <v>1.1491477734391298E-2</v>
      </c>
      <c r="J23" s="3">
        <v>44470</v>
      </c>
      <c r="K23" s="2">
        <v>775.22</v>
      </c>
      <c r="L23" s="4">
        <f t="shared" si="2"/>
        <v>-3.3527621602102986E-4</v>
      </c>
      <c r="O23" s="3">
        <v>44470</v>
      </c>
      <c r="P23" s="2">
        <v>267.51</v>
      </c>
      <c r="Q23" s="4">
        <f t="shared" si="3"/>
        <v>2.2982791586998008E-2</v>
      </c>
      <c r="T23" s="3">
        <v>44470</v>
      </c>
      <c r="U23" s="2">
        <v>207.42</v>
      </c>
      <c r="V23" s="4">
        <f t="shared" si="4"/>
        <v>1.2550685460512856E-3</v>
      </c>
      <c r="Y23" s="3">
        <v>44470</v>
      </c>
      <c r="Z23" s="2">
        <v>78.53</v>
      </c>
      <c r="AA23" s="4">
        <f t="shared" si="5"/>
        <v>1.4730585346944158E-2</v>
      </c>
      <c r="AD23" s="6">
        <v>44470</v>
      </c>
      <c r="AE23" s="7">
        <v>3283.26</v>
      </c>
      <c r="AF23" s="8">
        <f t="shared" si="6"/>
        <v>-5.4185032754539009E-4</v>
      </c>
      <c r="AI23" s="14" t="s">
        <v>36</v>
      </c>
      <c r="AJ23" s="14">
        <v>127.33</v>
      </c>
      <c r="AK23" s="8">
        <f t="shared" si="7"/>
        <v>2.3566378633144147E-4</v>
      </c>
      <c r="AN23" s="14" t="s">
        <v>36</v>
      </c>
      <c r="AO23" s="14">
        <v>42.93</v>
      </c>
      <c r="AP23" s="8">
        <f t="shared" si="8"/>
        <v>-1.8600325505695459E-3</v>
      </c>
      <c r="AS23" s="15" t="s">
        <v>36</v>
      </c>
      <c r="AT23" s="15"/>
      <c r="AU23" s="15">
        <v>176.01</v>
      </c>
      <c r="AV23" s="8">
        <f t="shared" si="9"/>
        <v>4.043270083348105E-2</v>
      </c>
      <c r="AY23" s="6">
        <v>44470</v>
      </c>
      <c r="AZ23" s="16">
        <v>142.65</v>
      </c>
      <c r="BA23" s="8">
        <f t="shared" si="10"/>
        <v>8.1272084805654732E-3</v>
      </c>
    </row>
    <row r="24" spans="1:60" ht="17.25" thickBot="1">
      <c r="A24" s="3">
        <v>44469</v>
      </c>
      <c r="B24" s="2">
        <v>241.11</v>
      </c>
      <c r="C24" s="4">
        <f t="shared" si="0"/>
        <v>-1.297691174062543E-2</v>
      </c>
      <c r="F24" s="3">
        <v>44469</v>
      </c>
      <c r="G24" s="5">
        <v>4307.54</v>
      </c>
      <c r="H24" s="4">
        <f t="shared" si="1"/>
        <v>-1.1909731939276913E-2</v>
      </c>
      <c r="J24" s="3">
        <v>44469</v>
      </c>
      <c r="K24" s="2">
        <v>775.48</v>
      </c>
      <c r="L24" s="4">
        <f t="shared" si="2"/>
        <v>-7.4618269316915065E-3</v>
      </c>
      <c r="O24" s="3">
        <v>44469</v>
      </c>
      <c r="P24" s="2">
        <v>261.5</v>
      </c>
      <c r="Q24" s="4">
        <f t="shared" si="3"/>
        <v>1.5889048599510458E-2</v>
      </c>
      <c r="T24" s="3">
        <v>44469</v>
      </c>
      <c r="U24" s="2">
        <v>207.16</v>
      </c>
      <c r="V24" s="4">
        <f t="shared" si="4"/>
        <v>9.6992737729688638E-3</v>
      </c>
      <c r="Y24" s="3">
        <v>44469</v>
      </c>
      <c r="Z24" s="2">
        <v>77.39</v>
      </c>
      <c r="AA24" s="4">
        <f t="shared" si="5"/>
        <v>1.2923235978301584E-4</v>
      </c>
      <c r="AD24" s="6">
        <v>44469</v>
      </c>
      <c r="AE24" s="7">
        <v>3285.04</v>
      </c>
      <c r="AF24" s="8">
        <f t="shared" si="6"/>
        <v>-4.8710740597130986E-3</v>
      </c>
      <c r="AI24" s="14" t="s">
        <v>37</v>
      </c>
      <c r="AJ24" s="14">
        <v>127.3</v>
      </c>
      <c r="AK24" s="8">
        <f t="shared" si="7"/>
        <v>-1.2259466170080668E-2</v>
      </c>
      <c r="AN24" s="14" t="s">
        <v>37</v>
      </c>
      <c r="AO24" s="14">
        <v>43.01</v>
      </c>
      <c r="AP24" s="8">
        <f t="shared" si="8"/>
        <v>-1.1945784516425473E-2</v>
      </c>
      <c r="AS24" s="15" t="s">
        <v>37</v>
      </c>
      <c r="AT24" s="15"/>
      <c r="AU24" s="15">
        <v>169.17</v>
      </c>
      <c r="AV24" s="8">
        <f t="shared" si="9"/>
        <v>-2.0326615705351103E-2</v>
      </c>
      <c r="AY24" s="6">
        <v>44469</v>
      </c>
      <c r="AZ24" s="16">
        <v>141.5</v>
      </c>
      <c r="BA24" s="8">
        <f t="shared" si="10"/>
        <v>-9.3117692361549542E-3</v>
      </c>
    </row>
    <row r="25" spans="1:60" ht="17.25" thickBot="1">
      <c r="A25" s="3">
        <v>44468</v>
      </c>
      <c r="B25" s="2">
        <v>244.28</v>
      </c>
      <c r="C25" s="4">
        <f t="shared" si="0"/>
        <v>2.0921360298642444E-3</v>
      </c>
      <c r="F25" s="3">
        <v>44468</v>
      </c>
      <c r="G25" s="5">
        <v>4359.46</v>
      </c>
      <c r="H25" s="4">
        <f t="shared" si="1"/>
        <v>1.5691662282344421E-3</v>
      </c>
      <c r="J25" s="3">
        <v>44468</v>
      </c>
      <c r="K25" s="2">
        <v>781.31</v>
      </c>
      <c r="L25" s="4">
        <f t="shared" si="2"/>
        <v>4.8227789495345341E-3</v>
      </c>
      <c r="O25" s="3">
        <v>44468</v>
      </c>
      <c r="P25" s="2">
        <v>257.41000000000003</v>
      </c>
      <c r="Q25" s="4">
        <f t="shared" si="3"/>
        <v>-1.7106418725418959E-2</v>
      </c>
      <c r="T25" s="3">
        <v>44468</v>
      </c>
      <c r="U25" s="2">
        <v>205.17</v>
      </c>
      <c r="V25" s="4">
        <f t="shared" si="4"/>
        <v>-8.7926952992899432E-3</v>
      </c>
      <c r="Y25" s="3">
        <v>44468</v>
      </c>
      <c r="Z25" s="2">
        <v>77.38</v>
      </c>
      <c r="AA25" s="4">
        <f t="shared" si="5"/>
        <v>1.3756059216559535E-2</v>
      </c>
      <c r="AD25" s="6">
        <v>44468</v>
      </c>
      <c r="AE25" s="7">
        <v>3301.12</v>
      </c>
      <c r="AF25" s="8">
        <f t="shared" si="6"/>
        <v>-4.4753253959638473E-3</v>
      </c>
      <c r="AI25" s="14" t="s">
        <v>38</v>
      </c>
      <c r="AJ25" s="14">
        <v>128.88</v>
      </c>
      <c r="AK25" s="8">
        <f t="shared" si="7"/>
        <v>7.8986470634236916E-3</v>
      </c>
      <c r="AN25" s="14" t="s">
        <v>38</v>
      </c>
      <c r="AO25" s="14">
        <v>43.53</v>
      </c>
      <c r="AP25" s="8">
        <f t="shared" si="8"/>
        <v>1.1384758364312297E-2</v>
      </c>
      <c r="AS25" s="15" t="s">
        <v>38</v>
      </c>
      <c r="AT25" s="15"/>
      <c r="AU25" s="15">
        <v>172.68</v>
      </c>
      <c r="AV25" s="8">
        <f t="shared" si="9"/>
        <v>-1.0543204217281721E-2</v>
      </c>
      <c r="AY25" s="6">
        <v>44468</v>
      </c>
      <c r="AZ25" s="16">
        <v>142.83000000000001</v>
      </c>
      <c r="BA25" s="8">
        <f t="shared" si="10"/>
        <v>6.482982171799101E-3</v>
      </c>
    </row>
    <row r="26" spans="1:60" ht="17.25" thickBot="1">
      <c r="A26" s="3">
        <v>44467</v>
      </c>
      <c r="B26" s="2">
        <v>243.77</v>
      </c>
      <c r="C26" s="4">
        <f t="shared" si="0"/>
        <v>-1.7492241344564952E-2</v>
      </c>
      <c r="F26" s="3">
        <v>44467</v>
      </c>
      <c r="G26" s="5">
        <v>4352.63</v>
      </c>
      <c r="H26" s="4">
        <f t="shared" si="1"/>
        <v>-2.0364114325326033E-2</v>
      </c>
      <c r="J26" s="3">
        <v>44467</v>
      </c>
      <c r="K26" s="2">
        <v>777.56</v>
      </c>
      <c r="L26" s="4">
        <f t="shared" si="2"/>
        <v>-1.7438334007278677E-2</v>
      </c>
      <c r="O26" s="3">
        <v>44467</v>
      </c>
      <c r="P26" s="2">
        <v>261.89</v>
      </c>
      <c r="Q26" s="4">
        <f t="shared" si="3"/>
        <v>-4.0274113163295211E-2</v>
      </c>
      <c r="T26" s="3">
        <v>44467</v>
      </c>
      <c r="U26" s="2">
        <v>206.99</v>
      </c>
      <c r="V26" s="4">
        <f t="shared" si="4"/>
        <v>-4.4367497691597313E-2</v>
      </c>
      <c r="Y26" s="3">
        <v>44467</v>
      </c>
      <c r="Z26" s="2">
        <v>76.33</v>
      </c>
      <c r="AA26" s="4">
        <f t="shared" si="5"/>
        <v>1.6648907831646298E-2</v>
      </c>
      <c r="AD26" s="6">
        <v>44467</v>
      </c>
      <c r="AE26" s="7">
        <v>3315.96</v>
      </c>
      <c r="AF26" s="8">
        <f t="shared" si="6"/>
        <v>-2.6378530741675954E-2</v>
      </c>
      <c r="AI26" s="14" t="s">
        <v>39</v>
      </c>
      <c r="AJ26" s="14">
        <v>127.87</v>
      </c>
      <c r="AK26" s="8">
        <f t="shared" si="7"/>
        <v>-1.7140661029976911E-2</v>
      </c>
      <c r="AN26" s="14" t="s">
        <v>39</v>
      </c>
      <c r="AO26" s="14">
        <v>43.04</v>
      </c>
      <c r="AP26" s="8">
        <f t="shared" si="8"/>
        <v>-1.2164333256828086E-2</v>
      </c>
      <c r="AS26" s="15" t="s">
        <v>39</v>
      </c>
      <c r="AT26" s="15"/>
      <c r="AU26" s="15">
        <v>174.52</v>
      </c>
      <c r="AV26" s="8">
        <f t="shared" si="9"/>
        <v>-2.0980590149220157E-2</v>
      </c>
      <c r="AY26" s="6">
        <v>44467</v>
      </c>
      <c r="AZ26" s="16">
        <v>141.91</v>
      </c>
      <c r="BA26" s="8">
        <f t="shared" si="10"/>
        <v>-2.3801334525693107E-2</v>
      </c>
    </row>
    <row r="27" spans="1:60" ht="17.25" thickBot="1">
      <c r="A27" s="3">
        <v>44466</v>
      </c>
      <c r="B27" s="2">
        <v>248.11</v>
      </c>
      <c r="C27" s="4">
        <f t="shared" si="0"/>
        <v>6.8582095609124316E-3</v>
      </c>
      <c r="F27" s="3">
        <v>44466</v>
      </c>
      <c r="G27" s="5">
        <v>4443.1099999999997</v>
      </c>
      <c r="H27" s="4">
        <f t="shared" si="1"/>
        <v>-2.7763563072890074E-3</v>
      </c>
      <c r="J27" s="3">
        <v>44466</v>
      </c>
      <c r="K27" s="2">
        <v>791.36</v>
      </c>
      <c r="L27" s="4">
        <f t="shared" si="2"/>
        <v>2.1914022650086018E-2</v>
      </c>
      <c r="O27" s="3">
        <v>44466</v>
      </c>
      <c r="P27" s="2">
        <v>272.88</v>
      </c>
      <c r="Q27" s="4">
        <f t="shared" si="3"/>
        <v>1.9092377735350219E-3</v>
      </c>
      <c r="T27" s="3">
        <v>44466</v>
      </c>
      <c r="U27" s="2">
        <v>216.6</v>
      </c>
      <c r="V27" s="4">
        <f t="shared" si="4"/>
        <v>-1.9066165481635866E-2</v>
      </c>
      <c r="Y27" s="3">
        <v>44466</v>
      </c>
      <c r="Z27" s="2">
        <v>75.08</v>
      </c>
      <c r="AA27" s="4">
        <f t="shared" si="5"/>
        <v>-2.3917087430243011E-3</v>
      </c>
      <c r="AD27" s="6">
        <v>44466</v>
      </c>
      <c r="AE27" s="7">
        <v>3405.8</v>
      </c>
      <c r="AF27" s="8">
        <f t="shared" si="6"/>
        <v>-5.7567902099534551E-3</v>
      </c>
      <c r="AI27" s="14" t="s">
        <v>40</v>
      </c>
      <c r="AJ27" s="14">
        <v>130.1</v>
      </c>
      <c r="AK27" s="8">
        <f t="shared" si="7"/>
        <v>-1.4244582512501824E-2</v>
      </c>
      <c r="AN27" s="14" t="s">
        <v>40</v>
      </c>
      <c r="AO27" s="14">
        <v>43.57</v>
      </c>
      <c r="AP27" s="8">
        <f t="shared" si="8"/>
        <v>-8.4205735093308975E-3</v>
      </c>
      <c r="AS27" s="15" t="s">
        <v>40</v>
      </c>
      <c r="AT27" s="15"/>
      <c r="AU27" s="15">
        <v>178.26</v>
      </c>
      <c r="AV27" s="8">
        <f t="shared" si="9"/>
        <v>1.2840909090908958E-2</v>
      </c>
      <c r="AY27" s="6">
        <v>44466</v>
      </c>
      <c r="AZ27" s="16">
        <v>145.37</v>
      </c>
      <c r="BA27" s="8">
        <f t="shared" si="10"/>
        <v>-1.0549959161448297E-2</v>
      </c>
    </row>
    <row r="28" spans="1:60" ht="17.25" thickBot="1">
      <c r="A28" s="3">
        <v>44463</v>
      </c>
      <c r="B28" s="2">
        <v>246.42</v>
      </c>
      <c r="C28" s="4">
        <f t="shared" si="0"/>
        <v>6.6998937821716176E-3</v>
      </c>
      <c r="F28" s="3">
        <v>44463</v>
      </c>
      <c r="G28" s="5">
        <v>4455.4799999999996</v>
      </c>
      <c r="H28" s="4">
        <f t="shared" si="1"/>
        <v>1.4610090402744635E-3</v>
      </c>
      <c r="J28" s="3">
        <v>44463</v>
      </c>
      <c r="K28" s="2">
        <v>774.39</v>
      </c>
      <c r="L28" s="4">
        <f t="shared" si="2"/>
        <v>2.7533039647577029E-2</v>
      </c>
      <c r="O28" s="3">
        <v>44463</v>
      </c>
      <c r="P28" s="2">
        <v>272.36</v>
      </c>
      <c r="Q28" s="4">
        <f t="shared" si="3"/>
        <v>-1.3867265288388331E-2</v>
      </c>
      <c r="T28" s="3">
        <v>44463</v>
      </c>
      <c r="U28" s="2">
        <v>220.81</v>
      </c>
      <c r="V28" s="4">
        <f t="shared" si="4"/>
        <v>-1.7836491415354483E-2</v>
      </c>
      <c r="Y28" s="3">
        <v>44463</v>
      </c>
      <c r="Z28" s="2">
        <v>75.260000000000005</v>
      </c>
      <c r="AA28" s="4">
        <f t="shared" si="5"/>
        <v>7.9014329717423948E-3</v>
      </c>
      <c r="AD28" s="6">
        <v>44463</v>
      </c>
      <c r="AE28" s="7">
        <v>3425.52</v>
      </c>
      <c r="AF28" s="8">
        <f t="shared" si="6"/>
        <v>2.7868852459016491E-3</v>
      </c>
      <c r="AI28" s="14" t="s">
        <v>41</v>
      </c>
      <c r="AJ28" s="14">
        <v>131.97999999999999</v>
      </c>
      <c r="AK28" s="8">
        <f t="shared" si="7"/>
        <v>-4.0748566254151797E-3</v>
      </c>
      <c r="AN28" s="14" t="s">
        <v>41</v>
      </c>
      <c r="AO28" s="14">
        <v>43.94</v>
      </c>
      <c r="AP28" s="8">
        <f t="shared" si="8"/>
        <v>-5.65738854944553E-3</v>
      </c>
      <c r="AS28" s="15" t="s">
        <v>41</v>
      </c>
      <c r="AT28" s="15"/>
      <c r="AU28" s="15">
        <v>176</v>
      </c>
      <c r="AV28" s="8">
        <f t="shared" si="9"/>
        <v>-1.4184397163120588E-3</v>
      </c>
      <c r="AY28" s="6">
        <v>44463</v>
      </c>
      <c r="AZ28" s="16">
        <v>146.91999999999999</v>
      </c>
      <c r="BA28" s="8">
        <f t="shared" si="10"/>
        <v>6.1295375604419888E-4</v>
      </c>
    </row>
    <row r="29" spans="1:60" ht="17.25" thickBot="1">
      <c r="A29" s="3">
        <v>44462</v>
      </c>
      <c r="B29" s="2">
        <v>244.78</v>
      </c>
      <c r="C29" s="4">
        <f t="shared" si="0"/>
        <v>6.786492822769663E-3</v>
      </c>
      <c r="F29" s="3">
        <v>44462</v>
      </c>
      <c r="G29" s="5">
        <v>4448.9799999999996</v>
      </c>
      <c r="H29" s="4">
        <f t="shared" si="1"/>
        <v>1.2134751708511082E-2</v>
      </c>
      <c r="J29" s="3">
        <v>44462</v>
      </c>
      <c r="K29" s="2">
        <v>753.64</v>
      </c>
      <c r="L29" s="4">
        <f t="shared" si="2"/>
        <v>2.2608186823416254E-3</v>
      </c>
      <c r="O29" s="3">
        <v>44462</v>
      </c>
      <c r="P29" s="2">
        <v>276.19</v>
      </c>
      <c r="Q29" s="4">
        <f t="shared" si="3"/>
        <v>-6.3320741140492354E-3</v>
      </c>
      <c r="T29" s="3">
        <v>44462</v>
      </c>
      <c r="U29" s="2">
        <v>224.82</v>
      </c>
      <c r="V29" s="4">
        <f t="shared" si="4"/>
        <v>2.4657034775078523E-2</v>
      </c>
      <c r="Y29" s="3">
        <v>44462</v>
      </c>
      <c r="Z29" s="2">
        <v>74.67</v>
      </c>
      <c r="AA29" s="4">
        <f t="shared" si="5"/>
        <v>2.5545941491553315E-2</v>
      </c>
      <c r="AD29" s="6">
        <v>44462</v>
      </c>
      <c r="AE29" s="7">
        <v>3416</v>
      </c>
      <c r="AF29" s="8">
        <f t="shared" si="6"/>
        <v>1.0635937338205004E-2</v>
      </c>
      <c r="AI29" s="14" t="s">
        <v>42</v>
      </c>
      <c r="AJ29" s="14">
        <v>132.52000000000001</v>
      </c>
      <c r="AK29" s="8">
        <f t="shared" si="7"/>
        <v>7.2204909933877293E-3</v>
      </c>
      <c r="AN29" s="14" t="s">
        <v>42</v>
      </c>
      <c r="AO29" s="14">
        <v>44.19</v>
      </c>
      <c r="AP29" s="8">
        <f t="shared" si="8"/>
        <v>5.4607508532422688E-3</v>
      </c>
      <c r="AS29" s="15" t="s">
        <v>42</v>
      </c>
      <c r="AT29" s="15"/>
      <c r="AU29" s="15">
        <v>176.25</v>
      </c>
      <c r="AV29" s="8">
        <f t="shared" si="9"/>
        <v>1.4972646127267453E-2</v>
      </c>
      <c r="AY29" s="6">
        <v>44462</v>
      </c>
      <c r="AZ29" s="16">
        <v>146.83000000000001</v>
      </c>
      <c r="BA29" s="8">
        <f t="shared" si="10"/>
        <v>6.7192320877615952E-3</v>
      </c>
    </row>
    <row r="30" spans="1:60" ht="17.25" thickBot="1">
      <c r="A30" s="3">
        <v>44461</v>
      </c>
      <c r="B30" s="2">
        <v>243.13</v>
      </c>
      <c r="C30" s="4">
        <f t="shared" si="0"/>
        <v>1.0935550935550875E-2</v>
      </c>
      <c r="F30" s="3">
        <v>44461</v>
      </c>
      <c r="G30" s="5">
        <v>4395.6400000000003</v>
      </c>
      <c r="H30" s="4">
        <f t="shared" si="1"/>
        <v>9.5195662109373025E-3</v>
      </c>
      <c r="J30" s="3">
        <v>44461</v>
      </c>
      <c r="K30" s="2">
        <v>751.94</v>
      </c>
      <c r="L30" s="4">
        <f t="shared" si="2"/>
        <v>1.6987205496497237E-2</v>
      </c>
      <c r="O30" s="3">
        <v>44461</v>
      </c>
      <c r="P30" s="2">
        <v>277.95</v>
      </c>
      <c r="Q30" s="4">
        <f t="shared" si="3"/>
        <v>-1.0422656699252686E-3</v>
      </c>
      <c r="T30" s="3">
        <v>44461</v>
      </c>
      <c r="U30" s="2">
        <v>219.41</v>
      </c>
      <c r="V30" s="4">
        <f t="shared" si="4"/>
        <v>3.271203991339533E-2</v>
      </c>
      <c r="Y30" s="3">
        <v>44461</v>
      </c>
      <c r="Z30" s="2">
        <v>72.81</v>
      </c>
      <c r="AA30" s="4">
        <f t="shared" si="5"/>
        <v>-3.0124606326167314E-3</v>
      </c>
      <c r="AD30" s="6">
        <v>44461</v>
      </c>
      <c r="AE30" s="7">
        <v>3380.05</v>
      </c>
      <c r="AF30" s="8">
        <f t="shared" si="6"/>
        <v>1.089235351997675E-2</v>
      </c>
      <c r="AI30" s="14" t="s">
        <v>43</v>
      </c>
      <c r="AJ30" s="14">
        <v>131.57</v>
      </c>
      <c r="AK30" s="8">
        <f t="shared" si="7"/>
        <v>1.6749143509706688E-3</v>
      </c>
      <c r="AN30" s="14" t="s">
        <v>43</v>
      </c>
      <c r="AO30" s="14">
        <v>43.95</v>
      </c>
      <c r="AP30" s="8">
        <f t="shared" si="8"/>
        <v>6.8306010928953498E-4</v>
      </c>
      <c r="AS30" s="15" t="s">
        <v>43</v>
      </c>
      <c r="AT30" s="15"/>
      <c r="AU30" s="15">
        <v>173.65</v>
      </c>
      <c r="AV30" s="8">
        <f t="shared" si="9"/>
        <v>1.4488520184611886E-2</v>
      </c>
      <c r="AY30" s="6">
        <v>44461</v>
      </c>
      <c r="AZ30" s="16">
        <v>145.85</v>
      </c>
      <c r="BA30" s="8">
        <f t="shared" si="10"/>
        <v>1.6872341908944932E-2</v>
      </c>
    </row>
    <row r="31" spans="1:60" ht="17.25" thickBot="1">
      <c r="A31" s="3">
        <v>44460</v>
      </c>
      <c r="B31" s="2">
        <v>240.5</v>
      </c>
      <c r="C31" s="4">
        <f t="shared" si="0"/>
        <v>5.8973608264669686E-3</v>
      </c>
      <c r="F31" s="3">
        <v>44460</v>
      </c>
      <c r="G31" s="5">
        <v>4354.1899999999996</v>
      </c>
      <c r="H31" s="4">
        <f t="shared" si="1"/>
        <v>-8.1234954896236555E-4</v>
      </c>
      <c r="J31" s="3">
        <v>44460</v>
      </c>
      <c r="K31" s="2">
        <v>739.38</v>
      </c>
      <c r="L31" s="4">
        <f t="shared" si="2"/>
        <v>1.2613500965528601E-2</v>
      </c>
      <c r="O31" s="3">
        <v>44460</v>
      </c>
      <c r="P31" s="2">
        <v>278.24</v>
      </c>
      <c r="Q31" s="4">
        <f t="shared" si="3"/>
        <v>-8.6578544197812857E-3</v>
      </c>
      <c r="T31" s="3">
        <v>44460</v>
      </c>
      <c r="U31" s="2">
        <v>212.46</v>
      </c>
      <c r="V31" s="4">
        <f t="shared" si="4"/>
        <v>6.2994363662198793E-3</v>
      </c>
      <c r="Y31" s="3">
        <v>44460</v>
      </c>
      <c r="Z31" s="2">
        <v>73.03</v>
      </c>
      <c r="AA31" s="4">
        <f t="shared" si="5"/>
        <v>-4.1349435547387792E-2</v>
      </c>
      <c r="AD31" s="6">
        <v>44460</v>
      </c>
      <c r="AE31" s="7">
        <v>3343.63</v>
      </c>
      <c r="AF31" s="8">
        <f t="shared" si="6"/>
        <v>-3.6057728124729849E-3</v>
      </c>
      <c r="AI31" s="14" t="s">
        <v>44</v>
      </c>
      <c r="AJ31" s="14">
        <v>131.35</v>
      </c>
      <c r="AK31" s="8">
        <f t="shared" si="7"/>
        <v>1.5249714067859799E-3</v>
      </c>
      <c r="AN31" s="14" t="s">
        <v>44</v>
      </c>
      <c r="AO31" s="14">
        <v>43.92</v>
      </c>
      <c r="AP31" s="8">
        <f t="shared" si="8"/>
        <v>-6.3348416289592535E-3</v>
      </c>
      <c r="AS31" s="15" t="s">
        <v>44</v>
      </c>
      <c r="AT31" s="15"/>
      <c r="AU31" s="15">
        <v>171.17</v>
      </c>
      <c r="AV31" s="8">
        <f t="shared" si="9"/>
        <v>-4.1655002519455975E-2</v>
      </c>
      <c r="AY31" s="6">
        <v>44460</v>
      </c>
      <c r="AZ31" s="16">
        <v>143.43</v>
      </c>
      <c r="BA31" s="8">
        <f t="shared" si="10"/>
        <v>3.4280117531833021E-3</v>
      </c>
    </row>
    <row r="32" spans="1:60" ht="17.25" thickBot="1">
      <c r="A32" s="3">
        <v>44459</v>
      </c>
      <c r="B32" s="2">
        <v>239.09</v>
      </c>
      <c r="C32" s="4">
        <f t="shared" si="0"/>
        <v>-1.4021196750381493E-2</v>
      </c>
      <c r="F32" s="3">
        <v>44459</v>
      </c>
      <c r="G32" s="5">
        <v>4357.7299999999996</v>
      </c>
      <c r="H32" s="4">
        <f t="shared" si="1"/>
        <v>-1.6977254629493954E-2</v>
      </c>
      <c r="J32" s="3">
        <v>44459</v>
      </c>
      <c r="K32" s="2">
        <v>730.17</v>
      </c>
      <c r="L32" s="4">
        <f t="shared" si="2"/>
        <v>-3.8604853256790861E-2</v>
      </c>
      <c r="O32" s="3">
        <v>44459</v>
      </c>
      <c r="P32" s="2">
        <v>280.67</v>
      </c>
      <c r="Q32" s="4">
        <f t="shared" si="3"/>
        <v>-2.4367352614015569E-2</v>
      </c>
      <c r="T32" s="3">
        <v>44459</v>
      </c>
      <c r="U32" s="2">
        <v>211.13</v>
      </c>
      <c r="V32" s="4">
        <f t="shared" si="4"/>
        <v>-3.5936073059360751E-2</v>
      </c>
      <c r="Y32" s="3">
        <v>44459</v>
      </c>
      <c r="Z32" s="2">
        <v>76.180000000000007</v>
      </c>
      <c r="AA32" s="4">
        <f t="shared" si="5"/>
        <v>-4.2483660130718914E-2</v>
      </c>
      <c r="AD32" s="6">
        <v>44459</v>
      </c>
      <c r="AE32" s="7">
        <v>3355.73</v>
      </c>
      <c r="AF32" s="8">
        <f t="shared" si="6"/>
        <v>-3.0841699109319221E-2</v>
      </c>
      <c r="AI32" s="14" t="s">
        <v>45</v>
      </c>
      <c r="AJ32" s="14">
        <v>131.15</v>
      </c>
      <c r="AK32" s="8">
        <f t="shared" si="7"/>
        <v>-1.0412736738851569E-2</v>
      </c>
      <c r="AN32" s="14" t="s">
        <v>45</v>
      </c>
      <c r="AO32" s="14">
        <v>44.2</v>
      </c>
      <c r="AP32" s="8">
        <f t="shared" si="8"/>
        <v>7.0631123262703266E-3</v>
      </c>
      <c r="AS32" s="15" t="s">
        <v>45</v>
      </c>
      <c r="AT32" s="15"/>
      <c r="AU32" s="15">
        <v>178.61</v>
      </c>
      <c r="AV32" s="8">
        <f t="shared" si="9"/>
        <v>-2.6489344306971141E-2</v>
      </c>
      <c r="AY32" s="6">
        <v>44459</v>
      </c>
      <c r="AZ32" s="16">
        <v>142.94</v>
      </c>
      <c r="BA32" s="8">
        <f t="shared" si="10"/>
        <v>-2.1361084485827742E-2</v>
      </c>
    </row>
    <row r="33" spans="1:53" ht="17.25" thickBot="1">
      <c r="A33" s="3">
        <v>44456</v>
      </c>
      <c r="B33" s="2">
        <v>242.49</v>
      </c>
      <c r="C33" s="4">
        <f t="shared" si="0"/>
        <v>-2.9604045886271191E-3</v>
      </c>
      <c r="F33" s="3">
        <v>44456</v>
      </c>
      <c r="G33" s="5">
        <v>4432.99</v>
      </c>
      <c r="H33" s="4">
        <f t="shared" si="1"/>
        <v>-9.1109248393406173E-3</v>
      </c>
      <c r="J33" s="3">
        <v>44456</v>
      </c>
      <c r="K33" s="2">
        <v>759.49</v>
      </c>
      <c r="L33" s="4">
        <f t="shared" si="2"/>
        <v>3.3025535343926826E-3</v>
      </c>
      <c r="O33" s="3">
        <v>44456</v>
      </c>
      <c r="P33" s="2">
        <v>287.68</v>
      </c>
      <c r="Q33" s="4">
        <f t="shared" si="3"/>
        <v>3.4001869024512965E-2</v>
      </c>
      <c r="T33" s="3">
        <v>44456</v>
      </c>
      <c r="U33" s="2">
        <v>219</v>
      </c>
      <c r="V33" s="4">
        <f t="shared" si="4"/>
        <v>-1.537631507957915E-2</v>
      </c>
      <c r="Y33" s="3">
        <v>44456</v>
      </c>
      <c r="Z33" s="2">
        <v>79.56</v>
      </c>
      <c r="AA33" s="4">
        <f t="shared" si="5"/>
        <v>3.531786074671972E-3</v>
      </c>
      <c r="AD33" s="6">
        <v>44456</v>
      </c>
      <c r="AE33" s="7">
        <v>3462.52</v>
      </c>
      <c r="AF33" s="8">
        <f t="shared" si="6"/>
        <v>-7.3733458706969346E-3</v>
      </c>
      <c r="AI33" s="14" t="s">
        <v>46</v>
      </c>
      <c r="AJ33" s="14">
        <v>132.53</v>
      </c>
      <c r="AK33" s="8">
        <f t="shared" si="7"/>
        <v>9.8187311178254966E-4</v>
      </c>
      <c r="AN33" s="14" t="s">
        <v>46</v>
      </c>
      <c r="AO33" s="14">
        <v>43.89</v>
      </c>
      <c r="AP33" s="8">
        <f t="shared" si="8"/>
        <v>-1.3042500562176707E-2</v>
      </c>
      <c r="AS33" s="15" t="s">
        <v>46</v>
      </c>
      <c r="AT33" s="15"/>
      <c r="AU33" s="15">
        <v>183.47</v>
      </c>
      <c r="AV33" s="8">
        <f t="shared" si="9"/>
        <v>7.0906512490442886E-4</v>
      </c>
      <c r="AY33" s="6">
        <v>44456</v>
      </c>
      <c r="AZ33" s="16">
        <v>146.06</v>
      </c>
      <c r="BA33" s="8">
        <f t="shared" si="10"/>
        <v>-1.8348007258552235E-2</v>
      </c>
    </row>
    <row r="34" spans="1:53" ht="17.25" thickBot="1">
      <c r="A34" s="3">
        <v>44455</v>
      </c>
      <c r="B34" s="2">
        <v>243.21</v>
      </c>
      <c r="C34" s="4">
        <f t="shared" si="0"/>
        <v>9.253879990040792E-3</v>
      </c>
      <c r="F34" s="3">
        <v>44455</v>
      </c>
      <c r="G34" s="5">
        <v>4473.75</v>
      </c>
      <c r="H34" s="4">
        <f t="shared" si="1"/>
        <v>-1.5510969268194286E-3</v>
      </c>
      <c r="J34" s="3">
        <v>44455</v>
      </c>
      <c r="K34" s="2">
        <v>756.99</v>
      </c>
      <c r="L34" s="4">
        <f t="shared" si="2"/>
        <v>1.5347366471296642E-3</v>
      </c>
      <c r="O34" s="3">
        <v>44455</v>
      </c>
      <c r="P34" s="2">
        <v>278.22000000000003</v>
      </c>
      <c r="Q34" s="4">
        <f t="shared" si="3"/>
        <v>-3.2244196044710627E-3</v>
      </c>
      <c r="T34" s="3">
        <v>44455</v>
      </c>
      <c r="U34" s="2">
        <v>222.42</v>
      </c>
      <c r="V34" s="4">
        <f t="shared" si="4"/>
        <v>-4.4313146233383449E-3</v>
      </c>
      <c r="Y34" s="3">
        <v>44455</v>
      </c>
      <c r="Z34" s="2">
        <v>79.28</v>
      </c>
      <c r="AA34" s="4">
        <f t="shared" si="5"/>
        <v>1.3162939297124643E-2</v>
      </c>
      <c r="AD34" s="6">
        <v>44455</v>
      </c>
      <c r="AE34" s="7">
        <v>3488.24</v>
      </c>
      <c r="AF34" s="8">
        <f t="shared" si="6"/>
        <v>3.58191950606912E-3</v>
      </c>
      <c r="AI34" s="14" t="s">
        <v>47</v>
      </c>
      <c r="AJ34" s="14">
        <v>132.4</v>
      </c>
      <c r="AK34" s="8">
        <f t="shared" si="7"/>
        <v>-2.5613982220883402E-3</v>
      </c>
      <c r="AN34" s="14" t="s">
        <v>47</v>
      </c>
      <c r="AO34" s="14">
        <v>44.47</v>
      </c>
      <c r="AP34" s="8">
        <f t="shared" si="8"/>
        <v>-6.7009157918249684E-3</v>
      </c>
      <c r="AS34" s="15" t="s">
        <v>47</v>
      </c>
      <c r="AT34" s="15"/>
      <c r="AU34" s="15">
        <v>183.34</v>
      </c>
      <c r="AV34" s="8">
        <f t="shared" si="9"/>
        <v>-5.802288379155085E-3</v>
      </c>
      <c r="AY34" s="6">
        <v>44455</v>
      </c>
      <c r="AZ34" s="16">
        <v>148.79</v>
      </c>
      <c r="BA34" s="8">
        <f t="shared" si="10"/>
        <v>-1.6104140106019127E-3</v>
      </c>
    </row>
    <row r="35" spans="1:53" ht="17.25" thickBot="1">
      <c r="A35" s="3">
        <v>44454</v>
      </c>
      <c r="B35" s="2">
        <v>240.98</v>
      </c>
      <c r="C35" s="4">
        <f t="shared" si="0"/>
        <v>-6.2207108198897298E-4</v>
      </c>
      <c r="F35" s="3">
        <v>44454</v>
      </c>
      <c r="G35" s="5">
        <v>4480.7</v>
      </c>
      <c r="H35" s="4">
        <f t="shared" si="1"/>
        <v>8.4739086888510062E-3</v>
      </c>
      <c r="J35" s="3">
        <v>44454</v>
      </c>
      <c r="K35" s="2">
        <v>755.83</v>
      </c>
      <c r="L35" s="4">
        <f t="shared" si="2"/>
        <v>1.5231903719324702E-2</v>
      </c>
      <c r="O35" s="3">
        <v>44454</v>
      </c>
      <c r="P35" s="2">
        <v>279.12</v>
      </c>
      <c r="Q35" s="4">
        <f t="shared" si="3"/>
        <v>-8.2433200682205943E-3</v>
      </c>
      <c r="T35" s="3">
        <v>44454</v>
      </c>
      <c r="U35" s="2">
        <v>223.41</v>
      </c>
      <c r="V35" s="4">
        <f t="shared" si="4"/>
        <v>4.451038575667754E-3</v>
      </c>
      <c r="Y35" s="3">
        <v>44454</v>
      </c>
      <c r="Z35" s="2">
        <v>78.25</v>
      </c>
      <c r="AA35" s="4">
        <f t="shared" si="5"/>
        <v>5.2672147995889151E-3</v>
      </c>
      <c r="AD35" s="6">
        <v>44454</v>
      </c>
      <c r="AE35" s="7">
        <v>3475.79</v>
      </c>
      <c r="AF35" s="8">
        <f t="shared" si="6"/>
        <v>7.475362318840606E-3</v>
      </c>
      <c r="AI35" s="14" t="s">
        <v>48</v>
      </c>
      <c r="AJ35" s="14">
        <v>132.74</v>
      </c>
      <c r="AK35" s="8">
        <f t="shared" si="7"/>
        <v>6.4447645765413064E-3</v>
      </c>
      <c r="AN35" s="14" t="s">
        <v>48</v>
      </c>
      <c r="AO35" s="14">
        <v>44.77</v>
      </c>
      <c r="AP35" s="8">
        <f t="shared" si="8"/>
        <v>1.3419816595841016E-3</v>
      </c>
      <c r="AS35" s="15" t="s">
        <v>48</v>
      </c>
      <c r="AT35" s="15"/>
      <c r="AU35" s="15">
        <v>184.41</v>
      </c>
      <c r="AV35" s="8">
        <f t="shared" si="9"/>
        <v>1.1019736842105221E-2</v>
      </c>
      <c r="AY35" s="6">
        <v>44454</v>
      </c>
      <c r="AZ35" s="16">
        <v>149.03</v>
      </c>
      <c r="BA35" s="8">
        <f t="shared" si="10"/>
        <v>6.1436672967862815E-3</v>
      </c>
    </row>
    <row r="36" spans="1:53" ht="17.25" thickBot="1">
      <c r="A36" s="3">
        <v>44453</v>
      </c>
      <c r="B36" s="2">
        <v>241.13</v>
      </c>
      <c r="C36" s="4">
        <f t="shared" si="0"/>
        <v>-3.3166120807603949E-4</v>
      </c>
      <c r="F36" s="3">
        <v>44453</v>
      </c>
      <c r="G36" s="5">
        <v>4443.05</v>
      </c>
      <c r="H36" s="4">
        <f t="shared" si="1"/>
        <v>-5.7465991456183696E-3</v>
      </c>
      <c r="J36" s="3">
        <v>44453</v>
      </c>
      <c r="K36" s="2">
        <v>744.49</v>
      </c>
      <c r="L36" s="4">
        <f t="shared" si="2"/>
        <v>2.0053835800808439E-3</v>
      </c>
      <c r="O36" s="3">
        <v>44453</v>
      </c>
      <c r="P36" s="2">
        <v>281.44</v>
      </c>
      <c r="Q36" s="4">
        <f t="shared" si="3"/>
        <v>-3.0319735391400204E-2</v>
      </c>
      <c r="T36" s="3">
        <v>44453</v>
      </c>
      <c r="U36" s="2">
        <v>222.42</v>
      </c>
      <c r="V36" s="4">
        <f t="shared" si="4"/>
        <v>4.0628385698806557E-3</v>
      </c>
      <c r="Y36" s="3">
        <v>44453</v>
      </c>
      <c r="Z36" s="2">
        <v>77.84</v>
      </c>
      <c r="AA36" s="4">
        <f t="shared" si="5"/>
        <v>-8.7864510378199423E-3</v>
      </c>
      <c r="AD36" s="6">
        <v>44453</v>
      </c>
      <c r="AE36" s="7">
        <v>3450</v>
      </c>
      <c r="AF36" s="8">
        <f t="shared" si="6"/>
        <v>-2.0739506590651269E-3</v>
      </c>
      <c r="AI36" s="14" t="s">
        <v>49</v>
      </c>
      <c r="AJ36" s="14">
        <v>131.88999999999999</v>
      </c>
      <c r="AK36" s="8">
        <f t="shared" si="7"/>
        <v>-1.5161852778422524E-4</v>
      </c>
      <c r="AN36" s="14" t="s">
        <v>49</v>
      </c>
      <c r="AO36" s="14">
        <v>44.71</v>
      </c>
      <c r="AP36" s="8">
        <f t="shared" si="8"/>
        <v>2.9161058770750259E-3</v>
      </c>
      <c r="AS36" s="15" t="s">
        <v>49</v>
      </c>
      <c r="AT36" s="15"/>
      <c r="AU36" s="15">
        <v>182.4</v>
      </c>
      <c r="AV36" s="8">
        <f t="shared" si="9"/>
        <v>-1.3947453778786811E-2</v>
      </c>
      <c r="AY36" s="6">
        <v>44453</v>
      </c>
      <c r="AZ36" s="16">
        <v>148.12</v>
      </c>
      <c r="BA36" s="8">
        <f t="shared" si="10"/>
        <v>-9.5620193915079144E-3</v>
      </c>
    </row>
    <row r="37" spans="1:53" ht="17.25" thickBot="1">
      <c r="A37" s="3">
        <v>44452</v>
      </c>
      <c r="B37" s="2">
        <v>241.21</v>
      </c>
      <c r="C37" s="4">
        <f t="shared" si="0"/>
        <v>8.4873317166986872E-3</v>
      </c>
      <c r="F37" s="3">
        <v>44452</v>
      </c>
      <c r="G37" s="5">
        <v>4468.7299999999996</v>
      </c>
      <c r="H37" s="4">
        <f t="shared" si="1"/>
        <v>2.2765095613401787E-3</v>
      </c>
      <c r="J37" s="3">
        <v>44452</v>
      </c>
      <c r="K37" s="2">
        <v>743</v>
      </c>
      <c r="L37" s="4">
        <f t="shared" si="2"/>
        <v>9.1406685047605851E-3</v>
      </c>
      <c r="O37" s="3">
        <v>44452</v>
      </c>
      <c r="P37" s="2">
        <v>290.24</v>
      </c>
      <c r="Q37" s="4">
        <f t="shared" si="3"/>
        <v>-3.7346600331674917E-2</v>
      </c>
      <c r="T37" s="3">
        <v>44452</v>
      </c>
      <c r="U37" s="2">
        <v>221.52</v>
      </c>
      <c r="V37" s="4">
        <f t="shared" si="4"/>
        <v>-1.4503069668119872E-2</v>
      </c>
      <c r="Y37" s="3">
        <v>44452</v>
      </c>
      <c r="Z37" s="2">
        <v>78.53</v>
      </c>
      <c r="AA37" s="4">
        <f t="shared" si="5"/>
        <v>-1.3937719738824739E-2</v>
      </c>
      <c r="AD37" s="6">
        <v>44452</v>
      </c>
      <c r="AE37" s="7">
        <v>3457.17</v>
      </c>
      <c r="AF37" s="8">
        <f t="shared" si="6"/>
        <v>-3.4532954758370593E-3</v>
      </c>
      <c r="AI37" s="14" t="s">
        <v>50</v>
      </c>
      <c r="AJ37" s="14">
        <v>131.91</v>
      </c>
      <c r="AK37" s="8">
        <f t="shared" si="7"/>
        <v>-6.1030741410488254E-3</v>
      </c>
      <c r="AN37" s="14" t="s">
        <v>50</v>
      </c>
      <c r="AO37" s="14">
        <v>44.58</v>
      </c>
      <c r="AP37" s="8">
        <f t="shared" si="8"/>
        <v>-2.215398113621414E-2</v>
      </c>
      <c r="AS37" s="15" t="s">
        <v>50</v>
      </c>
      <c r="AT37" s="15"/>
      <c r="AU37" s="15">
        <v>184.98</v>
      </c>
      <c r="AV37" s="8">
        <f t="shared" si="9"/>
        <v>4.6708668259829444E-3</v>
      </c>
      <c r="AY37" s="6">
        <v>44452</v>
      </c>
      <c r="AZ37" s="16">
        <v>149.55000000000001</v>
      </c>
      <c r="BA37" s="8">
        <f t="shared" si="10"/>
        <v>3.8934013559777103E-3</v>
      </c>
    </row>
    <row r="38" spans="1:53" ht="17.25" thickBot="1">
      <c r="A38" s="3">
        <v>44449</v>
      </c>
      <c r="B38" s="2">
        <v>239.18</v>
      </c>
      <c r="C38" s="4">
        <f t="shared" si="0"/>
        <v>2.3888353379992733E-3</v>
      </c>
      <c r="F38" s="3">
        <v>44449</v>
      </c>
      <c r="G38" s="5">
        <v>4458.58</v>
      </c>
      <c r="H38" s="4">
        <f t="shared" si="1"/>
        <v>-7.7226435922087555E-3</v>
      </c>
      <c r="J38" s="3">
        <v>44449</v>
      </c>
      <c r="K38" s="2">
        <v>736.27</v>
      </c>
      <c r="L38" s="4">
        <f t="shared" si="2"/>
        <v>-2.4627083167739761E-2</v>
      </c>
      <c r="O38" s="3">
        <v>44449</v>
      </c>
      <c r="P38" s="2">
        <v>301.5</v>
      </c>
      <c r="Q38" s="4">
        <f t="shared" si="3"/>
        <v>1.9063070371121427E-2</v>
      </c>
      <c r="T38" s="3">
        <v>44449</v>
      </c>
      <c r="U38" s="2">
        <v>224.78</v>
      </c>
      <c r="V38" s="4">
        <f t="shared" si="4"/>
        <v>1.357262028227435E-2</v>
      </c>
      <c r="Y38" s="3">
        <v>44449</v>
      </c>
      <c r="Z38" s="2">
        <v>79.64</v>
      </c>
      <c r="AA38" s="4">
        <f t="shared" si="5"/>
        <v>2.0371556694426696E-2</v>
      </c>
      <c r="AD38" s="6">
        <v>44449</v>
      </c>
      <c r="AE38" s="7">
        <v>3469.15</v>
      </c>
      <c r="AF38" s="8">
        <f t="shared" si="6"/>
        <v>-4.3080685157971255E-3</v>
      </c>
      <c r="AI38" s="14" t="s">
        <v>51</v>
      </c>
      <c r="AJ38" s="14">
        <v>132.72</v>
      </c>
      <c r="AK38" s="8">
        <f t="shared" si="7"/>
        <v>-9.1825307950726964E-3</v>
      </c>
      <c r="AN38" s="14" t="s">
        <v>51</v>
      </c>
      <c r="AO38" s="14">
        <v>45.59</v>
      </c>
      <c r="AP38" s="8">
        <f t="shared" si="8"/>
        <v>-9.5589832717791756E-3</v>
      </c>
      <c r="AS38" s="15" t="s">
        <v>51</v>
      </c>
      <c r="AT38" s="15"/>
      <c r="AU38" s="15">
        <v>184.12</v>
      </c>
      <c r="AV38" s="8">
        <f t="shared" si="9"/>
        <v>-9.6283147759668175E-3</v>
      </c>
      <c r="AY38" s="6">
        <v>44449</v>
      </c>
      <c r="AZ38" s="16">
        <v>148.97</v>
      </c>
      <c r="BA38" s="8">
        <f t="shared" si="10"/>
        <v>-3.3101836827416076E-2</v>
      </c>
    </row>
    <row r="39" spans="1:53" ht="17.25" thickBot="1">
      <c r="A39" s="3">
        <v>44448</v>
      </c>
      <c r="B39" s="2">
        <v>238.61</v>
      </c>
      <c r="C39" s="4">
        <f t="shared" si="0"/>
        <v>-4.1907635571214463E-5</v>
      </c>
      <c r="F39" s="3">
        <v>44448</v>
      </c>
      <c r="G39" s="5">
        <v>4493.28</v>
      </c>
      <c r="H39" s="4">
        <f t="shared" si="1"/>
        <v>-4.6055998245485563E-3</v>
      </c>
      <c r="J39" s="3">
        <v>44448</v>
      </c>
      <c r="K39" s="2">
        <v>754.86</v>
      </c>
      <c r="L39" s="4">
        <f t="shared" si="2"/>
        <v>1.3132237653707968E-3</v>
      </c>
      <c r="O39" s="3">
        <v>44448</v>
      </c>
      <c r="P39" s="2">
        <v>295.86</v>
      </c>
      <c r="Q39" s="4">
        <f t="shared" si="3"/>
        <v>7.6975476839236112E-3</v>
      </c>
      <c r="T39" s="3">
        <v>44448</v>
      </c>
      <c r="U39" s="2">
        <v>221.77</v>
      </c>
      <c r="V39" s="4">
        <f t="shared" si="4"/>
        <v>-7.2518913111597749E-3</v>
      </c>
      <c r="Y39" s="3">
        <v>44448</v>
      </c>
      <c r="Z39" s="2">
        <v>78.05</v>
      </c>
      <c r="AA39" s="4">
        <f t="shared" si="5"/>
        <v>-2.7898866608544126E-2</v>
      </c>
      <c r="AD39" s="6">
        <v>44448</v>
      </c>
      <c r="AE39" s="7">
        <v>3484.16</v>
      </c>
      <c r="AF39" s="8">
        <f t="shared" si="6"/>
        <v>-1.1725996312579867E-2</v>
      </c>
      <c r="AI39" s="14" t="s">
        <v>52</v>
      </c>
      <c r="AJ39" s="14">
        <v>133.94999999999999</v>
      </c>
      <c r="AK39" s="8">
        <f t="shared" si="7"/>
        <v>-1.1512065530219218E-2</v>
      </c>
      <c r="AN39" s="14" t="s">
        <v>52</v>
      </c>
      <c r="AO39" s="14">
        <v>46.03</v>
      </c>
      <c r="AP39" s="8">
        <f t="shared" si="8"/>
        <v>-1.0320361212642348E-2</v>
      </c>
      <c r="AS39" s="15" t="s">
        <v>52</v>
      </c>
      <c r="AT39" s="15"/>
      <c r="AU39" s="15">
        <v>185.91</v>
      </c>
      <c r="AV39" s="8">
        <f t="shared" si="9"/>
        <v>4.1047799081825875E-3</v>
      </c>
      <c r="AY39" s="6">
        <v>44448</v>
      </c>
      <c r="AZ39" s="16">
        <v>154.07</v>
      </c>
      <c r="BA39" s="8">
        <f t="shared" si="10"/>
        <v>-6.7049190896784072E-3</v>
      </c>
    </row>
    <row r="40" spans="1:53" ht="17.25" thickBot="1">
      <c r="A40" s="3">
        <v>44447</v>
      </c>
      <c r="B40" s="2">
        <v>238.62</v>
      </c>
      <c r="C40" s="4">
        <f t="shared" si="0"/>
        <v>1.0288327194208025E-2</v>
      </c>
      <c r="F40" s="3">
        <v>44447</v>
      </c>
      <c r="G40" s="5">
        <v>4514.07</v>
      </c>
      <c r="H40" s="4">
        <f t="shared" si="1"/>
        <v>-1.3185753191903293E-3</v>
      </c>
      <c r="J40" s="3">
        <v>44447</v>
      </c>
      <c r="K40" s="2">
        <v>753.87</v>
      </c>
      <c r="L40" s="4">
        <f t="shared" si="2"/>
        <v>1.261754236838053E-3</v>
      </c>
      <c r="O40" s="3">
        <v>44447</v>
      </c>
      <c r="P40" s="2">
        <v>293.60000000000002</v>
      </c>
      <c r="Q40" s="4">
        <f t="shared" si="3"/>
        <v>-2.1202827043605654E-2</v>
      </c>
      <c r="T40" s="3">
        <v>44447</v>
      </c>
      <c r="U40" s="2">
        <v>223.39</v>
      </c>
      <c r="V40" s="4">
        <f t="shared" si="4"/>
        <v>-1.4252934427676389E-2</v>
      </c>
      <c r="Y40" s="3">
        <v>44447</v>
      </c>
      <c r="Z40" s="2">
        <v>80.290000000000006</v>
      </c>
      <c r="AA40" s="4">
        <f t="shared" si="5"/>
        <v>2.3193577163247214E-2</v>
      </c>
      <c r="AD40" s="6">
        <v>44447</v>
      </c>
      <c r="AE40" s="7">
        <v>3525.5</v>
      </c>
      <c r="AF40" s="8">
        <f t="shared" si="6"/>
        <v>4.6191679798477381E-3</v>
      </c>
      <c r="AI40" s="14" t="s">
        <v>53</v>
      </c>
      <c r="AJ40" s="14">
        <v>135.51</v>
      </c>
      <c r="AK40" s="8">
        <f t="shared" si="7"/>
        <v>-4.4257579110429379E-4</v>
      </c>
      <c r="AN40" s="14" t="s">
        <v>53</v>
      </c>
      <c r="AO40" s="14">
        <v>46.51</v>
      </c>
      <c r="AP40" s="8">
        <f t="shared" si="8"/>
        <v>-5.1336898395721864E-3</v>
      </c>
      <c r="AS40" s="15" t="s">
        <v>53</v>
      </c>
      <c r="AT40" s="15"/>
      <c r="AU40" s="15">
        <v>185.15</v>
      </c>
      <c r="AV40" s="8">
        <f t="shared" si="9"/>
        <v>4.3940544645764135E-3</v>
      </c>
      <c r="AY40" s="6">
        <v>44447</v>
      </c>
      <c r="AZ40" s="16">
        <v>155.11000000000001</v>
      </c>
      <c r="BA40" s="8">
        <f t="shared" si="10"/>
        <v>-1.0083604569532056E-2</v>
      </c>
    </row>
    <row r="41" spans="1:53" ht="17.25" thickBot="1">
      <c r="A41" s="3">
        <v>44446</v>
      </c>
      <c r="B41" s="2">
        <v>236.19</v>
      </c>
      <c r="C41" s="4">
        <f t="shared" si="0"/>
        <v>-1.1012478016916516E-2</v>
      </c>
      <c r="F41" s="3">
        <v>44446</v>
      </c>
      <c r="G41" s="5">
        <v>4520.03</v>
      </c>
      <c r="H41" s="4">
        <f t="shared" si="1"/>
        <v>-3.3954884101398131E-3</v>
      </c>
      <c r="J41" s="3">
        <v>44446</v>
      </c>
      <c r="K41" s="2">
        <v>752.92</v>
      </c>
      <c r="L41" s="4">
        <f t="shared" si="2"/>
        <v>2.6377850784519374E-2</v>
      </c>
      <c r="O41" s="3">
        <v>44446</v>
      </c>
      <c r="P41" s="2">
        <v>299.95999999999998</v>
      </c>
      <c r="Q41" s="4">
        <f t="shared" si="3"/>
        <v>5.5985785644840913E-3</v>
      </c>
      <c r="T41" s="3">
        <v>44446</v>
      </c>
      <c r="U41" s="2">
        <v>226.62</v>
      </c>
      <c r="V41" s="4">
        <f t="shared" si="4"/>
        <v>-7.9236527601453943E-3</v>
      </c>
      <c r="Y41" s="3">
        <v>44446</v>
      </c>
      <c r="Z41" s="2">
        <v>78.47</v>
      </c>
      <c r="AA41" s="4">
        <f t="shared" si="5"/>
        <v>-3.3382606553338356E-2</v>
      </c>
      <c r="AD41" s="6">
        <v>44446</v>
      </c>
      <c r="AE41" s="7">
        <v>3509.29</v>
      </c>
      <c r="AF41" s="8">
        <f t="shared" si="6"/>
        <v>8.9820445364499069E-3</v>
      </c>
      <c r="AI41" s="14" t="s">
        <v>54</v>
      </c>
      <c r="AJ41" s="14">
        <v>135.57</v>
      </c>
      <c r="AK41" s="8">
        <f t="shared" si="7"/>
        <v>-5.8663929016646854E-3</v>
      </c>
      <c r="AN41" s="14" t="s">
        <v>54</v>
      </c>
      <c r="AO41" s="14">
        <v>46.75</v>
      </c>
      <c r="AP41" s="8">
        <f t="shared" si="8"/>
        <v>-1.9214346712213004E-3</v>
      </c>
      <c r="AS41" s="15" t="s">
        <v>54</v>
      </c>
      <c r="AT41" s="15"/>
      <c r="AU41" s="15">
        <v>184.34</v>
      </c>
      <c r="AV41" s="8">
        <f t="shared" si="9"/>
        <v>1.845303867403314E-2</v>
      </c>
      <c r="AY41" s="6">
        <v>44446</v>
      </c>
      <c r="AZ41" s="16">
        <v>156.69</v>
      </c>
      <c r="BA41" s="8">
        <f t="shared" si="10"/>
        <v>1.5489306545690029E-2</v>
      </c>
    </row>
    <row r="42" spans="1:53" ht="17.25" thickBot="1">
      <c r="A42" s="3">
        <v>44442</v>
      </c>
      <c r="B42" s="2">
        <v>238.82</v>
      </c>
      <c r="C42" s="4">
        <f t="shared" si="0"/>
        <v>-4.3773710759995588E-3</v>
      </c>
      <c r="F42" s="3">
        <v>44442</v>
      </c>
      <c r="G42" s="5">
        <v>4535.43</v>
      </c>
      <c r="H42" s="4">
        <f t="shared" si="1"/>
        <v>-3.3502683520858501E-4</v>
      </c>
      <c r="J42" s="3">
        <v>44442</v>
      </c>
      <c r="K42" s="2">
        <v>733.57</v>
      </c>
      <c r="L42" s="4">
        <f t="shared" si="2"/>
        <v>1.6111634511668527E-3</v>
      </c>
      <c r="O42" s="3">
        <v>44442</v>
      </c>
      <c r="P42" s="2">
        <v>298.29000000000002</v>
      </c>
      <c r="Q42" s="4">
        <f t="shared" si="3"/>
        <v>1.0844149242604129E-2</v>
      </c>
      <c r="T42" s="3">
        <v>44442</v>
      </c>
      <c r="U42" s="2">
        <v>228.43</v>
      </c>
      <c r="V42" s="4">
        <f t="shared" si="4"/>
        <v>1.9958921235935012E-2</v>
      </c>
      <c r="Y42" s="3">
        <v>44442</v>
      </c>
      <c r="Z42" s="2">
        <v>81.180000000000007</v>
      </c>
      <c r="AA42" s="4">
        <f t="shared" si="5"/>
        <v>-1.5988193334152134E-3</v>
      </c>
      <c r="AD42" s="6">
        <v>44442</v>
      </c>
      <c r="AE42" s="7">
        <v>3478.05</v>
      </c>
      <c r="AF42" s="8">
        <f t="shared" si="6"/>
        <v>4.3111413985077451E-3</v>
      </c>
      <c r="AI42" s="14" t="s">
        <v>55</v>
      </c>
      <c r="AJ42" s="14">
        <v>136.37</v>
      </c>
      <c r="AK42" s="8">
        <f t="shared" si="7"/>
        <v>1.1011598884158591E-3</v>
      </c>
      <c r="AN42" s="14" t="s">
        <v>55</v>
      </c>
      <c r="AO42" s="14">
        <v>46.84</v>
      </c>
      <c r="AP42" s="8">
        <f t="shared" si="8"/>
        <v>0</v>
      </c>
      <c r="AS42" s="15" t="s">
        <v>55</v>
      </c>
      <c r="AT42" s="15"/>
      <c r="AU42" s="15">
        <v>181</v>
      </c>
      <c r="AV42" s="8">
        <f t="shared" si="9"/>
        <v>-4.7289123501594865E-3</v>
      </c>
      <c r="AY42" s="6">
        <v>44442</v>
      </c>
      <c r="AZ42" s="16">
        <v>154.30000000000001</v>
      </c>
      <c r="BA42" s="8">
        <f t="shared" si="10"/>
        <v>4.2303937520338231E-3</v>
      </c>
    </row>
    <row r="43" spans="1:53" ht="17.25" thickBot="1">
      <c r="A43" s="3">
        <v>44441</v>
      </c>
      <c r="B43" s="2">
        <v>239.87</v>
      </c>
      <c r="C43" s="4">
        <f t="shared" si="0"/>
        <v>7.2223388620618056E-3</v>
      </c>
      <c r="F43" s="3">
        <v>44441</v>
      </c>
      <c r="G43" s="5">
        <v>4536.95</v>
      </c>
      <c r="H43" s="4">
        <f t="shared" si="1"/>
        <v>2.8425606033477546E-3</v>
      </c>
      <c r="J43" s="3">
        <v>44441</v>
      </c>
      <c r="K43" s="2">
        <v>732.39</v>
      </c>
      <c r="L43" s="4">
        <f t="shared" si="2"/>
        <v>-2.3157923415385584E-3</v>
      </c>
      <c r="O43" s="3">
        <v>44441</v>
      </c>
      <c r="P43" s="2">
        <v>295.08999999999997</v>
      </c>
      <c r="Q43" s="4">
        <f t="shared" si="3"/>
        <v>1.4543079144605509E-2</v>
      </c>
      <c r="T43" s="3">
        <v>44441</v>
      </c>
      <c r="U43" s="2">
        <v>223.96</v>
      </c>
      <c r="V43" s="4">
        <f t="shared" si="4"/>
        <v>-2.0052582326990365E-3</v>
      </c>
      <c r="Y43" s="3">
        <v>44441</v>
      </c>
      <c r="Z43" s="2">
        <v>81.31</v>
      </c>
      <c r="AA43" s="4">
        <f t="shared" si="5"/>
        <v>-1.2029161603888117E-2</v>
      </c>
      <c r="AD43" s="6">
        <v>44441</v>
      </c>
      <c r="AE43" s="7">
        <v>3463.12</v>
      </c>
      <c r="AF43" s="8">
        <f t="shared" si="6"/>
        <v>-4.5645300373671205E-3</v>
      </c>
      <c r="AI43" s="14" t="s">
        <v>56</v>
      </c>
      <c r="AJ43" s="14">
        <v>136.22</v>
      </c>
      <c r="AK43" s="8">
        <f t="shared" si="7"/>
        <v>1.0684077756343724E-2</v>
      </c>
      <c r="AN43" s="14" t="s">
        <v>56</v>
      </c>
      <c r="AO43" s="14">
        <v>46.84</v>
      </c>
      <c r="AP43" s="8">
        <f t="shared" si="8"/>
        <v>1.7376194613379692E-2</v>
      </c>
      <c r="AS43" s="15" t="s">
        <v>56</v>
      </c>
      <c r="AT43" s="15"/>
      <c r="AU43" s="15">
        <v>181.86</v>
      </c>
      <c r="AV43" s="8">
        <f t="shared" si="9"/>
        <v>-8.8293001962065354E-3</v>
      </c>
      <c r="AY43" s="6">
        <v>44441</v>
      </c>
      <c r="AZ43" s="16">
        <v>153.65</v>
      </c>
      <c r="BA43" s="8">
        <f t="shared" si="10"/>
        <v>7.4749196773982174E-3</v>
      </c>
    </row>
    <row r="44" spans="1:53" ht="17.25" thickBot="1">
      <c r="A44" s="3">
        <v>44440</v>
      </c>
      <c r="B44" s="2">
        <v>238.15</v>
      </c>
      <c r="C44" s="4">
        <f t="shared" si="0"/>
        <v>2.9057525477975688E-3</v>
      </c>
      <c r="F44" s="3">
        <v>44440</v>
      </c>
      <c r="G44" s="5">
        <v>4524.09</v>
      </c>
      <c r="H44" s="4">
        <f t="shared" si="1"/>
        <v>3.117620525883158E-4</v>
      </c>
      <c r="J44" s="3">
        <v>44440</v>
      </c>
      <c r="K44" s="2">
        <v>734.09</v>
      </c>
      <c r="L44" s="4">
        <f t="shared" si="2"/>
        <v>-2.2155167726852776E-3</v>
      </c>
      <c r="O44" s="3">
        <v>44440</v>
      </c>
      <c r="P44" s="2">
        <v>290.86</v>
      </c>
      <c r="Q44" s="4">
        <f t="shared" si="3"/>
        <v>4.6977547495683503E-3</v>
      </c>
      <c r="T44" s="3">
        <v>44440</v>
      </c>
      <c r="U44" s="2">
        <v>224.41</v>
      </c>
      <c r="V44" s="4">
        <f t="shared" si="4"/>
        <v>2.5016752289479527E-3</v>
      </c>
      <c r="Y44" s="3">
        <v>44440</v>
      </c>
      <c r="Z44" s="2">
        <v>82.3</v>
      </c>
      <c r="AA44" s="4">
        <f t="shared" si="5"/>
        <v>-8.4982396503585633E-4</v>
      </c>
      <c r="AD44" s="6">
        <v>44440</v>
      </c>
      <c r="AE44" s="7">
        <v>3479</v>
      </c>
      <c r="AF44" s="8">
        <f t="shared" si="6"/>
        <v>2.3654557031684842E-3</v>
      </c>
      <c r="AI44" s="14" t="s">
        <v>57</v>
      </c>
      <c r="AJ44" s="14">
        <v>134.78</v>
      </c>
      <c r="AK44" s="8">
        <f t="shared" si="7"/>
        <v>2.9686804215511842E-4</v>
      </c>
      <c r="AN44" s="14" t="s">
        <v>57</v>
      </c>
      <c r="AO44" s="14">
        <v>46.04</v>
      </c>
      <c r="AP44" s="8">
        <f t="shared" si="8"/>
        <v>-6.5118298241806372E-4</v>
      </c>
      <c r="AS44" s="15" t="s">
        <v>57</v>
      </c>
      <c r="AT44" s="15"/>
      <c r="AU44" s="15">
        <v>183.48</v>
      </c>
      <c r="AV44" s="8">
        <f t="shared" si="9"/>
        <v>1.2024269167126178E-2</v>
      </c>
      <c r="AY44" s="6">
        <v>44440</v>
      </c>
      <c r="AZ44" s="16">
        <v>152.51</v>
      </c>
      <c r="BA44" s="8">
        <f t="shared" si="10"/>
        <v>4.4786932753735353E-3</v>
      </c>
    </row>
    <row r="45" spans="1:53" ht="17.25" thickBot="1">
      <c r="A45" s="3">
        <v>44439</v>
      </c>
      <c r="B45" s="2">
        <v>237.46</v>
      </c>
      <c r="C45" s="4">
        <f t="shared" si="0"/>
        <v>9.1797705057372614E-3</v>
      </c>
      <c r="F45" s="3">
        <v>44439</v>
      </c>
      <c r="G45" s="5">
        <v>4522.68</v>
      </c>
      <c r="H45" s="4">
        <f t="shared" si="1"/>
        <v>-1.349146239944865E-3</v>
      </c>
      <c r="J45" s="3">
        <v>44439</v>
      </c>
      <c r="K45" s="2">
        <v>735.72</v>
      </c>
      <c r="L45" s="4">
        <f t="shared" si="2"/>
        <v>6.5808375860230139E-3</v>
      </c>
      <c r="O45" s="3">
        <v>44439</v>
      </c>
      <c r="P45" s="2">
        <v>289.5</v>
      </c>
      <c r="Q45" s="4">
        <f t="shared" si="3"/>
        <v>-0.16690647482014387</v>
      </c>
      <c r="T45" s="3">
        <v>44439</v>
      </c>
      <c r="U45" s="2">
        <v>223.85</v>
      </c>
      <c r="V45" s="4">
        <f t="shared" si="4"/>
        <v>-1.3181096808323134E-2</v>
      </c>
      <c r="Y45" s="3">
        <v>44439</v>
      </c>
      <c r="Z45" s="2">
        <v>82.37</v>
      </c>
      <c r="AA45" s="4">
        <f t="shared" si="5"/>
        <v>1.5409270216962589E-2</v>
      </c>
      <c r="AD45" s="6">
        <v>44439</v>
      </c>
      <c r="AE45" s="7">
        <v>3470.79</v>
      </c>
      <c r="AF45" s="8">
        <f t="shared" si="6"/>
        <v>1.4385209129142318E-2</v>
      </c>
      <c r="AI45" s="14" t="s">
        <v>58</v>
      </c>
      <c r="AJ45" s="14">
        <v>134.74</v>
      </c>
      <c r="AK45" s="8">
        <f t="shared" si="7"/>
        <v>-1.260099325476105E-3</v>
      </c>
      <c r="AN45" s="14" t="s">
        <v>58</v>
      </c>
      <c r="AO45" s="14">
        <v>46.07</v>
      </c>
      <c r="AP45" s="8">
        <f t="shared" si="8"/>
        <v>-1.475620188195037E-2</v>
      </c>
      <c r="AS45" s="15" t="s">
        <v>58</v>
      </c>
      <c r="AT45" s="15"/>
      <c r="AU45" s="15">
        <v>181.3</v>
      </c>
      <c r="AV45" s="8">
        <f t="shared" si="9"/>
        <v>7.3341482386932721E-3</v>
      </c>
      <c r="AY45" s="6">
        <v>44439</v>
      </c>
      <c r="AZ45" s="16">
        <v>151.83000000000001</v>
      </c>
      <c r="BA45" s="8">
        <f t="shared" si="10"/>
        <v>-8.4247648902820993E-3</v>
      </c>
    </row>
    <row r="46" spans="1:53" ht="17.25" thickBot="1">
      <c r="A46" s="3">
        <v>44438</v>
      </c>
      <c r="B46" s="2">
        <v>235.3</v>
      </c>
      <c r="C46" s="4">
        <f t="shared" si="0"/>
        <v>-3.7681527583723895E-3</v>
      </c>
      <c r="F46" s="3">
        <v>44438</v>
      </c>
      <c r="G46" s="5">
        <v>4528.79</v>
      </c>
      <c r="H46" s="4">
        <f t="shared" si="1"/>
        <v>4.30658828173347E-3</v>
      </c>
      <c r="J46" s="3">
        <v>44438</v>
      </c>
      <c r="K46" s="2">
        <v>730.91</v>
      </c>
      <c r="L46" s="4">
        <f t="shared" si="2"/>
        <v>2.6674345432071034E-2</v>
      </c>
      <c r="O46" s="3">
        <v>44438</v>
      </c>
      <c r="P46" s="2">
        <v>347.5</v>
      </c>
      <c r="Q46" s="4">
        <f t="shared" si="3"/>
        <v>1.9629705701123878E-2</v>
      </c>
      <c r="T46" s="3">
        <v>44438</v>
      </c>
      <c r="U46" s="2">
        <v>226.84</v>
      </c>
      <c r="V46" s="4">
        <f t="shared" si="4"/>
        <v>2.2976316719689471E-3</v>
      </c>
      <c r="Y46" s="3">
        <v>44438</v>
      </c>
      <c r="Z46" s="2">
        <v>81.12</v>
      </c>
      <c r="AA46" s="4">
        <f t="shared" si="5"/>
        <v>-1.5892272230983884E-2</v>
      </c>
      <c r="AD46" s="6">
        <v>44438</v>
      </c>
      <c r="AE46" s="7">
        <v>3421.57</v>
      </c>
      <c r="AF46" s="8">
        <f t="shared" si="6"/>
        <v>2.1476998952123072E-2</v>
      </c>
      <c r="AI46" s="14" t="s">
        <v>59</v>
      </c>
      <c r="AJ46" s="14">
        <v>134.91</v>
      </c>
      <c r="AK46" s="8">
        <f t="shared" si="7"/>
        <v>5.5903398926655523E-3</v>
      </c>
      <c r="AN46" s="14" t="s">
        <v>59</v>
      </c>
      <c r="AO46" s="14">
        <v>46.76</v>
      </c>
      <c r="AP46" s="8">
        <f t="shared" si="8"/>
        <v>3.4334763948498104E-3</v>
      </c>
      <c r="AS46" s="15" t="s">
        <v>59</v>
      </c>
      <c r="AT46" s="15"/>
      <c r="AU46" s="15">
        <v>179.98</v>
      </c>
      <c r="AV46" s="8">
        <f t="shared" si="9"/>
        <v>-8.8819806816919922E-4</v>
      </c>
      <c r="AY46" s="6">
        <v>44438</v>
      </c>
      <c r="AZ46" s="16">
        <v>153.12</v>
      </c>
      <c r="BA46" s="8">
        <f t="shared" si="10"/>
        <v>3.0417227456258411E-2</v>
      </c>
    </row>
    <row r="47" spans="1:53" ht="17.25" thickBot="1">
      <c r="A47" s="3">
        <v>44435</v>
      </c>
      <c r="B47" s="2">
        <v>236.19</v>
      </c>
      <c r="C47" s="4">
        <f t="shared" si="0"/>
        <v>2.2490028006449947E-3</v>
      </c>
      <c r="F47" s="3">
        <v>44435</v>
      </c>
      <c r="G47" s="5">
        <v>4509.37</v>
      </c>
      <c r="H47" s="4">
        <f t="shared" si="1"/>
        <v>8.8076062639821373E-3</v>
      </c>
      <c r="J47" s="3">
        <v>44435</v>
      </c>
      <c r="K47" s="2">
        <v>711.92</v>
      </c>
      <c r="L47" s="4">
        <f t="shared" si="2"/>
        <v>1.5345998060357191E-2</v>
      </c>
      <c r="O47" s="3">
        <v>44435</v>
      </c>
      <c r="P47" s="2">
        <v>340.81</v>
      </c>
      <c r="Q47" s="4">
        <f t="shared" si="3"/>
        <v>5.2843261016355392E-4</v>
      </c>
      <c r="T47" s="3">
        <v>44435</v>
      </c>
      <c r="U47" s="2">
        <v>226.32</v>
      </c>
      <c r="V47" s="4">
        <f t="shared" si="4"/>
        <v>2.5743292240754112E-2</v>
      </c>
      <c r="Y47" s="3">
        <v>44435</v>
      </c>
      <c r="Z47" s="2">
        <v>82.43</v>
      </c>
      <c r="AA47" s="4">
        <f t="shared" si="5"/>
        <v>1.4523076923077083E-2</v>
      </c>
      <c r="AD47" s="6">
        <v>44435</v>
      </c>
      <c r="AE47" s="7">
        <v>3349.63</v>
      </c>
      <c r="AF47" s="8">
        <f t="shared" si="6"/>
        <v>1.0141737032569376E-2</v>
      </c>
      <c r="AI47" s="14" t="s">
        <v>60</v>
      </c>
      <c r="AJ47" s="14">
        <v>134.16</v>
      </c>
      <c r="AK47" s="8">
        <f t="shared" si="7"/>
        <v>-1.1168192986374947E-3</v>
      </c>
      <c r="AN47" s="14" t="s">
        <v>60</v>
      </c>
      <c r="AO47" s="14">
        <v>46.6</v>
      </c>
      <c r="AP47" s="8">
        <f t="shared" si="8"/>
        <v>-1.6462642465175148E-2</v>
      </c>
      <c r="AS47" s="15" t="s">
        <v>60</v>
      </c>
      <c r="AT47" s="15"/>
      <c r="AU47" s="15">
        <v>180.14</v>
      </c>
      <c r="AV47" s="8">
        <f t="shared" si="9"/>
        <v>2.0276393294064166E-2</v>
      </c>
      <c r="AY47" s="6">
        <v>44435</v>
      </c>
      <c r="AZ47" s="16">
        <v>148.6</v>
      </c>
      <c r="BA47" s="8">
        <f t="shared" si="10"/>
        <v>7.1844923410600003E-3</v>
      </c>
    </row>
    <row r="48" spans="1:53" ht="17.25" thickBot="1">
      <c r="A48" s="3">
        <v>44434</v>
      </c>
      <c r="B48" s="2">
        <v>235.66</v>
      </c>
      <c r="C48" s="4">
        <f t="shared" si="0"/>
        <v>-7.8726897655033712E-3</v>
      </c>
      <c r="F48" s="3">
        <v>44434</v>
      </c>
      <c r="G48" s="5">
        <v>4470</v>
      </c>
      <c r="H48" s="4">
        <f t="shared" si="1"/>
        <v>-5.8249317755698637E-3</v>
      </c>
      <c r="J48" s="3">
        <v>44434</v>
      </c>
      <c r="K48" s="2">
        <v>701.16</v>
      </c>
      <c r="L48" s="4">
        <f t="shared" si="2"/>
        <v>-1.411698537682804E-2</v>
      </c>
      <c r="O48" s="3">
        <v>44434</v>
      </c>
      <c r="P48" s="2">
        <v>340.63</v>
      </c>
      <c r="Q48" s="4">
        <f t="shared" si="3"/>
        <v>8.5568780718896509E-3</v>
      </c>
      <c r="T48" s="3">
        <v>44434</v>
      </c>
      <c r="U48" s="2">
        <v>220.64</v>
      </c>
      <c r="V48" s="4">
        <f t="shared" si="4"/>
        <v>-6.5288846863884586E-3</v>
      </c>
      <c r="Y48" s="3">
        <v>44434</v>
      </c>
      <c r="Z48" s="2">
        <v>81.25</v>
      </c>
      <c r="AA48" s="4">
        <f t="shared" si="5"/>
        <v>5.4448706843213124E-3</v>
      </c>
      <c r="AD48" s="6">
        <v>44434</v>
      </c>
      <c r="AE48" s="7">
        <v>3316</v>
      </c>
      <c r="AF48" s="8">
        <f t="shared" si="6"/>
        <v>5.0982365315017653E-3</v>
      </c>
      <c r="AI48" s="14" t="s">
        <v>61</v>
      </c>
      <c r="AJ48" s="14">
        <v>134.31</v>
      </c>
      <c r="AK48" s="8">
        <f t="shared" si="7"/>
        <v>-3.8567084476749391E-3</v>
      </c>
      <c r="AN48" s="14" t="s">
        <v>61</v>
      </c>
      <c r="AO48" s="14">
        <v>47.38</v>
      </c>
      <c r="AP48" s="8">
        <f t="shared" si="8"/>
        <v>-2.7362660492527002E-3</v>
      </c>
      <c r="AS48" s="15" t="s">
        <v>61</v>
      </c>
      <c r="AT48" s="15"/>
      <c r="AU48" s="15">
        <v>176.56</v>
      </c>
      <c r="AV48" s="8">
        <f t="shared" si="9"/>
        <v>-9.8143682350961825E-3</v>
      </c>
      <c r="AY48" s="6">
        <v>44434</v>
      </c>
      <c r="AZ48" s="16">
        <v>147.54</v>
      </c>
      <c r="BA48" s="8">
        <f t="shared" si="10"/>
        <v>-5.5270962523592537E-3</v>
      </c>
    </row>
    <row r="49" spans="1:53" ht="17.25" thickBot="1">
      <c r="A49" s="3">
        <v>44433</v>
      </c>
      <c r="B49" s="2">
        <v>237.53</v>
      </c>
      <c r="C49" s="4">
        <f t="shared" si="0"/>
        <v>1.6868384430481775E-3</v>
      </c>
      <c r="F49" s="3">
        <v>44433</v>
      </c>
      <c r="G49" s="5">
        <v>4496.1899999999996</v>
      </c>
      <c r="H49" s="4">
        <f t="shared" si="1"/>
        <v>2.2201269217136943E-3</v>
      </c>
      <c r="J49" s="3">
        <v>44433</v>
      </c>
      <c r="K49" s="2">
        <v>711.2</v>
      </c>
      <c r="L49" s="4">
        <f t="shared" si="2"/>
        <v>3.8250363449026104E-3</v>
      </c>
      <c r="O49" s="3">
        <v>44433</v>
      </c>
      <c r="P49" s="2">
        <v>337.74</v>
      </c>
      <c r="Q49" s="4">
        <f t="shared" si="3"/>
        <v>-7.3769287288758534E-3</v>
      </c>
      <c r="T49" s="3">
        <v>44433</v>
      </c>
      <c r="U49" s="2">
        <v>222.09</v>
      </c>
      <c r="V49" s="4">
        <f t="shared" si="4"/>
        <v>1.9275781357565913E-2</v>
      </c>
      <c r="Y49" s="3">
        <v>44433</v>
      </c>
      <c r="Z49" s="2">
        <v>80.81</v>
      </c>
      <c r="AA49" s="4">
        <f t="shared" si="5"/>
        <v>-1.1981904878347049E-2</v>
      </c>
      <c r="AD49" s="6">
        <v>44433</v>
      </c>
      <c r="AE49" s="7">
        <v>3299.18</v>
      </c>
      <c r="AF49" s="8">
        <f t="shared" si="6"/>
        <v>-1.9965030945798823E-3</v>
      </c>
      <c r="AI49" s="14" t="s">
        <v>62</v>
      </c>
      <c r="AJ49" s="14">
        <v>134.83000000000001</v>
      </c>
      <c r="AK49" s="8">
        <f t="shared" si="7"/>
        <v>-2.7366863905323724E-3</v>
      </c>
      <c r="AN49" s="14" t="s">
        <v>62</v>
      </c>
      <c r="AO49" s="14">
        <v>47.51</v>
      </c>
      <c r="AP49" s="8">
        <f t="shared" si="8"/>
        <v>-1.7982637453493266E-2</v>
      </c>
      <c r="AS49" s="15" t="s">
        <v>62</v>
      </c>
      <c r="AT49" s="15"/>
      <c r="AU49" s="15">
        <v>178.31</v>
      </c>
      <c r="AV49" s="8">
        <f t="shared" si="9"/>
        <v>-8.9650921723538612E-4</v>
      </c>
      <c r="AY49" s="6">
        <v>44433</v>
      </c>
      <c r="AZ49" s="16">
        <v>148.36000000000001</v>
      </c>
      <c r="BA49" s="8">
        <f t="shared" si="10"/>
        <v>-8.4213340462504505E-3</v>
      </c>
    </row>
    <row r="50" spans="1:53" ht="17.25" thickBot="1">
      <c r="A50" s="3">
        <v>44432</v>
      </c>
      <c r="B50" s="2">
        <v>237.13</v>
      </c>
      <c r="C50" s="4">
        <f t="shared" si="0"/>
        <v>-5.118523180197232E-3</v>
      </c>
      <c r="F50" s="3">
        <v>44432</v>
      </c>
      <c r="G50" s="5">
        <v>4486.2299999999996</v>
      </c>
      <c r="H50" s="4">
        <f t="shared" si="1"/>
        <v>1.4956926284677152E-3</v>
      </c>
      <c r="J50" s="3">
        <v>44432</v>
      </c>
      <c r="K50" s="2">
        <v>708.49</v>
      </c>
      <c r="L50" s="4">
        <f t="shared" si="2"/>
        <v>3.100665439615069E-3</v>
      </c>
      <c r="O50" s="3">
        <v>44432</v>
      </c>
      <c r="P50" s="2">
        <v>340.25</v>
      </c>
      <c r="Q50" s="4">
        <f t="shared" si="3"/>
        <v>-3.0764723117492343E-3</v>
      </c>
      <c r="T50" s="3">
        <v>44432</v>
      </c>
      <c r="U50" s="2">
        <v>217.89</v>
      </c>
      <c r="V50" s="4">
        <f t="shared" si="4"/>
        <v>-7.5157146761410942E-3</v>
      </c>
      <c r="Y50" s="3">
        <v>44432</v>
      </c>
      <c r="Z50" s="2">
        <v>81.790000000000006</v>
      </c>
      <c r="AA50" s="4">
        <f t="shared" si="5"/>
        <v>-5.2298710775966484E-3</v>
      </c>
      <c r="AD50" s="6">
        <v>44432</v>
      </c>
      <c r="AE50" s="7">
        <v>3305.78</v>
      </c>
      <c r="AF50" s="8">
        <f t="shared" si="6"/>
        <v>1.2220327202246306E-2</v>
      </c>
      <c r="AI50" s="14" t="s">
        <v>63</v>
      </c>
      <c r="AJ50" s="14">
        <v>135.19999999999999</v>
      </c>
      <c r="AK50" s="8">
        <f t="shared" si="7"/>
        <v>-3.5377358490567001E-3</v>
      </c>
      <c r="AN50" s="14" t="s">
        <v>63</v>
      </c>
      <c r="AO50" s="14">
        <v>48.38</v>
      </c>
      <c r="AP50" s="8">
        <f t="shared" si="8"/>
        <v>-3.1043460845183168E-2</v>
      </c>
      <c r="AS50" s="15" t="s">
        <v>63</v>
      </c>
      <c r="AT50" s="15"/>
      <c r="AU50" s="15">
        <v>178.47</v>
      </c>
      <c r="AV50" s="8">
        <f t="shared" si="9"/>
        <v>4.5592705167172287E-3</v>
      </c>
      <c r="AY50" s="6">
        <v>44432</v>
      </c>
      <c r="AZ50" s="16">
        <v>149.62</v>
      </c>
      <c r="BA50" s="8">
        <f t="shared" si="10"/>
        <v>-6.0116224701090015E-4</v>
      </c>
    </row>
    <row r="51" spans="1:53" ht="17.25" thickBot="1">
      <c r="A51" s="3">
        <v>44431</v>
      </c>
      <c r="B51" s="2">
        <v>238.35</v>
      </c>
      <c r="C51" s="4">
        <f t="shared" si="0"/>
        <v>4.8905940385344238E-3</v>
      </c>
      <c r="F51" s="3">
        <v>44431</v>
      </c>
      <c r="G51" s="5">
        <v>4479.53</v>
      </c>
      <c r="H51" s="4">
        <f t="shared" si="1"/>
        <v>8.5238209952562816E-3</v>
      </c>
      <c r="J51" s="3">
        <v>44431</v>
      </c>
      <c r="K51" s="2">
        <v>706.3</v>
      </c>
      <c r="L51" s="4">
        <f t="shared" si="2"/>
        <v>3.8279481374768443E-2</v>
      </c>
      <c r="O51" s="3">
        <v>44431</v>
      </c>
      <c r="P51" s="2">
        <v>341.3</v>
      </c>
      <c r="Q51" s="4">
        <f t="shared" si="3"/>
        <v>1.3180549783292861E-2</v>
      </c>
      <c r="T51" s="3">
        <v>44431</v>
      </c>
      <c r="U51" s="2">
        <v>219.54</v>
      </c>
      <c r="V51" s="4">
        <f t="shared" si="4"/>
        <v>5.4872189121660586E-2</v>
      </c>
      <c r="Y51" s="3">
        <v>44431</v>
      </c>
      <c r="Z51" s="2">
        <v>82.22</v>
      </c>
      <c r="AA51" s="4">
        <f t="shared" si="5"/>
        <v>-4.9618782524506466E-3</v>
      </c>
      <c r="AD51" s="6">
        <v>44431</v>
      </c>
      <c r="AE51" s="7">
        <v>3265.87</v>
      </c>
      <c r="AF51" s="8">
        <f t="shared" si="6"/>
        <v>2.0600321880029471E-2</v>
      </c>
      <c r="AI51" s="14" t="s">
        <v>64</v>
      </c>
      <c r="AJ51" s="14">
        <v>135.68</v>
      </c>
      <c r="AK51" s="8">
        <f t="shared" si="7"/>
        <v>3.6865000368657697E-4</v>
      </c>
      <c r="AN51" s="14" t="s">
        <v>64</v>
      </c>
      <c r="AO51" s="14">
        <v>49.93</v>
      </c>
      <c r="AP51" s="8">
        <f t="shared" si="8"/>
        <v>2.4835796387520537E-2</v>
      </c>
      <c r="AS51" s="15" t="s">
        <v>64</v>
      </c>
      <c r="AT51" s="15"/>
      <c r="AU51" s="15">
        <v>177.66</v>
      </c>
      <c r="AV51" s="8">
        <f t="shared" si="9"/>
        <v>1.4504339881224348E-2</v>
      </c>
      <c r="AY51" s="6">
        <v>44431</v>
      </c>
      <c r="AZ51" s="16">
        <v>149.71</v>
      </c>
      <c r="BA51" s="8">
        <f t="shared" si="10"/>
        <v>1.0257102368580906E-2</v>
      </c>
    </row>
    <row r="52" spans="1:53" ht="17.25" thickBot="1">
      <c r="A52" s="3">
        <v>44428</v>
      </c>
      <c r="B52" s="2">
        <v>237.19</v>
      </c>
      <c r="C52" s="4">
        <f t="shared" si="0"/>
        <v>5.2979571077391707E-3</v>
      </c>
      <c r="F52" s="3">
        <v>44428</v>
      </c>
      <c r="G52" s="5">
        <v>4441.67</v>
      </c>
      <c r="H52" s="4">
        <f t="shared" si="1"/>
        <v>8.1415406963547543E-3</v>
      </c>
      <c r="J52" s="3">
        <v>44428</v>
      </c>
      <c r="K52" s="2">
        <v>680.26</v>
      </c>
      <c r="L52" s="4">
        <f t="shared" si="2"/>
        <v>1.008211204656484E-2</v>
      </c>
      <c r="O52" s="3">
        <v>44428</v>
      </c>
      <c r="P52" s="2">
        <v>336.86</v>
      </c>
      <c r="Q52" s="4">
        <f t="shared" si="3"/>
        <v>1.3478548649136668E-2</v>
      </c>
      <c r="T52" s="3">
        <v>44428</v>
      </c>
      <c r="U52" s="2">
        <v>208.12</v>
      </c>
      <c r="V52" s="4">
        <f t="shared" si="4"/>
        <v>5.1376610255114974E-2</v>
      </c>
      <c r="Y52" s="3">
        <v>44428</v>
      </c>
      <c r="Z52" s="2">
        <v>82.63</v>
      </c>
      <c r="AA52" s="4">
        <f t="shared" si="5"/>
        <v>-6.4927257424552964E-3</v>
      </c>
      <c r="AD52" s="6">
        <v>44428</v>
      </c>
      <c r="AE52" s="7">
        <v>3199.95</v>
      </c>
      <c r="AF52" s="8">
        <f t="shared" si="6"/>
        <v>3.8271508117009301E-3</v>
      </c>
      <c r="AI52" s="14" t="s">
        <v>65</v>
      </c>
      <c r="AJ52" s="14">
        <v>135.63</v>
      </c>
      <c r="AK52" s="8">
        <f t="shared" si="7"/>
        <v>5.7096247960846114E-3</v>
      </c>
      <c r="AN52" s="14" t="s">
        <v>65</v>
      </c>
      <c r="AO52" s="14">
        <v>48.72</v>
      </c>
      <c r="AP52" s="8">
        <f t="shared" si="8"/>
        <v>-1.6393442622950616E-3</v>
      </c>
      <c r="AS52" s="15" t="s">
        <v>65</v>
      </c>
      <c r="AT52" s="15"/>
      <c r="AU52" s="15">
        <v>175.12</v>
      </c>
      <c r="AV52" s="8">
        <f t="shared" si="9"/>
        <v>1.07936507936508E-2</v>
      </c>
      <c r="AY52" s="6">
        <v>44428</v>
      </c>
      <c r="AZ52" s="16">
        <v>148.19</v>
      </c>
      <c r="BA52" s="8">
        <f t="shared" si="10"/>
        <v>1.0156782549420651E-2</v>
      </c>
    </row>
    <row r="53" spans="1:53" ht="17.25" thickBot="1">
      <c r="A53" s="3">
        <v>44427</v>
      </c>
      <c r="B53" s="2">
        <v>235.94</v>
      </c>
      <c r="C53" s="4">
        <f t="shared" si="0"/>
        <v>-3.5475969254160633E-3</v>
      </c>
      <c r="F53" s="3">
        <v>44427</v>
      </c>
      <c r="G53" s="5">
        <v>4405.8</v>
      </c>
      <c r="H53" s="4">
        <f t="shared" si="1"/>
        <v>1.2567410636163956E-3</v>
      </c>
      <c r="J53" s="3">
        <v>44427</v>
      </c>
      <c r="K53" s="2">
        <v>673.47</v>
      </c>
      <c r="L53" s="4">
        <f t="shared" si="2"/>
        <v>-2.2525726062787577E-2</v>
      </c>
      <c r="O53" s="3">
        <v>44427</v>
      </c>
      <c r="P53" s="2">
        <v>332.38</v>
      </c>
      <c r="Q53" s="4">
        <f t="shared" si="3"/>
        <v>-2.5078461854339595E-2</v>
      </c>
      <c r="T53" s="3">
        <v>44427</v>
      </c>
      <c r="U53" s="2">
        <v>197.95</v>
      </c>
      <c r="V53" s="4">
        <f t="shared" si="4"/>
        <v>3.9817198087934047E-2</v>
      </c>
      <c r="Y53" s="3">
        <v>44427</v>
      </c>
      <c r="Z53" s="2">
        <v>83.17</v>
      </c>
      <c r="AA53" s="4">
        <f t="shared" si="5"/>
        <v>4.1047929494144597E-3</v>
      </c>
      <c r="AD53" s="6">
        <v>44427</v>
      </c>
      <c r="AE53" s="7">
        <v>3187.75</v>
      </c>
      <c r="AF53" s="8">
        <f t="shared" si="6"/>
        <v>-4.2077707873872106E-3</v>
      </c>
      <c r="AI53" s="14" t="s">
        <v>66</v>
      </c>
      <c r="AJ53" s="14">
        <v>134.86000000000001</v>
      </c>
      <c r="AK53" s="8">
        <f t="shared" si="7"/>
        <v>4.4689408610161241E-3</v>
      </c>
      <c r="AN53" s="14" t="s">
        <v>66</v>
      </c>
      <c r="AO53" s="14">
        <v>48.8</v>
      </c>
      <c r="AP53" s="8">
        <f t="shared" si="8"/>
        <v>-1.0342729669438389E-2</v>
      </c>
      <c r="AS53" s="15" t="s">
        <v>66</v>
      </c>
      <c r="AT53" s="15"/>
      <c r="AU53" s="15">
        <v>173.25</v>
      </c>
      <c r="AV53" s="8">
        <f t="shared" si="9"/>
        <v>-8.5269543321506713E-3</v>
      </c>
      <c r="AY53" s="6">
        <v>44427</v>
      </c>
      <c r="AZ53" s="16">
        <v>146.69999999999999</v>
      </c>
      <c r="BA53" s="8">
        <f t="shared" si="10"/>
        <v>2.3230390817161606E-3</v>
      </c>
    </row>
    <row r="54" spans="1:53" ht="17.25" thickBot="1">
      <c r="A54" s="3">
        <v>44426</v>
      </c>
      <c r="B54" s="2">
        <v>236.78</v>
      </c>
      <c r="C54" s="4">
        <f t="shared" si="0"/>
        <v>-9.1643302506591029E-3</v>
      </c>
      <c r="F54" s="3">
        <v>44426</v>
      </c>
      <c r="G54" s="5">
        <v>4400.2700000000004</v>
      </c>
      <c r="H54" s="4">
        <f t="shared" si="1"/>
        <v>-1.0748457761550978E-2</v>
      </c>
      <c r="J54" s="3">
        <v>44426</v>
      </c>
      <c r="K54" s="2">
        <v>688.99</v>
      </c>
      <c r="L54" s="4">
        <f t="shared" si="2"/>
        <v>3.4970182211473411E-2</v>
      </c>
      <c r="O54" s="3">
        <v>44426</v>
      </c>
      <c r="P54" s="2">
        <v>340.93</v>
      </c>
      <c r="Q54" s="4">
        <f t="shared" si="3"/>
        <v>-1.3341436592000933E-2</v>
      </c>
      <c r="T54" s="3">
        <v>44426</v>
      </c>
      <c r="U54" s="2">
        <v>190.37</v>
      </c>
      <c r="V54" s="4">
        <f t="shared" si="4"/>
        <v>-2.1485479311231126E-2</v>
      </c>
      <c r="Y54" s="3">
        <v>44426</v>
      </c>
      <c r="Z54" s="2">
        <v>82.83</v>
      </c>
      <c r="AA54" s="4">
        <f t="shared" si="5"/>
        <v>-6.4771500539763105E-3</v>
      </c>
      <c r="AD54" s="6">
        <v>44426</v>
      </c>
      <c r="AE54" s="7">
        <v>3201.22</v>
      </c>
      <c r="AF54" s="8">
        <f t="shared" si="6"/>
        <v>-1.2566472134141193E-2</v>
      </c>
      <c r="AI54" s="14" t="s">
        <v>67</v>
      </c>
      <c r="AJ54" s="14">
        <v>134.26</v>
      </c>
      <c r="AK54" s="8">
        <f t="shared" si="7"/>
        <v>-1.5183745323846698E-2</v>
      </c>
      <c r="AN54" s="14" t="s">
        <v>67</v>
      </c>
      <c r="AO54" s="14">
        <v>49.31</v>
      </c>
      <c r="AP54" s="8">
        <f t="shared" si="8"/>
        <v>-2.2015073383577888E-2</v>
      </c>
      <c r="AS54" s="15" t="s">
        <v>67</v>
      </c>
      <c r="AT54" s="15"/>
      <c r="AU54" s="15">
        <v>174.74</v>
      </c>
      <c r="AV54" s="8">
        <f t="shared" si="9"/>
        <v>-6.1991696525053319E-3</v>
      </c>
      <c r="AY54" s="6">
        <v>44426</v>
      </c>
      <c r="AZ54" s="16">
        <v>146.36000000000001</v>
      </c>
      <c r="BA54" s="8">
        <f t="shared" si="10"/>
        <v>-2.5501032026100212E-2</v>
      </c>
    </row>
    <row r="55" spans="1:53" ht="17.25" thickBot="1">
      <c r="A55" s="3">
        <v>44425</v>
      </c>
      <c r="B55" s="2">
        <v>238.97</v>
      </c>
      <c r="C55" s="4">
        <f t="shared" si="0"/>
        <v>-2.8790786948176272E-3</v>
      </c>
      <c r="F55" s="3">
        <v>44425</v>
      </c>
      <c r="G55" s="5">
        <v>4448.08</v>
      </c>
      <c r="H55" s="4">
        <f t="shared" si="1"/>
        <v>-7.0607249129965854E-3</v>
      </c>
      <c r="J55" s="3">
        <v>44425</v>
      </c>
      <c r="K55" s="2">
        <v>665.71</v>
      </c>
      <c r="L55" s="4">
        <f t="shared" si="2"/>
        <v>-2.9817683664397965E-2</v>
      </c>
      <c r="O55" s="3">
        <v>44425</v>
      </c>
      <c r="P55" s="2">
        <v>345.54</v>
      </c>
      <c r="Q55" s="4">
        <f t="shared" si="3"/>
        <v>-8.2374214287764813E-3</v>
      </c>
      <c r="T55" s="3">
        <v>44425</v>
      </c>
      <c r="U55" s="2">
        <v>194.55</v>
      </c>
      <c r="V55" s="4">
        <f t="shared" si="4"/>
        <v>-2.4616464454025877E-2</v>
      </c>
      <c r="Y55" s="3">
        <v>44425</v>
      </c>
      <c r="Z55" s="2">
        <v>83.37</v>
      </c>
      <c r="AA55" s="4">
        <f t="shared" si="5"/>
        <v>-5.7245080500892831E-3</v>
      </c>
      <c r="AD55" s="6">
        <v>44425</v>
      </c>
      <c r="AE55" s="7">
        <v>3241.96</v>
      </c>
      <c r="AF55" s="8">
        <f t="shared" si="6"/>
        <v>-1.7287109084901719E-2</v>
      </c>
      <c r="AI55" s="14" t="s">
        <v>68</v>
      </c>
      <c r="AJ55" s="14">
        <v>136.33000000000001</v>
      </c>
      <c r="AK55" s="8">
        <f t="shared" si="7"/>
        <v>1.180050467567173E-2</v>
      </c>
      <c r="AN55" s="14" t="s">
        <v>68</v>
      </c>
      <c r="AO55" s="14">
        <v>50.42</v>
      </c>
      <c r="AP55" s="8">
        <f t="shared" si="8"/>
        <v>3.0873032099775211E-2</v>
      </c>
      <c r="AS55" s="15" t="s">
        <v>68</v>
      </c>
      <c r="AT55" s="15"/>
      <c r="AU55" s="15">
        <v>175.83</v>
      </c>
      <c r="AV55" s="8">
        <f t="shared" si="9"/>
        <v>-1.8203138086995363E-2</v>
      </c>
      <c r="AY55" s="6">
        <v>44425</v>
      </c>
      <c r="AZ55" s="16">
        <v>150.19</v>
      </c>
      <c r="BA55" s="8">
        <f t="shared" si="10"/>
        <v>-6.1540497617788015E-3</v>
      </c>
    </row>
    <row r="56" spans="1:53" ht="17.25" thickBot="1">
      <c r="A56" s="3">
        <v>44424</v>
      </c>
      <c r="B56" s="2">
        <v>239.66</v>
      </c>
      <c r="C56" s="4">
        <f t="shared" si="0"/>
        <v>9.0097675985179038E-3</v>
      </c>
      <c r="F56" s="3">
        <v>44424</v>
      </c>
      <c r="G56" s="5">
        <v>4479.71</v>
      </c>
      <c r="H56" s="4">
        <f t="shared" si="1"/>
        <v>2.6208594449417255E-3</v>
      </c>
      <c r="J56" s="3">
        <v>44424</v>
      </c>
      <c r="K56" s="2">
        <v>686.17</v>
      </c>
      <c r="L56" s="4">
        <f t="shared" si="2"/>
        <v>-4.3225455610245822E-2</v>
      </c>
      <c r="O56" s="3">
        <v>44424</v>
      </c>
      <c r="P56" s="2">
        <v>348.41</v>
      </c>
      <c r="Q56" s="4">
        <f t="shared" si="3"/>
        <v>-1.9226438464136852E-2</v>
      </c>
      <c r="T56" s="3">
        <v>44424</v>
      </c>
      <c r="U56" s="2">
        <v>199.46</v>
      </c>
      <c r="V56" s="4">
        <f t="shared" si="4"/>
        <v>-1.1791518034086401E-2</v>
      </c>
      <c r="Y56" s="3">
        <v>44424</v>
      </c>
      <c r="Z56" s="2">
        <v>83.85</v>
      </c>
      <c r="AA56" s="4">
        <f t="shared" si="5"/>
        <v>0</v>
      </c>
      <c r="AD56" s="6">
        <v>44424</v>
      </c>
      <c r="AE56" s="7">
        <v>3298.99</v>
      </c>
      <c r="AF56" s="8">
        <f t="shared" si="6"/>
        <v>1.5239968791458391E-3</v>
      </c>
      <c r="AI56" s="14" t="s">
        <v>69</v>
      </c>
      <c r="AJ56" s="14">
        <v>134.74</v>
      </c>
      <c r="AK56" s="8">
        <f t="shared" si="7"/>
        <v>1.1409698243507016E-2</v>
      </c>
      <c r="AN56" s="14" t="s">
        <v>69</v>
      </c>
      <c r="AO56" s="14">
        <v>48.91</v>
      </c>
      <c r="AP56" s="8">
        <f t="shared" si="8"/>
        <v>8.86963696369647E-3</v>
      </c>
      <c r="AS56" s="15" t="s">
        <v>69</v>
      </c>
      <c r="AT56" s="15"/>
      <c r="AU56" s="15">
        <v>179.09</v>
      </c>
      <c r="AV56" s="8">
        <f t="shared" si="9"/>
        <v>-1.0989617848464861E-2</v>
      </c>
      <c r="AY56" s="6">
        <v>44424</v>
      </c>
      <c r="AZ56" s="16">
        <v>151.12</v>
      </c>
      <c r="BA56" s="8">
        <f t="shared" si="10"/>
        <v>1.3547954393024808E-2</v>
      </c>
    </row>
    <row r="57" spans="1:53" ht="17.25" thickBot="1">
      <c r="A57" s="3">
        <v>44421</v>
      </c>
      <c r="B57" s="2">
        <v>237.52</v>
      </c>
      <c r="C57" s="4">
        <f t="shared" si="0"/>
        <v>9.0916815362394043E-3</v>
      </c>
      <c r="F57" s="3">
        <v>44421</v>
      </c>
      <c r="G57" s="5">
        <v>4468</v>
      </c>
      <c r="H57" s="4">
        <f t="shared" si="1"/>
        <v>1.6073241975147479E-3</v>
      </c>
      <c r="J57" s="3">
        <v>44421</v>
      </c>
      <c r="K57" s="2">
        <v>717.17</v>
      </c>
      <c r="L57" s="4">
        <f t="shared" si="2"/>
        <v>-7.033575631706479E-3</v>
      </c>
      <c r="O57" s="3">
        <v>44421</v>
      </c>
      <c r="P57" s="2">
        <v>355.24</v>
      </c>
      <c r="Q57" s="4">
        <f t="shared" si="3"/>
        <v>-2.0999834646971305E-2</v>
      </c>
      <c r="T57" s="3">
        <v>44421</v>
      </c>
      <c r="U57" s="2">
        <v>201.84</v>
      </c>
      <c r="V57" s="4">
        <f t="shared" si="4"/>
        <v>1.4220390935129057E-2</v>
      </c>
      <c r="Y57" s="3">
        <v>44421</v>
      </c>
      <c r="Z57" s="2">
        <v>83.85</v>
      </c>
      <c r="AA57" s="4">
        <f t="shared" si="5"/>
        <v>-1.549841493483628E-2</v>
      </c>
      <c r="AD57" s="6">
        <v>44421</v>
      </c>
      <c r="AE57" s="7">
        <v>3293.97</v>
      </c>
      <c r="AF57" s="8">
        <f t="shared" si="6"/>
        <v>-2.8848191312245142E-3</v>
      </c>
      <c r="AI57" s="14" t="s">
        <v>70</v>
      </c>
      <c r="AJ57" s="14">
        <v>133.22</v>
      </c>
      <c r="AK57" s="8">
        <f t="shared" si="7"/>
        <v>6.2693556915176529E-3</v>
      </c>
      <c r="AN57" s="14" t="s">
        <v>70</v>
      </c>
      <c r="AO57" s="14">
        <v>48.48</v>
      </c>
      <c r="AP57" s="8">
        <f t="shared" si="8"/>
        <v>2.6248941574936291E-2</v>
      </c>
      <c r="AS57" s="15" t="s">
        <v>70</v>
      </c>
      <c r="AT57" s="15"/>
      <c r="AU57" s="15">
        <v>181.08</v>
      </c>
      <c r="AV57" s="8">
        <f t="shared" si="9"/>
        <v>9.9838250878465651E-3</v>
      </c>
      <c r="AY57" s="6">
        <v>44421</v>
      </c>
      <c r="AZ57" s="16">
        <v>149.1</v>
      </c>
      <c r="BA57" s="8">
        <f t="shared" si="10"/>
        <v>1.4104372355430161E-3</v>
      </c>
    </row>
    <row r="58" spans="1:53" ht="17.25" thickBot="1">
      <c r="A58" s="3">
        <v>44420</v>
      </c>
      <c r="B58" s="2">
        <v>235.38</v>
      </c>
      <c r="C58" s="4">
        <f t="shared" si="0"/>
        <v>4.7381226789600106E-3</v>
      </c>
      <c r="F58" s="3">
        <v>44420</v>
      </c>
      <c r="G58" s="5">
        <v>4460.83</v>
      </c>
      <c r="H58" s="4">
        <f t="shared" si="1"/>
        <v>4.1463980136908773E-3</v>
      </c>
      <c r="J58" s="3">
        <v>44420</v>
      </c>
      <c r="K58" s="2">
        <v>722.25</v>
      </c>
      <c r="L58" s="4">
        <f t="shared" si="2"/>
        <v>2.0386538950580624E-2</v>
      </c>
      <c r="O58" s="3">
        <v>44420</v>
      </c>
      <c r="P58" s="2">
        <v>362.86</v>
      </c>
      <c r="Q58" s="4">
        <f t="shared" si="3"/>
        <v>1.1992414100847837E-2</v>
      </c>
      <c r="T58" s="3">
        <v>44420</v>
      </c>
      <c r="U58" s="2">
        <v>199.01</v>
      </c>
      <c r="V58" s="4">
        <f t="shared" si="4"/>
        <v>1.040820471161652E-2</v>
      </c>
      <c r="Y58" s="3">
        <v>44420</v>
      </c>
      <c r="Z58" s="2">
        <v>85.17</v>
      </c>
      <c r="AA58" s="4">
        <f t="shared" si="5"/>
        <v>2.0000000000000018E-3</v>
      </c>
      <c r="AD58" s="6">
        <v>44420</v>
      </c>
      <c r="AE58" s="7">
        <v>3303.5</v>
      </c>
      <c r="AF58" s="8">
        <f t="shared" si="6"/>
        <v>3.4597871881558717E-3</v>
      </c>
      <c r="AI58" s="14" t="s">
        <v>71</v>
      </c>
      <c r="AJ58" s="14">
        <v>132.38999999999999</v>
      </c>
      <c r="AK58" s="8">
        <f t="shared" si="7"/>
        <v>7.8410475030448179E-3</v>
      </c>
      <c r="AN58" s="14" t="s">
        <v>71</v>
      </c>
      <c r="AO58" s="14">
        <v>47.24</v>
      </c>
      <c r="AP58" s="8">
        <f t="shared" si="8"/>
        <v>2.0082055711509339E-2</v>
      </c>
      <c r="AS58" s="15" t="s">
        <v>71</v>
      </c>
      <c r="AT58" s="15"/>
      <c r="AU58" s="15">
        <v>179.29</v>
      </c>
      <c r="AV58" s="8">
        <f t="shared" si="9"/>
        <v>6.7381660957941403E-3</v>
      </c>
      <c r="AY58" s="6">
        <v>44420</v>
      </c>
      <c r="AZ58" s="16">
        <v>148.88999999999999</v>
      </c>
      <c r="BA58" s="8">
        <f t="shared" si="10"/>
        <v>2.0773344302755792E-2</v>
      </c>
    </row>
    <row r="59" spans="1:53" ht="17.25" thickBot="1">
      <c r="A59" s="3">
        <v>44419</v>
      </c>
      <c r="B59" s="2">
        <v>234.27</v>
      </c>
      <c r="C59" s="4">
        <f t="shared" si="0"/>
        <v>9.0016366612111209E-3</v>
      </c>
      <c r="F59" s="3">
        <v>44419</v>
      </c>
      <c r="G59" s="5">
        <v>4442.41</v>
      </c>
      <c r="H59" s="4">
        <f t="shared" si="1"/>
        <v>1.2757085704626636E-3</v>
      </c>
      <c r="J59" s="3">
        <v>44419</v>
      </c>
      <c r="K59" s="2">
        <v>707.82</v>
      </c>
      <c r="L59" s="4">
        <f t="shared" si="2"/>
        <v>-3.0563810757897603E-3</v>
      </c>
      <c r="O59" s="3">
        <v>44419</v>
      </c>
      <c r="P59" s="2">
        <v>358.56</v>
      </c>
      <c r="Q59" s="4">
        <f t="shared" si="3"/>
        <v>-3.7552006442088337E-2</v>
      </c>
      <c r="T59" s="3">
        <v>44419</v>
      </c>
      <c r="U59" s="2">
        <v>196.96</v>
      </c>
      <c r="V59" s="4">
        <f t="shared" si="4"/>
        <v>-1.1840256873369426E-2</v>
      </c>
      <c r="Y59" s="3">
        <v>44419</v>
      </c>
      <c r="Z59" s="2">
        <v>85</v>
      </c>
      <c r="AA59" s="4">
        <f t="shared" si="5"/>
        <v>2.4219785516327308E-2</v>
      </c>
      <c r="AD59" s="6">
        <v>44419</v>
      </c>
      <c r="AE59" s="7">
        <v>3292.11</v>
      </c>
      <c r="AF59" s="8">
        <f t="shared" si="6"/>
        <v>-8.6036594914293829E-3</v>
      </c>
      <c r="AI59" s="14" t="s">
        <v>72</v>
      </c>
      <c r="AJ59" s="14">
        <v>131.36000000000001</v>
      </c>
      <c r="AK59" s="8">
        <f t="shared" si="7"/>
        <v>-9.8741237657343772E-3</v>
      </c>
      <c r="AN59" s="14" t="s">
        <v>72</v>
      </c>
      <c r="AO59" s="14">
        <v>46.31</v>
      </c>
      <c r="AP59" s="8">
        <f t="shared" si="8"/>
        <v>-3.9012243203984109E-2</v>
      </c>
      <c r="AS59" s="15" t="s">
        <v>72</v>
      </c>
      <c r="AT59" s="15"/>
      <c r="AU59" s="15">
        <v>178.09</v>
      </c>
      <c r="AV59" s="8">
        <f t="shared" si="9"/>
        <v>5.7604337267747052E-3</v>
      </c>
      <c r="AY59" s="6">
        <v>44419</v>
      </c>
      <c r="AZ59" s="16">
        <v>145.86000000000001</v>
      </c>
      <c r="BA59" s="8">
        <f t="shared" si="10"/>
        <v>1.7857142857145014E-3</v>
      </c>
    </row>
    <row r="60" spans="1:53" ht="17.25" thickBot="1">
      <c r="A60" s="3">
        <v>44418</v>
      </c>
      <c r="B60" s="2">
        <v>232.18</v>
      </c>
      <c r="C60" s="4">
        <f t="shared" si="0"/>
        <v>-5.2270779777205956E-3</v>
      </c>
      <c r="F60" s="3">
        <v>44418</v>
      </c>
      <c r="G60" s="5">
        <v>4436.75</v>
      </c>
      <c r="H60" s="4">
        <f t="shared" si="1"/>
        <v>9.9270138865370505E-4</v>
      </c>
      <c r="J60" s="3">
        <v>44418</v>
      </c>
      <c r="K60" s="2">
        <v>709.99</v>
      </c>
      <c r="L60" s="4">
        <f t="shared" si="2"/>
        <v>-5.2818874691772377E-3</v>
      </c>
      <c r="O60" s="3">
        <v>44418</v>
      </c>
      <c r="P60" s="2">
        <v>372.55</v>
      </c>
      <c r="Q60" s="4">
        <f t="shared" si="3"/>
        <v>-2.8147336568059567E-2</v>
      </c>
      <c r="T60" s="3">
        <v>44418</v>
      </c>
      <c r="U60" s="2">
        <v>199.32</v>
      </c>
      <c r="V60" s="4">
        <f t="shared" si="4"/>
        <v>-1.7692573061948713E-2</v>
      </c>
      <c r="Y60" s="3">
        <v>44418</v>
      </c>
      <c r="Z60" s="2">
        <v>82.99</v>
      </c>
      <c r="AA60" s="4">
        <f t="shared" si="5"/>
        <v>1.9407935143102684E-2</v>
      </c>
      <c r="AD60" s="6">
        <v>44418</v>
      </c>
      <c r="AE60" s="7">
        <v>3320.68</v>
      </c>
      <c r="AF60" s="8">
        <f t="shared" si="6"/>
        <v>-6.3407613102843818E-3</v>
      </c>
      <c r="AI60" s="14" t="s">
        <v>73</v>
      </c>
      <c r="AJ60" s="14">
        <v>132.66999999999999</v>
      </c>
      <c r="AK60" s="8">
        <f t="shared" si="7"/>
        <v>-2.331177620694902E-3</v>
      </c>
      <c r="AN60" s="14" t="s">
        <v>73</v>
      </c>
      <c r="AO60" s="14">
        <v>48.19</v>
      </c>
      <c r="AP60" s="8">
        <f t="shared" si="8"/>
        <v>4.8064375815572102E-2</v>
      </c>
      <c r="AS60" s="15" t="s">
        <v>73</v>
      </c>
      <c r="AT60" s="15"/>
      <c r="AU60" s="15">
        <v>177.07</v>
      </c>
      <c r="AV60" s="8">
        <f t="shared" si="9"/>
        <v>1.9805341783611929E-3</v>
      </c>
      <c r="AY60" s="6">
        <v>44418</v>
      </c>
      <c r="AZ60" s="16">
        <v>145.6</v>
      </c>
      <c r="BA60" s="8">
        <f t="shared" si="10"/>
        <v>-3.3540967896502627E-3</v>
      </c>
    </row>
    <row r="61" spans="1:53" ht="17.25" thickBot="1">
      <c r="A61" s="3">
        <v>44417</v>
      </c>
      <c r="B61" s="2">
        <v>233.4</v>
      </c>
      <c r="C61" s="4">
        <f t="shared" si="0"/>
        <v>-6.6817040473251543E-3</v>
      </c>
      <c r="F61" s="3">
        <v>44417</v>
      </c>
      <c r="G61" s="5">
        <v>4432.3500000000004</v>
      </c>
      <c r="H61" s="4">
        <f t="shared" si="1"/>
        <v>-9.3992588785807296E-4</v>
      </c>
      <c r="J61" s="3">
        <v>44417</v>
      </c>
      <c r="K61" s="2">
        <v>713.76</v>
      </c>
      <c r="L61" s="4">
        <f t="shared" si="2"/>
        <v>2.0969818337862822E-2</v>
      </c>
      <c r="O61" s="3">
        <v>44417</v>
      </c>
      <c r="P61" s="2">
        <v>383.34</v>
      </c>
      <c r="Q61" s="4">
        <f t="shared" si="3"/>
        <v>-3.3900957050103653E-4</v>
      </c>
      <c r="T61" s="3">
        <v>44417</v>
      </c>
      <c r="U61" s="2">
        <v>202.91</v>
      </c>
      <c r="V61" s="4">
        <f t="shared" si="4"/>
        <v>-3.4868873391612487E-3</v>
      </c>
      <c r="Y61" s="3">
        <v>44417</v>
      </c>
      <c r="Z61" s="2">
        <v>81.41</v>
      </c>
      <c r="AA61" s="4">
        <f t="shared" si="5"/>
        <v>-1.237413563023182E-2</v>
      </c>
      <c r="AD61" s="6">
        <v>44417</v>
      </c>
      <c r="AE61" s="7">
        <v>3341.87</v>
      </c>
      <c r="AF61" s="8">
        <f t="shared" si="6"/>
        <v>-9.1780420575560129E-4</v>
      </c>
      <c r="AI61" s="14" t="s">
        <v>74</v>
      </c>
      <c r="AJ61" s="14">
        <v>132.97999999999999</v>
      </c>
      <c r="AK61" s="8">
        <f t="shared" si="7"/>
        <v>3.849928285649451E-3</v>
      </c>
      <c r="AN61" s="14" t="s">
        <v>74</v>
      </c>
      <c r="AO61" s="14">
        <v>45.98</v>
      </c>
      <c r="AP61" s="8">
        <f t="shared" si="8"/>
        <v>2.0190814288883807E-2</v>
      </c>
      <c r="AS61" s="15" t="s">
        <v>74</v>
      </c>
      <c r="AT61" s="15"/>
      <c r="AU61" s="15">
        <v>176.72</v>
      </c>
      <c r="AV61" s="8">
        <f t="shared" si="9"/>
        <v>-2.3146841302997823E-3</v>
      </c>
      <c r="AY61" s="6">
        <v>44417</v>
      </c>
      <c r="AZ61" s="16">
        <v>146.09</v>
      </c>
      <c r="BA61" s="8">
        <f t="shared" si="10"/>
        <v>-3.4213767620083768E-4</v>
      </c>
    </row>
    <row r="62" spans="1:53" ht="17.25" thickBot="1">
      <c r="A62" s="3">
        <v>44414</v>
      </c>
      <c r="B62" s="2">
        <v>234.97</v>
      </c>
      <c r="C62" s="4">
        <f t="shared" si="0"/>
        <v>-6.8047463105513906E-4</v>
      </c>
      <c r="F62" s="3">
        <v>44414</v>
      </c>
      <c r="G62" s="5">
        <v>4436.5200000000004</v>
      </c>
      <c r="H62" s="4">
        <f t="shared" si="1"/>
        <v>1.6752839177258672E-3</v>
      </c>
      <c r="J62" s="3">
        <v>44414</v>
      </c>
      <c r="K62" s="2">
        <v>699.1</v>
      </c>
      <c r="L62" s="4">
        <f t="shared" si="2"/>
        <v>-2.173152540475487E-2</v>
      </c>
      <c r="O62" s="3">
        <v>44414</v>
      </c>
      <c r="P62" s="2">
        <v>383.47</v>
      </c>
      <c r="Q62" s="4">
        <f t="shared" si="3"/>
        <v>-3.8150897963278751E-2</v>
      </c>
      <c r="T62" s="3">
        <v>44414</v>
      </c>
      <c r="U62" s="2">
        <v>203.62</v>
      </c>
      <c r="V62" s="4">
        <f t="shared" si="4"/>
        <v>-1.3134299423254059E-2</v>
      </c>
      <c r="Y62" s="3">
        <v>44414</v>
      </c>
      <c r="Z62" s="2">
        <v>82.43</v>
      </c>
      <c r="AA62" s="4">
        <f t="shared" si="5"/>
        <v>2.6269920318725326E-2</v>
      </c>
      <c r="AD62" s="6">
        <v>44414</v>
      </c>
      <c r="AE62" s="7">
        <v>3344.94</v>
      </c>
      <c r="AF62" s="8">
        <f t="shared" si="6"/>
        <v>-9.1973021247100384E-3</v>
      </c>
      <c r="AI62" s="14" t="s">
        <v>75</v>
      </c>
      <c r="AJ62" s="14">
        <v>132.47</v>
      </c>
      <c r="AK62" s="8">
        <f t="shared" si="7"/>
        <v>-8.2968773570679666E-4</v>
      </c>
      <c r="AN62" s="14" t="s">
        <v>75</v>
      </c>
      <c r="AO62" s="14">
        <v>45.07</v>
      </c>
      <c r="AP62" s="8">
        <f t="shared" si="8"/>
        <v>2.2192632046147409E-4</v>
      </c>
      <c r="AS62" s="15" t="s">
        <v>75</v>
      </c>
      <c r="AT62" s="15"/>
      <c r="AU62" s="15">
        <v>177.13</v>
      </c>
      <c r="AV62" s="8">
        <f t="shared" si="9"/>
        <v>2.3767755078942798E-3</v>
      </c>
      <c r="AY62" s="6">
        <v>44414</v>
      </c>
      <c r="AZ62" s="16">
        <v>146.13999999999999</v>
      </c>
      <c r="BA62" s="8">
        <f t="shared" si="10"/>
        <v>-4.7670934350314553E-3</v>
      </c>
    </row>
    <row r="63" spans="1:53" ht="17.25" thickBot="1">
      <c r="A63" s="3">
        <v>44413</v>
      </c>
      <c r="B63" s="2">
        <v>235.13</v>
      </c>
      <c r="C63" s="4">
        <f t="shared" si="0"/>
        <v>6.765146649539755E-3</v>
      </c>
      <c r="F63" s="3">
        <v>44413</v>
      </c>
      <c r="G63" s="5">
        <v>4429.1000000000004</v>
      </c>
      <c r="H63" s="4">
        <f t="shared" si="1"/>
        <v>6.0054603353427716E-3</v>
      </c>
      <c r="J63" s="3">
        <v>44413</v>
      </c>
      <c r="K63" s="2">
        <v>714.63</v>
      </c>
      <c r="L63" s="4">
        <f t="shared" si="2"/>
        <v>5.2185899960615068E-3</v>
      </c>
      <c r="O63" s="3">
        <v>44413</v>
      </c>
      <c r="P63" s="2">
        <v>398.68</v>
      </c>
      <c r="Q63" s="4">
        <f t="shared" si="3"/>
        <v>-4.743122472414929E-3</v>
      </c>
      <c r="T63" s="3">
        <v>44413</v>
      </c>
      <c r="U63" s="2">
        <v>206.33</v>
      </c>
      <c r="V63" s="4">
        <f t="shared" si="4"/>
        <v>1.7908238776517038E-2</v>
      </c>
      <c r="Y63" s="3">
        <v>44413</v>
      </c>
      <c r="Z63" s="2">
        <v>80.319999999999993</v>
      </c>
      <c r="AA63" s="4">
        <f t="shared" si="5"/>
        <v>-1.4720314033366044E-2</v>
      </c>
      <c r="AD63" s="6">
        <v>44413</v>
      </c>
      <c r="AE63" s="7">
        <v>3375.99</v>
      </c>
      <c r="AF63" s="8">
        <f t="shared" si="6"/>
        <v>6.3403205036485222E-3</v>
      </c>
      <c r="AI63" s="14" t="s">
        <v>76</v>
      </c>
      <c r="AJ63" s="14">
        <v>132.58000000000001</v>
      </c>
      <c r="AK63" s="8">
        <f t="shared" si="7"/>
        <v>-4.1313002328550175E-3</v>
      </c>
      <c r="AN63" s="14" t="s">
        <v>76</v>
      </c>
      <c r="AO63" s="14">
        <v>45.06</v>
      </c>
      <c r="AP63" s="8">
        <f t="shared" si="8"/>
        <v>-2.87674264217741E-3</v>
      </c>
      <c r="AS63" s="15" t="s">
        <v>76</v>
      </c>
      <c r="AT63" s="15"/>
      <c r="AU63" s="15">
        <v>176.71</v>
      </c>
      <c r="AV63" s="8">
        <f t="shared" si="9"/>
        <v>2.3930930582918064E-2</v>
      </c>
      <c r="AY63" s="6">
        <v>44413</v>
      </c>
      <c r="AZ63" s="16">
        <v>146.84</v>
      </c>
      <c r="BA63" s="8">
        <f t="shared" si="10"/>
        <v>7.4967627615363241E-4</v>
      </c>
    </row>
    <row r="64" spans="1:53" ht="17.25" thickBot="1">
      <c r="A64" s="3">
        <v>44412</v>
      </c>
      <c r="B64" s="2">
        <v>233.55</v>
      </c>
      <c r="C64" s="4">
        <f t="shared" si="0"/>
        <v>-8.9535771874734715E-3</v>
      </c>
      <c r="F64" s="3">
        <v>44412</v>
      </c>
      <c r="G64" s="5">
        <v>4402.66</v>
      </c>
      <c r="H64" s="4">
        <f t="shared" si="1"/>
        <v>-4.6324452030791496E-3</v>
      </c>
      <c r="J64" s="3">
        <v>44412</v>
      </c>
      <c r="K64" s="2">
        <v>710.92</v>
      </c>
      <c r="L64" s="4">
        <f t="shared" si="2"/>
        <v>1.6625806633414619E-3</v>
      </c>
      <c r="O64" s="3">
        <v>44412</v>
      </c>
      <c r="P64" s="2">
        <v>400.58</v>
      </c>
      <c r="Q64" s="4">
        <f t="shared" si="3"/>
        <v>6.8555271020059649E-2</v>
      </c>
      <c r="T64" s="3">
        <v>44412</v>
      </c>
      <c r="U64" s="2">
        <v>202.7</v>
      </c>
      <c r="V64" s="4">
        <f t="shared" si="4"/>
        <v>2.311730264486167E-2</v>
      </c>
      <c r="Y64" s="3">
        <v>44412</v>
      </c>
      <c r="Z64" s="2">
        <v>81.52</v>
      </c>
      <c r="AA64" s="4">
        <f t="shared" si="5"/>
        <v>2.1169986220719084E-2</v>
      </c>
      <c r="AD64" s="6">
        <v>44412</v>
      </c>
      <c r="AE64" s="7">
        <v>3354.72</v>
      </c>
      <c r="AF64" s="8">
        <f t="shared" si="6"/>
        <v>-3.4222158847854178E-3</v>
      </c>
      <c r="AI64" s="14" t="s">
        <v>77</v>
      </c>
      <c r="AJ64" s="14">
        <v>133.13</v>
      </c>
      <c r="AK64" s="8">
        <f t="shared" si="7"/>
        <v>-4.2632759910246065E-3</v>
      </c>
      <c r="AN64" s="14" t="s">
        <v>77</v>
      </c>
      <c r="AO64" s="14">
        <v>45.19</v>
      </c>
      <c r="AP64" s="8">
        <f t="shared" si="8"/>
        <v>-1.0726795096322239E-2</v>
      </c>
      <c r="AS64" s="15" t="s">
        <v>77</v>
      </c>
      <c r="AT64" s="15"/>
      <c r="AU64" s="15">
        <v>172.58</v>
      </c>
      <c r="AV64" s="8">
        <f t="shared" si="9"/>
        <v>-2.3700791953291667E-3</v>
      </c>
      <c r="AY64" s="6">
        <v>44412</v>
      </c>
      <c r="AZ64" s="16">
        <v>146.72999999999999</v>
      </c>
      <c r="BA64" s="8">
        <f t="shared" si="10"/>
        <v>-2.7864618730460977E-3</v>
      </c>
    </row>
    <row r="65" spans="1:53" ht="17.25" thickBot="1">
      <c r="A65" s="3">
        <v>44411</v>
      </c>
      <c r="B65" s="2">
        <v>235.66</v>
      </c>
      <c r="C65" s="4">
        <f t="shared" si="0"/>
        <v>-1.310775158088695E-2</v>
      </c>
      <c r="F65" s="3">
        <v>44411</v>
      </c>
      <c r="G65" s="5">
        <v>4423.1499999999996</v>
      </c>
      <c r="H65" s="4">
        <f t="shared" si="1"/>
        <v>8.2034847144849543E-3</v>
      </c>
      <c r="J65" s="3">
        <v>44411</v>
      </c>
      <c r="K65" s="2">
        <v>709.74</v>
      </c>
      <c r="L65" s="4">
        <f t="shared" si="2"/>
        <v>9.8637394845502158E-5</v>
      </c>
      <c r="O65" s="3">
        <v>44411</v>
      </c>
      <c r="P65" s="2">
        <v>374.88</v>
      </c>
      <c r="Q65" s="4">
        <f t="shared" si="3"/>
        <v>-1.0766307789740304E-2</v>
      </c>
      <c r="T65" s="3">
        <v>44411</v>
      </c>
      <c r="U65" s="2">
        <v>198.12</v>
      </c>
      <c r="V65" s="4">
        <f t="shared" si="4"/>
        <v>3.2916392363397939E-3</v>
      </c>
      <c r="Y65" s="3">
        <v>44411</v>
      </c>
      <c r="Z65" s="2">
        <v>79.83</v>
      </c>
      <c r="AA65" s="4">
        <f t="shared" si="5"/>
        <v>-3.5403576607056619E-2</v>
      </c>
      <c r="AD65" s="6">
        <v>44411</v>
      </c>
      <c r="AE65" s="7">
        <v>3366.24</v>
      </c>
      <c r="AF65" s="8">
        <f t="shared" si="6"/>
        <v>1.0433801193463488E-2</v>
      </c>
      <c r="AI65" s="14" t="s">
        <v>78</v>
      </c>
      <c r="AJ65" s="14">
        <v>133.69999999999999</v>
      </c>
      <c r="AK65" s="8">
        <f t="shared" si="7"/>
        <v>1.3877303404868258E-2</v>
      </c>
      <c r="AN65" s="14" t="s">
        <v>78</v>
      </c>
      <c r="AO65" s="14">
        <v>45.68</v>
      </c>
      <c r="AP65" s="8">
        <f t="shared" si="8"/>
        <v>3.9126478616924532E-2</v>
      </c>
      <c r="AS65" s="15" t="s">
        <v>78</v>
      </c>
      <c r="AT65" s="15"/>
      <c r="AU65" s="15">
        <v>172.99</v>
      </c>
      <c r="AV65" s="8">
        <f t="shared" si="9"/>
        <v>-1.4582739960125379E-2</v>
      </c>
      <c r="AY65" s="6">
        <v>44411</v>
      </c>
      <c r="AZ65" s="16">
        <v>147.13999999999999</v>
      </c>
      <c r="BA65" s="8">
        <f t="shared" si="10"/>
        <v>1.2663454920853301E-2</v>
      </c>
    </row>
    <row r="66" spans="1:53" ht="17.25" thickBot="1">
      <c r="A66" s="3">
        <v>44410</v>
      </c>
      <c r="B66" s="2">
        <v>238.79</v>
      </c>
      <c r="C66" s="4">
        <f t="shared" si="0"/>
        <v>-1.0770951572144694E-2</v>
      </c>
      <c r="F66" s="3">
        <v>44410</v>
      </c>
      <c r="G66" s="5">
        <v>4387.16</v>
      </c>
      <c r="H66" s="4">
        <f t="shared" si="1"/>
        <v>-1.8428943907755624E-3</v>
      </c>
      <c r="J66" s="3">
        <v>44410</v>
      </c>
      <c r="K66" s="2">
        <v>709.67</v>
      </c>
      <c r="L66" s="4">
        <f t="shared" si="2"/>
        <v>3.2697904540162748E-2</v>
      </c>
      <c r="O66" s="3">
        <v>44410</v>
      </c>
      <c r="P66" s="2">
        <v>378.96</v>
      </c>
      <c r="Q66" s="4">
        <f t="shared" si="3"/>
        <v>2.2745305474740629E-3</v>
      </c>
      <c r="T66" s="3">
        <v>44410</v>
      </c>
      <c r="U66" s="2">
        <v>197.47</v>
      </c>
      <c r="V66" s="4">
        <f t="shared" si="4"/>
        <v>1.2874435781698779E-2</v>
      </c>
      <c r="Y66" s="3">
        <v>44410</v>
      </c>
      <c r="Z66" s="2">
        <v>82.76</v>
      </c>
      <c r="AA66" s="4">
        <f t="shared" si="5"/>
        <v>-1.0284620904089881E-2</v>
      </c>
      <c r="AD66" s="6">
        <v>44410</v>
      </c>
      <c r="AE66" s="7">
        <v>3331.48</v>
      </c>
      <c r="AF66" s="8">
        <f t="shared" si="6"/>
        <v>1.1690142114864077E-3</v>
      </c>
      <c r="AI66" s="14" t="s">
        <v>79</v>
      </c>
      <c r="AJ66" s="14">
        <v>131.87</v>
      </c>
      <c r="AK66" s="8">
        <f t="shared" si="7"/>
        <v>1.3668463816538523E-3</v>
      </c>
      <c r="AN66" s="14" t="s">
        <v>79</v>
      </c>
      <c r="AO66" s="14">
        <v>43.96</v>
      </c>
      <c r="AP66" s="8">
        <f t="shared" si="8"/>
        <v>2.6862882504087748E-2</v>
      </c>
      <c r="AS66" s="15" t="s">
        <v>79</v>
      </c>
      <c r="AT66" s="15"/>
      <c r="AU66" s="15">
        <v>175.55</v>
      </c>
      <c r="AV66" s="8">
        <f t="shared" si="9"/>
        <v>-2.6701511191909999E-3</v>
      </c>
      <c r="AY66" s="6">
        <v>44410</v>
      </c>
      <c r="AZ66" s="16">
        <v>145.30000000000001</v>
      </c>
      <c r="BA66" s="8">
        <f t="shared" si="10"/>
        <v>-2.3345234825595806E-3</v>
      </c>
    </row>
    <row r="67" spans="1:53" ht="17.25" thickBot="1">
      <c r="A67" s="3">
        <v>44407</v>
      </c>
      <c r="B67" s="2">
        <v>241.39</v>
      </c>
      <c r="C67" s="4">
        <f t="shared" si="0"/>
        <v>-5.3566277967778131E-3</v>
      </c>
      <c r="F67" s="3">
        <v>44407</v>
      </c>
      <c r="G67" s="5">
        <v>4395.26</v>
      </c>
      <c r="H67" s="4">
        <f t="shared" si="1"/>
        <v>-5.4060169942181657E-3</v>
      </c>
      <c r="J67" s="3">
        <v>44407</v>
      </c>
      <c r="K67" s="2">
        <v>687.2</v>
      </c>
      <c r="L67" s="4">
        <f t="shared" si="2"/>
        <v>1.4541965010703484E-2</v>
      </c>
      <c r="O67" s="3">
        <v>44407</v>
      </c>
      <c r="P67" s="2">
        <v>378.1</v>
      </c>
      <c r="Q67" s="4">
        <f t="shared" si="3"/>
        <v>-2.0517071654318375E-2</v>
      </c>
      <c r="T67" s="3">
        <v>44407</v>
      </c>
      <c r="U67" s="2">
        <v>194.96</v>
      </c>
      <c r="V67" s="4">
        <f t="shared" si="4"/>
        <v>-8.2913678213540898E-3</v>
      </c>
      <c r="Y67" s="3">
        <v>44407</v>
      </c>
      <c r="Z67" s="2">
        <v>83.62</v>
      </c>
      <c r="AA67" s="4">
        <f t="shared" si="5"/>
        <v>5.9830082565537346E-4</v>
      </c>
      <c r="AD67" s="6">
        <v>44407</v>
      </c>
      <c r="AE67" s="7">
        <v>3327.59</v>
      </c>
      <c r="AF67" s="8">
        <f t="shared" si="6"/>
        <v>-7.5648903308962345E-2</v>
      </c>
      <c r="AI67" s="14" t="s">
        <v>80</v>
      </c>
      <c r="AJ67" s="14">
        <v>131.69</v>
      </c>
      <c r="AK67" s="8">
        <f t="shared" si="7"/>
        <v>9.120620202174301E-4</v>
      </c>
      <c r="AN67" s="14" t="s">
        <v>80</v>
      </c>
      <c r="AO67" s="14">
        <v>42.81</v>
      </c>
      <c r="AP67" s="8">
        <f t="shared" si="8"/>
        <v>4.6739892498259827E-4</v>
      </c>
      <c r="AS67" s="15" t="s">
        <v>80</v>
      </c>
      <c r="AT67" s="15"/>
      <c r="AU67" s="15">
        <v>176.02</v>
      </c>
      <c r="AV67" s="8">
        <f t="shared" si="9"/>
        <v>-1.306419960751326E-2</v>
      </c>
      <c r="AY67" s="6">
        <v>44407</v>
      </c>
      <c r="AZ67" s="16">
        <v>145.63999999999999</v>
      </c>
      <c r="BA67" s="8">
        <f t="shared" si="10"/>
        <v>1.5128593040847349E-3</v>
      </c>
    </row>
    <row r="68" spans="1:53" ht="17.25" thickBot="1">
      <c r="A68" s="3">
        <v>44406</v>
      </c>
      <c r="B68" s="2">
        <v>242.69</v>
      </c>
      <c r="C68" s="4">
        <f t="shared" ref="C68:C131" si="12">B68/B69-1</f>
        <v>9.2738917075605443E-3</v>
      </c>
      <c r="F68" s="3">
        <v>44406</v>
      </c>
      <c r="G68" s="5">
        <v>4419.1499999999996</v>
      </c>
      <c r="H68" s="4">
        <f t="shared" ref="H68:H131" si="13">G68/G69-1</f>
        <v>4.2062063699823682E-3</v>
      </c>
      <c r="J68" s="3">
        <v>44406</v>
      </c>
      <c r="K68" s="2">
        <v>677.35</v>
      </c>
      <c r="L68" s="4">
        <f t="shared" ref="L68:L131" si="14">K68/K69-1</f>
        <v>4.694117283378163E-2</v>
      </c>
      <c r="O68" s="3">
        <v>44406</v>
      </c>
      <c r="P68" s="2">
        <v>386.02</v>
      </c>
      <c r="Q68" s="4">
        <f t="shared" ref="Q68:Q131" si="15">P68/P69-1</f>
        <v>4.4737340658745683E-2</v>
      </c>
      <c r="T68" s="3">
        <v>44406</v>
      </c>
      <c r="U68" s="2">
        <v>196.59</v>
      </c>
      <c r="V68" s="4">
        <f t="shared" ref="V68:V131" si="16">U68/U69-1</f>
        <v>8.1538461538461782E-3</v>
      </c>
      <c r="Y68" s="3">
        <v>44406</v>
      </c>
      <c r="Z68" s="2">
        <v>83.57</v>
      </c>
      <c r="AA68" s="4">
        <f t="shared" ref="AA68:AA131" si="17">Z68/Z69-1</f>
        <v>-1.4737090308889367E-2</v>
      </c>
      <c r="AD68" s="6">
        <v>44406</v>
      </c>
      <c r="AE68" s="7">
        <v>3599.92</v>
      </c>
      <c r="AF68" s="8">
        <f t="shared" ref="AF68:AF131" si="18">AE68/AE69-1</f>
        <v>-8.3739174508032921E-3</v>
      </c>
      <c r="AI68" s="14" t="s">
        <v>81</v>
      </c>
      <c r="AJ68" s="14">
        <v>131.57</v>
      </c>
      <c r="AK68" s="8">
        <f t="shared" ref="AK68:AK131" si="19">AJ68/AJ69-1</f>
        <v>2.4380952380951282E-3</v>
      </c>
      <c r="AN68" s="14" t="s">
        <v>81</v>
      </c>
      <c r="AO68" s="14">
        <v>42.79</v>
      </c>
      <c r="AP68" s="8">
        <f t="shared" ref="AP68:AP131" si="20">AO68/AO69-1</f>
        <v>-6.2703204830469872E-3</v>
      </c>
      <c r="AS68" s="15" t="s">
        <v>81</v>
      </c>
      <c r="AT68" s="15"/>
      <c r="AU68" s="15">
        <v>178.35</v>
      </c>
      <c r="AV68" s="8">
        <f t="shared" ref="AV68:AV131" si="21">AU68/AU69-1</f>
        <v>-4.1876046901172526E-3</v>
      </c>
      <c r="AY68" s="6">
        <v>44406</v>
      </c>
      <c r="AZ68" s="16">
        <v>145.41999999999999</v>
      </c>
      <c r="BA68" s="8">
        <f t="shared" ref="BA68:BA131" si="22">AZ68/AZ69-1</f>
        <v>4.5592705167172287E-3</v>
      </c>
    </row>
    <row r="69" spans="1:53" ht="17.25" thickBot="1">
      <c r="A69" s="3">
        <v>44405</v>
      </c>
      <c r="B69" s="2">
        <v>240.46</v>
      </c>
      <c r="C69" s="4">
        <f t="shared" si="12"/>
        <v>-1.8570670584874049E-2</v>
      </c>
      <c r="F69" s="3">
        <v>44405</v>
      </c>
      <c r="G69" s="5">
        <v>4400.6400000000003</v>
      </c>
      <c r="H69" s="4">
        <f t="shared" si="13"/>
        <v>-1.8630181803303003E-4</v>
      </c>
      <c r="J69" s="3">
        <v>44405</v>
      </c>
      <c r="K69" s="2">
        <v>646.98</v>
      </c>
      <c r="L69" s="4">
        <f t="shared" si="14"/>
        <v>3.4120165017526016E-3</v>
      </c>
      <c r="O69" s="3">
        <v>44405</v>
      </c>
      <c r="P69" s="2">
        <v>369.49</v>
      </c>
      <c r="Q69" s="4">
        <f t="shared" si="15"/>
        <v>5.3055449746965966E-3</v>
      </c>
      <c r="T69" s="3">
        <v>44405</v>
      </c>
      <c r="U69" s="2">
        <v>195</v>
      </c>
      <c r="V69" s="4">
        <f t="shared" si="16"/>
        <v>1.5360583181463161E-2</v>
      </c>
      <c r="Y69" s="3">
        <v>44405</v>
      </c>
      <c r="Z69" s="2">
        <v>84.82</v>
      </c>
      <c r="AA69" s="4">
        <f t="shared" si="17"/>
        <v>9.1612135633551972E-3</v>
      </c>
      <c r="AD69" s="6">
        <v>44405</v>
      </c>
      <c r="AE69" s="7">
        <v>3630.32</v>
      </c>
      <c r="AF69" s="8">
        <f t="shared" si="18"/>
        <v>1.083722379556562E-3</v>
      </c>
      <c r="AI69" s="14" t="s">
        <v>82</v>
      </c>
      <c r="AJ69" s="14">
        <v>131.25</v>
      </c>
      <c r="AK69" s="8">
        <f t="shared" si="19"/>
        <v>3.593821685272891E-3</v>
      </c>
      <c r="AN69" s="14" t="s">
        <v>81</v>
      </c>
      <c r="AO69" s="14">
        <v>43.06</v>
      </c>
      <c r="AP69" s="8">
        <f t="shared" si="20"/>
        <v>3.2118887823585851E-2</v>
      </c>
      <c r="AS69" s="15" t="s">
        <v>82</v>
      </c>
      <c r="AT69" s="15"/>
      <c r="AU69" s="15">
        <v>179.1</v>
      </c>
      <c r="AV69" s="8">
        <f t="shared" si="21"/>
        <v>-2.2284122562674646E-3</v>
      </c>
      <c r="AY69" s="6">
        <v>44405</v>
      </c>
      <c r="AZ69" s="16">
        <v>144.76</v>
      </c>
      <c r="BA69" s="8">
        <f t="shared" si="22"/>
        <v>-1.2214261344251298E-2</v>
      </c>
    </row>
    <row r="70" spans="1:53" ht="17.25" thickBot="1">
      <c r="A70" s="3">
        <v>44404</v>
      </c>
      <c r="B70" s="2">
        <v>245.01</v>
      </c>
      <c r="C70" s="4">
        <f t="shared" si="12"/>
        <v>9.7259427158458145E-3</v>
      </c>
      <c r="F70" s="3">
        <v>44404</v>
      </c>
      <c r="G70" s="5">
        <v>4401.46</v>
      </c>
      <c r="H70" s="4">
        <f t="shared" si="13"/>
        <v>-4.7124799312575627E-3</v>
      </c>
      <c r="J70" s="3">
        <v>44404</v>
      </c>
      <c r="K70" s="2">
        <v>644.78</v>
      </c>
      <c r="L70" s="4">
        <f t="shared" si="14"/>
        <v>-1.9524953620632002E-2</v>
      </c>
      <c r="O70" s="3">
        <v>44404</v>
      </c>
      <c r="P70" s="2">
        <v>367.54</v>
      </c>
      <c r="Q70" s="4">
        <f t="shared" si="15"/>
        <v>-1.5007771881867304E-2</v>
      </c>
      <c r="T70" s="3">
        <v>44404</v>
      </c>
      <c r="U70" s="2">
        <v>192.05</v>
      </c>
      <c r="V70" s="4">
        <f t="shared" si="16"/>
        <v>-4.4580374267793044E-3</v>
      </c>
      <c r="Y70" s="3">
        <v>44404</v>
      </c>
      <c r="Z70" s="2">
        <v>84.05</v>
      </c>
      <c r="AA70" s="4">
        <f t="shared" si="17"/>
        <v>-6.7561570889727141E-2</v>
      </c>
      <c r="AD70" s="6">
        <v>44404</v>
      </c>
      <c r="AE70" s="7">
        <v>3626.39</v>
      </c>
      <c r="AF70" s="8">
        <f t="shared" si="18"/>
        <v>-1.9846911471368966E-2</v>
      </c>
      <c r="AI70" s="14" t="s">
        <v>83</v>
      </c>
      <c r="AJ70" s="14">
        <v>130.78</v>
      </c>
      <c r="AK70" s="8">
        <f t="shared" si="19"/>
        <v>4.6861796112775966E-3</v>
      </c>
      <c r="AN70" s="14" t="s">
        <v>83</v>
      </c>
      <c r="AO70" s="14">
        <v>41.72</v>
      </c>
      <c r="AP70" s="8">
        <f t="shared" si="20"/>
        <v>6.9997586290126979E-3</v>
      </c>
      <c r="AS70" s="15" t="s">
        <v>83</v>
      </c>
      <c r="AT70" s="15"/>
      <c r="AU70" s="15">
        <v>179.5</v>
      </c>
      <c r="AV70" s="8">
        <f t="shared" si="21"/>
        <v>4.2519861250978064E-3</v>
      </c>
      <c r="AY70" s="6">
        <v>44404</v>
      </c>
      <c r="AZ70" s="16">
        <v>146.55000000000001</v>
      </c>
      <c r="BA70" s="8">
        <f t="shared" si="22"/>
        <v>-1.4922363379713643E-2</v>
      </c>
    </row>
    <row r="71" spans="1:53" ht="17.25" thickBot="1">
      <c r="A71" s="3">
        <v>44403</v>
      </c>
      <c r="B71" s="2">
        <v>242.65</v>
      </c>
      <c r="C71" s="4">
        <f t="shared" si="12"/>
        <v>4.179771560999912E-3</v>
      </c>
      <c r="F71" s="3">
        <v>44403</v>
      </c>
      <c r="G71" s="5">
        <v>4422.3</v>
      </c>
      <c r="H71" s="4">
        <f t="shared" si="13"/>
        <v>2.382253008416102E-3</v>
      </c>
      <c r="J71" s="3">
        <v>44403</v>
      </c>
      <c r="K71" s="2">
        <v>657.62</v>
      </c>
      <c r="L71" s="4">
        <f t="shared" si="14"/>
        <v>2.2133109515372063E-2</v>
      </c>
      <c r="O71" s="3">
        <v>44403</v>
      </c>
      <c r="P71" s="2">
        <v>373.14</v>
      </c>
      <c r="Q71" s="4">
        <f t="shared" si="15"/>
        <v>3.872171032486138E-2</v>
      </c>
      <c r="T71" s="3">
        <v>44403</v>
      </c>
      <c r="U71" s="2">
        <v>192.91</v>
      </c>
      <c r="V71" s="4">
        <f t="shared" si="16"/>
        <v>-1.350038353362315E-2</v>
      </c>
      <c r="Y71" s="3">
        <v>44403</v>
      </c>
      <c r="Z71" s="2">
        <v>90.14</v>
      </c>
      <c r="AA71" s="4">
        <f t="shared" si="17"/>
        <v>-1.4863387978142018E-2</v>
      </c>
      <c r="AD71" s="6">
        <v>44403</v>
      </c>
      <c r="AE71" s="7">
        <v>3699.82</v>
      </c>
      <c r="AF71" s="8">
        <f t="shared" si="18"/>
        <v>1.1808654940054231E-2</v>
      </c>
      <c r="AI71" s="14" t="s">
        <v>84</v>
      </c>
      <c r="AJ71" s="14">
        <v>130.16999999999999</v>
      </c>
      <c r="AK71" s="8">
        <f t="shared" si="19"/>
        <v>-6.4875591512747466E-3</v>
      </c>
      <c r="AN71" s="14" t="s">
        <v>84</v>
      </c>
      <c r="AO71" s="14">
        <v>41.43</v>
      </c>
      <c r="AP71" s="8">
        <f t="shared" si="20"/>
        <v>2.9048656499637282E-3</v>
      </c>
      <c r="AS71" s="15" t="s">
        <v>84</v>
      </c>
      <c r="AT71" s="15"/>
      <c r="AU71" s="15">
        <v>178.74</v>
      </c>
      <c r="AV71" s="8">
        <f t="shared" si="21"/>
        <v>1.4760985579652663E-2</v>
      </c>
      <c r="AY71" s="6">
        <v>44403</v>
      </c>
      <c r="AZ71" s="16">
        <v>148.77000000000001</v>
      </c>
      <c r="BA71" s="8">
        <f t="shared" si="22"/>
        <v>2.8987461237697243E-3</v>
      </c>
    </row>
    <row r="72" spans="1:53" ht="17.25" thickBot="1">
      <c r="A72" s="3">
        <v>44400</v>
      </c>
      <c r="B72" s="2">
        <v>241.64</v>
      </c>
      <c r="C72" s="4">
        <f t="shared" si="12"/>
        <v>1.7988793866116071E-2</v>
      </c>
      <c r="F72" s="3">
        <v>44400</v>
      </c>
      <c r="G72" s="5">
        <v>4411.79</v>
      </c>
      <c r="H72" s="4">
        <f t="shared" si="13"/>
        <v>1.0145438559535647E-2</v>
      </c>
      <c r="J72" s="3">
        <v>44400</v>
      </c>
      <c r="K72" s="2">
        <v>643.38</v>
      </c>
      <c r="L72" s="4">
        <f t="shared" si="14"/>
        <v>-9.0564642824138009E-3</v>
      </c>
      <c r="O72" s="3">
        <v>44400</v>
      </c>
      <c r="P72" s="2">
        <v>359.23</v>
      </c>
      <c r="Q72" s="4">
        <f t="shared" si="15"/>
        <v>-5.9769224383628972E-3</v>
      </c>
      <c r="T72" s="3">
        <v>44400</v>
      </c>
      <c r="U72" s="2">
        <v>195.55</v>
      </c>
      <c r="V72" s="4">
        <f t="shared" si="16"/>
        <v>-1.8375784799141703E-3</v>
      </c>
      <c r="Y72" s="3">
        <v>44400</v>
      </c>
      <c r="Z72" s="2">
        <v>91.5</v>
      </c>
      <c r="AA72" s="4">
        <f t="shared" si="17"/>
        <v>1.1384989499281462E-2</v>
      </c>
      <c r="AD72" s="6">
        <v>44400</v>
      </c>
      <c r="AE72" s="7">
        <v>3656.64</v>
      </c>
      <c r="AF72" s="8">
        <f t="shared" si="18"/>
        <v>5.115405865262046E-3</v>
      </c>
      <c r="AI72" s="14" t="s">
        <v>85</v>
      </c>
      <c r="AJ72" s="14">
        <v>131.02000000000001</v>
      </c>
      <c r="AK72" s="8">
        <f t="shared" si="19"/>
        <v>1.1581222977146366E-2</v>
      </c>
      <c r="AN72" s="14" t="s">
        <v>85</v>
      </c>
      <c r="AO72" s="14">
        <v>41.31</v>
      </c>
      <c r="AP72" s="8">
        <f t="shared" si="20"/>
        <v>5.1094890510949842E-3</v>
      </c>
      <c r="AS72" s="15" t="s">
        <v>85</v>
      </c>
      <c r="AT72" s="15"/>
      <c r="AU72" s="15">
        <v>176.14</v>
      </c>
      <c r="AV72" s="8">
        <f t="shared" si="21"/>
        <v>5.7671444070119815E-3</v>
      </c>
      <c r="AY72" s="6">
        <v>44400</v>
      </c>
      <c r="AZ72" s="16">
        <v>148.34</v>
      </c>
      <c r="BA72" s="8">
        <f t="shared" si="22"/>
        <v>1.2007095101650878E-2</v>
      </c>
    </row>
    <row r="73" spans="1:53" ht="17.25" thickBot="1">
      <c r="A73" s="3">
        <v>44399</v>
      </c>
      <c r="B73" s="2">
        <v>237.37</v>
      </c>
      <c r="C73" s="4">
        <f t="shared" si="12"/>
        <v>1.1634844868735117E-2</v>
      </c>
      <c r="F73" s="3">
        <v>44399</v>
      </c>
      <c r="G73" s="5">
        <v>4367.4799999999996</v>
      </c>
      <c r="H73" s="4">
        <f t="shared" si="13"/>
        <v>2.0166609692362503E-3</v>
      </c>
      <c r="J73" s="3">
        <v>44399</v>
      </c>
      <c r="K73" s="2">
        <v>649.26</v>
      </c>
      <c r="L73" s="4">
        <f t="shared" si="14"/>
        <v>-9.2020326878176073E-3</v>
      </c>
      <c r="O73" s="3">
        <v>44399</v>
      </c>
      <c r="P73" s="2">
        <v>361.39</v>
      </c>
      <c r="Q73" s="4">
        <f t="shared" si="15"/>
        <v>2.3854718531319818E-2</v>
      </c>
      <c r="T73" s="3">
        <v>44399</v>
      </c>
      <c r="U73" s="2">
        <v>195.91</v>
      </c>
      <c r="V73" s="4">
        <f t="shared" si="16"/>
        <v>9.4811150615756734E-3</v>
      </c>
      <c r="Y73" s="3">
        <v>44399</v>
      </c>
      <c r="Z73" s="2">
        <v>90.47</v>
      </c>
      <c r="AA73" s="4">
        <f t="shared" si="17"/>
        <v>-7.6779642426236805E-3</v>
      </c>
      <c r="AD73" s="6">
        <v>44399</v>
      </c>
      <c r="AE73" s="7">
        <v>3638.03</v>
      </c>
      <c r="AF73" s="8">
        <f t="shared" si="18"/>
        <v>1.4735579605043014E-2</v>
      </c>
      <c r="AI73" s="14" t="s">
        <v>86</v>
      </c>
      <c r="AJ73" s="14">
        <v>129.52000000000001</v>
      </c>
      <c r="AK73" s="8">
        <f t="shared" si="19"/>
        <v>7.3106237361952875E-3</v>
      </c>
      <c r="AN73" s="14" t="s">
        <v>86</v>
      </c>
      <c r="AO73" s="14">
        <v>41.1</v>
      </c>
      <c r="AP73" s="8">
        <f t="shared" si="20"/>
        <v>1.1070110701107083E-2</v>
      </c>
      <c r="AS73" s="15" t="s">
        <v>86</v>
      </c>
      <c r="AT73" s="15"/>
      <c r="AU73" s="15">
        <v>175.13</v>
      </c>
      <c r="AV73" s="8">
        <f t="shared" si="21"/>
        <v>-9.9496862456893709E-3</v>
      </c>
      <c r="AY73" s="6">
        <v>44399</v>
      </c>
      <c r="AZ73" s="16">
        <v>146.58000000000001</v>
      </c>
      <c r="BA73" s="8">
        <f t="shared" si="22"/>
        <v>9.6432015429122053E-3</v>
      </c>
    </row>
    <row r="74" spans="1:53" ht="17.25" thickBot="1">
      <c r="A74" s="3">
        <v>44398</v>
      </c>
      <c r="B74" s="2">
        <v>234.64</v>
      </c>
      <c r="C74" s="4">
        <f t="shared" si="12"/>
        <v>7.0818490063950801E-3</v>
      </c>
      <c r="F74" s="3">
        <v>44398</v>
      </c>
      <c r="G74" s="5">
        <v>4358.6899999999996</v>
      </c>
      <c r="H74" s="4">
        <f t="shared" si="13"/>
        <v>8.2418472100778128E-3</v>
      </c>
      <c r="J74" s="3">
        <v>44398</v>
      </c>
      <c r="K74" s="2">
        <v>655.29</v>
      </c>
      <c r="L74" s="4">
        <f t="shared" si="14"/>
        <v>-7.8879636638909956E-3</v>
      </c>
      <c r="O74" s="3">
        <v>44398</v>
      </c>
      <c r="P74" s="2">
        <v>352.97</v>
      </c>
      <c r="Q74" s="4">
        <f t="shared" si="15"/>
        <v>-7.981788032938808E-3</v>
      </c>
      <c r="T74" s="3">
        <v>44398</v>
      </c>
      <c r="U74" s="2">
        <v>194.07</v>
      </c>
      <c r="V74" s="4">
        <f t="shared" si="16"/>
        <v>4.2882476221183241E-2</v>
      </c>
      <c r="Y74" s="3">
        <v>44398</v>
      </c>
      <c r="Z74" s="2">
        <v>91.17</v>
      </c>
      <c r="AA74" s="4">
        <f t="shared" si="17"/>
        <v>-3.7154409354169804E-3</v>
      </c>
      <c r="AD74" s="6">
        <v>44398</v>
      </c>
      <c r="AE74" s="7">
        <v>3585.2</v>
      </c>
      <c r="AF74" s="8">
        <f t="shared" si="18"/>
        <v>3.3611422846251404E-3</v>
      </c>
      <c r="AI74" s="14" t="s">
        <v>87</v>
      </c>
      <c r="AJ74" s="14">
        <v>128.58000000000001</v>
      </c>
      <c r="AK74" s="8">
        <f t="shared" si="19"/>
        <v>1.6358962374387609E-3</v>
      </c>
      <c r="AN74" s="14" t="s">
        <v>87</v>
      </c>
      <c r="AO74" s="14">
        <v>40.65</v>
      </c>
      <c r="AP74" s="8">
        <f t="shared" si="20"/>
        <v>-7.3746312684364046E-4</v>
      </c>
      <c r="AS74" s="15" t="s">
        <v>87</v>
      </c>
      <c r="AT74" s="15"/>
      <c r="AU74" s="15">
        <v>176.89</v>
      </c>
      <c r="AV74" s="8">
        <f t="shared" si="21"/>
        <v>7.9207920792079278E-4</v>
      </c>
      <c r="AY74" s="6">
        <v>44398</v>
      </c>
      <c r="AZ74" s="16">
        <v>145.18</v>
      </c>
      <c r="BA74" s="8">
        <f t="shared" si="22"/>
        <v>-5.1394504214349324E-3</v>
      </c>
    </row>
    <row r="75" spans="1:53" ht="17.25" thickBot="1">
      <c r="A75" s="3">
        <v>44397</v>
      </c>
      <c r="B75" s="2">
        <v>232.99</v>
      </c>
      <c r="C75" s="4">
        <f t="shared" si="12"/>
        <v>2.1841147318100163E-2</v>
      </c>
      <c r="F75" s="3">
        <v>44397</v>
      </c>
      <c r="G75" s="5">
        <v>4323.0600000000004</v>
      </c>
      <c r="H75" s="4">
        <f t="shared" si="13"/>
        <v>1.516265155019747E-2</v>
      </c>
      <c r="J75" s="3">
        <v>44397</v>
      </c>
      <c r="K75" s="2">
        <v>660.5</v>
      </c>
      <c r="L75" s="4">
        <f t="shared" si="14"/>
        <v>2.2097737612577717E-2</v>
      </c>
      <c r="O75" s="3">
        <v>44397</v>
      </c>
      <c r="P75" s="2">
        <v>355.81</v>
      </c>
      <c r="Q75" s="4">
        <f t="shared" si="15"/>
        <v>4.5454545454546302E-3</v>
      </c>
      <c r="T75" s="3">
        <v>44397</v>
      </c>
      <c r="U75" s="2">
        <v>186.09</v>
      </c>
      <c r="V75" s="4">
        <f t="shared" si="16"/>
        <v>-8.894333191307946E-3</v>
      </c>
      <c r="Y75" s="3">
        <v>44397</v>
      </c>
      <c r="Z75" s="2">
        <v>91.51</v>
      </c>
      <c r="AA75" s="4">
        <f t="shared" si="17"/>
        <v>1.3399778516057781E-2</v>
      </c>
      <c r="AD75" s="6">
        <v>44397</v>
      </c>
      <c r="AE75" s="7">
        <v>3573.19</v>
      </c>
      <c r="AF75" s="8">
        <f t="shared" si="18"/>
        <v>6.6486551967972485E-3</v>
      </c>
      <c r="AI75" s="14" t="s">
        <v>88</v>
      </c>
      <c r="AJ75" s="14">
        <v>128.37</v>
      </c>
      <c r="AK75" s="8">
        <f t="shared" si="19"/>
        <v>1.2222046995742142E-2</v>
      </c>
      <c r="AN75" s="14" t="s">
        <v>88</v>
      </c>
      <c r="AO75" s="14">
        <v>40.68</v>
      </c>
      <c r="AP75" s="8">
        <f t="shared" si="20"/>
        <v>2.2367429002261963E-2</v>
      </c>
      <c r="AS75" s="15" t="s">
        <v>88</v>
      </c>
      <c r="AT75" s="15"/>
      <c r="AU75" s="15">
        <v>176.75</v>
      </c>
      <c r="AV75" s="8">
        <f t="shared" si="21"/>
        <v>2.1971668112171105E-2</v>
      </c>
      <c r="AY75" s="6">
        <v>44397</v>
      </c>
      <c r="AZ75" s="16">
        <v>145.93</v>
      </c>
      <c r="BA75" s="8">
        <f t="shared" si="22"/>
        <v>2.5942069741282214E-2</v>
      </c>
    </row>
    <row r="76" spans="1:53" ht="17.25" thickBot="1">
      <c r="A76" s="3">
        <v>44396</v>
      </c>
      <c r="B76" s="2">
        <v>228.01</v>
      </c>
      <c r="C76" s="4">
        <f t="shared" si="12"/>
        <v>-2.3386302308647799E-2</v>
      </c>
      <c r="F76" s="3">
        <v>44396</v>
      </c>
      <c r="G76" s="5">
        <v>4258.49</v>
      </c>
      <c r="H76" s="4">
        <f t="shared" si="13"/>
        <v>-1.5869531055010655E-2</v>
      </c>
      <c r="J76" s="3">
        <v>44396</v>
      </c>
      <c r="K76" s="2">
        <v>646.22</v>
      </c>
      <c r="L76" s="4">
        <f t="shared" si="14"/>
        <v>3.104529508553E-3</v>
      </c>
      <c r="O76" s="3">
        <v>44396</v>
      </c>
      <c r="P76" s="2">
        <v>354.2</v>
      </c>
      <c r="Q76" s="4">
        <f t="shared" si="15"/>
        <v>-2.1465867337072231E-2</v>
      </c>
      <c r="T76" s="3">
        <v>44396</v>
      </c>
      <c r="U76" s="2">
        <v>187.76</v>
      </c>
      <c r="V76" s="4">
        <f t="shared" si="16"/>
        <v>3.403458530675163E-2</v>
      </c>
      <c r="Y76" s="3">
        <v>44396</v>
      </c>
      <c r="Z76" s="2">
        <v>90.3</v>
      </c>
      <c r="AA76" s="4">
        <f t="shared" si="17"/>
        <v>-1.6339869281045805E-2</v>
      </c>
      <c r="AD76" s="6">
        <v>44396</v>
      </c>
      <c r="AE76" s="7">
        <v>3549.59</v>
      </c>
      <c r="AF76" s="8">
        <f t="shared" si="18"/>
        <v>-6.7270534442569474E-3</v>
      </c>
      <c r="AI76" s="14" t="s">
        <v>89</v>
      </c>
      <c r="AJ76" s="14">
        <v>126.82</v>
      </c>
      <c r="AK76" s="8">
        <f t="shared" si="19"/>
        <v>-1.0532886010766962E-2</v>
      </c>
      <c r="AN76" s="14" t="s">
        <v>89</v>
      </c>
      <c r="AO76" s="14">
        <v>39.79</v>
      </c>
      <c r="AP76" s="8">
        <f t="shared" si="20"/>
        <v>-5.0012503125782537E-3</v>
      </c>
      <c r="AS76" s="15" t="s">
        <v>89</v>
      </c>
      <c r="AT76" s="15"/>
      <c r="AU76" s="15">
        <v>172.95</v>
      </c>
      <c r="AV76" s="8">
        <f t="shared" si="21"/>
        <v>-3.5469298979421193E-2</v>
      </c>
      <c r="AY76" s="6">
        <v>44396</v>
      </c>
      <c r="AZ76" s="16">
        <v>142.24</v>
      </c>
      <c r="BA76" s="8">
        <f t="shared" si="22"/>
        <v>-2.6886502018197866E-2</v>
      </c>
    </row>
    <row r="77" spans="1:53" ht="17.25" thickBot="1">
      <c r="A77" s="3">
        <v>44393</v>
      </c>
      <c r="B77" s="2">
        <v>233.47</v>
      </c>
      <c r="C77" s="4">
        <f t="shared" si="12"/>
        <v>-8.9986841546755292E-3</v>
      </c>
      <c r="F77" s="3">
        <v>44393</v>
      </c>
      <c r="G77" s="5">
        <v>4327.16</v>
      </c>
      <c r="H77" s="4">
        <f t="shared" si="13"/>
        <v>-7.5389389522548811E-3</v>
      </c>
      <c r="J77" s="3">
        <v>44393</v>
      </c>
      <c r="K77" s="2">
        <v>644.22</v>
      </c>
      <c r="L77" s="4">
        <f t="shared" si="14"/>
        <v>-9.8063326160466868E-3</v>
      </c>
      <c r="O77" s="3">
        <v>44393</v>
      </c>
      <c r="P77" s="2">
        <v>361.97</v>
      </c>
      <c r="Q77" s="4">
        <f t="shared" si="15"/>
        <v>1.4461478097586911E-2</v>
      </c>
      <c r="T77" s="3">
        <v>44393</v>
      </c>
      <c r="U77" s="2">
        <v>181.58</v>
      </c>
      <c r="V77" s="4">
        <f t="shared" si="16"/>
        <v>-4.2451088962716765E-2</v>
      </c>
      <c r="Y77" s="3">
        <v>44393</v>
      </c>
      <c r="Z77" s="2">
        <v>91.8</v>
      </c>
      <c r="AA77" s="4">
        <f t="shared" si="17"/>
        <v>1.2351124834583116E-2</v>
      </c>
      <c r="AD77" s="6">
        <v>44393</v>
      </c>
      <c r="AE77" s="7">
        <v>3573.63</v>
      </c>
      <c r="AF77" s="8">
        <f t="shared" si="18"/>
        <v>-1.5854263053535989E-2</v>
      </c>
      <c r="AI77" s="14" t="s">
        <v>90</v>
      </c>
      <c r="AJ77" s="14">
        <v>128.16999999999999</v>
      </c>
      <c r="AK77" s="8">
        <f t="shared" si="19"/>
        <v>2.7382256297918683E-3</v>
      </c>
      <c r="AN77" s="14" t="s">
        <v>90</v>
      </c>
      <c r="AO77" s="14">
        <v>39.99</v>
      </c>
      <c r="AP77" s="8">
        <f t="shared" si="20"/>
        <v>6.5441731688902216E-3</v>
      </c>
      <c r="AS77" s="15" t="s">
        <v>90</v>
      </c>
      <c r="AT77" s="15"/>
      <c r="AU77" s="15">
        <v>179.31</v>
      </c>
      <c r="AV77" s="8">
        <f t="shared" si="21"/>
        <v>-2.6282921531360359E-2</v>
      </c>
      <c r="AY77" s="6">
        <v>44393</v>
      </c>
      <c r="AZ77" s="16">
        <v>146.16999999999999</v>
      </c>
      <c r="BA77" s="8">
        <f t="shared" si="22"/>
        <v>-1.4096856873060837E-2</v>
      </c>
    </row>
    <row r="78" spans="1:53" ht="17.25" thickBot="1">
      <c r="A78" s="3">
        <v>44392</v>
      </c>
      <c r="B78" s="2">
        <v>235.59</v>
      </c>
      <c r="C78" s="4">
        <f t="shared" si="12"/>
        <v>-1.0600407055630923E-3</v>
      </c>
      <c r="F78" s="3">
        <v>44392</v>
      </c>
      <c r="G78" s="5">
        <v>4360.03</v>
      </c>
      <c r="H78" s="4">
        <f t="shared" si="13"/>
        <v>-3.2622362435132946E-3</v>
      </c>
      <c r="J78" s="3">
        <v>44392</v>
      </c>
      <c r="K78" s="2">
        <v>650.6</v>
      </c>
      <c r="L78" s="4">
        <f t="shared" si="14"/>
        <v>-4.2547981266644053E-3</v>
      </c>
      <c r="O78" s="3">
        <v>44392</v>
      </c>
      <c r="P78" s="2">
        <v>356.81</v>
      </c>
      <c r="Q78" s="4">
        <f t="shared" si="15"/>
        <v>-1.0537700008319217E-2</v>
      </c>
      <c r="T78" s="3">
        <v>44392</v>
      </c>
      <c r="U78" s="2">
        <v>189.63</v>
      </c>
      <c r="V78" s="4">
        <f t="shared" si="16"/>
        <v>-4.4107268877911054E-2</v>
      </c>
      <c r="Y78" s="3">
        <v>44392</v>
      </c>
      <c r="Z78" s="2">
        <v>90.68</v>
      </c>
      <c r="AA78" s="4">
        <f t="shared" si="17"/>
        <v>-1.7764298093587372E-2</v>
      </c>
      <c r="AD78" s="6">
        <v>44392</v>
      </c>
      <c r="AE78" s="7">
        <v>3631.2</v>
      </c>
      <c r="AF78" s="8">
        <f t="shared" si="18"/>
        <v>-1.3711131874578952E-2</v>
      </c>
      <c r="AI78" s="14" t="s">
        <v>91</v>
      </c>
      <c r="AJ78" s="14">
        <v>127.82</v>
      </c>
      <c r="AK78" s="8">
        <f t="shared" si="19"/>
        <v>-3.5082248382319881E-3</v>
      </c>
      <c r="AN78" s="14" t="s">
        <v>91</v>
      </c>
      <c r="AO78" s="14">
        <v>39.729999999999997</v>
      </c>
      <c r="AP78" s="8">
        <f t="shared" si="20"/>
        <v>3.5362465269006549E-3</v>
      </c>
      <c r="AS78" s="15" t="s">
        <v>91</v>
      </c>
      <c r="AT78" s="15"/>
      <c r="AU78" s="15">
        <v>184.15</v>
      </c>
      <c r="AV78" s="8">
        <f t="shared" si="21"/>
        <v>3.9799367571693445E-3</v>
      </c>
      <c r="AY78" s="6">
        <v>44392</v>
      </c>
      <c r="AZ78" s="16">
        <v>148.26</v>
      </c>
      <c r="BA78" s="8">
        <f t="shared" si="22"/>
        <v>-4.4987578056806532E-3</v>
      </c>
    </row>
    <row r="79" spans="1:53" ht="17.25" thickBot="1">
      <c r="A79" s="3">
        <v>44391</v>
      </c>
      <c r="B79" s="2">
        <v>235.84</v>
      </c>
      <c r="C79" s="4">
        <f t="shared" si="12"/>
        <v>4.0871934604904681E-3</v>
      </c>
      <c r="F79" s="3">
        <v>44391</v>
      </c>
      <c r="G79" s="5">
        <v>4374.3</v>
      </c>
      <c r="H79" s="4">
        <f t="shared" si="13"/>
        <v>1.1649703264435818E-3</v>
      </c>
      <c r="J79" s="3">
        <v>44391</v>
      </c>
      <c r="K79" s="2">
        <v>653.38</v>
      </c>
      <c r="L79" s="4">
        <f t="shared" si="14"/>
        <v>-2.2676279654171738E-2</v>
      </c>
      <c r="O79" s="3">
        <v>44391</v>
      </c>
      <c r="P79" s="2">
        <v>360.61</v>
      </c>
      <c r="Q79" s="4">
        <f t="shared" si="15"/>
        <v>-4.6988556780041657E-2</v>
      </c>
      <c r="T79" s="3">
        <v>44391</v>
      </c>
      <c r="U79" s="2">
        <v>198.38</v>
      </c>
      <c r="V79" s="4">
        <f t="shared" si="16"/>
        <v>-2.0152128815568604E-2</v>
      </c>
      <c r="Y79" s="3">
        <v>44391</v>
      </c>
      <c r="Z79" s="2">
        <v>92.32</v>
      </c>
      <c r="AA79" s="4">
        <f t="shared" si="17"/>
        <v>-9.9731903485255069E-3</v>
      </c>
      <c r="AD79" s="6">
        <v>44391</v>
      </c>
      <c r="AE79" s="7">
        <v>3681.68</v>
      </c>
      <c r="AF79" s="8">
        <f t="shared" si="18"/>
        <v>1.1747558030761329E-3</v>
      </c>
      <c r="AI79" s="14" t="s">
        <v>92</v>
      </c>
      <c r="AJ79" s="14">
        <v>128.27000000000001</v>
      </c>
      <c r="AK79" s="8">
        <f t="shared" si="19"/>
        <v>-9.3465223148203602E-4</v>
      </c>
      <c r="AN79" s="14" t="s">
        <v>92</v>
      </c>
      <c r="AO79" s="14">
        <v>39.590000000000003</v>
      </c>
      <c r="AP79" s="8">
        <f t="shared" si="20"/>
        <v>7.6355306693816072E-3</v>
      </c>
      <c r="AS79" s="15" t="s">
        <v>92</v>
      </c>
      <c r="AT79" s="15"/>
      <c r="AU79" s="15">
        <v>183.42</v>
      </c>
      <c r="AV79" s="8">
        <f t="shared" si="21"/>
        <v>-1.2523822488430536E-3</v>
      </c>
      <c r="AY79" s="6">
        <v>44391</v>
      </c>
      <c r="AZ79" s="16">
        <v>148.93</v>
      </c>
      <c r="BA79" s="8">
        <f t="shared" si="22"/>
        <v>2.4136982533351725E-2</v>
      </c>
    </row>
    <row r="80" spans="1:53" ht="17.25" thickBot="1">
      <c r="A80" s="3">
        <v>44390</v>
      </c>
      <c r="B80" s="2">
        <v>234.88</v>
      </c>
      <c r="C80" s="4">
        <f t="shared" si="12"/>
        <v>2.3471173131908163E-3</v>
      </c>
      <c r="F80" s="3">
        <v>44390</v>
      </c>
      <c r="G80" s="5">
        <v>4369.21</v>
      </c>
      <c r="H80" s="4">
        <f t="shared" si="13"/>
        <v>-3.516830382495284E-3</v>
      </c>
      <c r="J80" s="3">
        <v>44390</v>
      </c>
      <c r="K80" s="2">
        <v>668.54</v>
      </c>
      <c r="L80" s="4">
        <f t="shared" si="14"/>
        <v>-2.5025521365028558E-2</v>
      </c>
      <c r="O80" s="3">
        <v>44390</v>
      </c>
      <c r="P80" s="2">
        <v>378.39</v>
      </c>
      <c r="Q80" s="4">
        <f t="shared" si="15"/>
        <v>-1.9255117113315956E-3</v>
      </c>
      <c r="T80" s="3">
        <v>44390</v>
      </c>
      <c r="U80" s="2">
        <v>202.46</v>
      </c>
      <c r="V80" s="4">
        <f t="shared" si="16"/>
        <v>-1.2823638402652437E-2</v>
      </c>
      <c r="Y80" s="3">
        <v>44390</v>
      </c>
      <c r="Z80" s="2">
        <v>93.25</v>
      </c>
      <c r="AA80" s="4">
        <f t="shared" si="17"/>
        <v>3.6594553869335744E-3</v>
      </c>
      <c r="AD80" s="6">
        <v>44390</v>
      </c>
      <c r="AE80" s="7">
        <v>3677.36</v>
      </c>
      <c r="AF80" s="8">
        <f t="shared" si="18"/>
        <v>-1.1076898253351453E-2</v>
      </c>
      <c r="AI80" s="14" t="s">
        <v>93</v>
      </c>
      <c r="AJ80" s="14">
        <v>128.38999999999999</v>
      </c>
      <c r="AK80" s="8">
        <f t="shared" si="19"/>
        <v>-9.337794724146864E-4</v>
      </c>
      <c r="AN80" s="14" t="s">
        <v>93</v>
      </c>
      <c r="AO80" s="14">
        <v>39.29</v>
      </c>
      <c r="AP80" s="8">
        <f t="shared" si="20"/>
        <v>-2.7918781725888575E-3</v>
      </c>
      <c r="AS80" s="15" t="s">
        <v>93</v>
      </c>
      <c r="AT80" s="15"/>
      <c r="AU80" s="15">
        <v>183.65</v>
      </c>
      <c r="AV80" s="8">
        <f t="shared" si="21"/>
        <v>-3.959214665364974E-3</v>
      </c>
      <c r="AY80" s="6">
        <v>44390</v>
      </c>
      <c r="AZ80" s="16">
        <v>145.41999999999999</v>
      </c>
      <c r="BA80" s="8">
        <f t="shared" si="22"/>
        <v>7.9013030219017288E-3</v>
      </c>
    </row>
    <row r="81" spans="1:53" ht="17.25" thickBot="1">
      <c r="A81" s="3">
        <v>44389</v>
      </c>
      <c r="B81" s="2">
        <v>234.33</v>
      </c>
      <c r="C81" s="4">
        <f t="shared" si="12"/>
        <v>-2.5598361704837203E-4</v>
      </c>
      <c r="F81" s="3">
        <v>44389</v>
      </c>
      <c r="G81" s="5">
        <v>4384.63</v>
      </c>
      <c r="H81" s="4">
        <f t="shared" si="13"/>
        <v>3.4511562975592103E-3</v>
      </c>
      <c r="J81" s="3">
        <v>44389</v>
      </c>
      <c r="K81" s="2">
        <v>685.7</v>
      </c>
      <c r="L81" s="4">
        <f t="shared" si="14"/>
        <v>4.3762843443184485E-2</v>
      </c>
      <c r="O81" s="3">
        <v>44389</v>
      </c>
      <c r="P81" s="2">
        <v>379.12</v>
      </c>
      <c r="Q81" s="4">
        <f t="shared" si="15"/>
        <v>-1.5477303417471666E-2</v>
      </c>
      <c r="T81" s="3">
        <v>44389</v>
      </c>
      <c r="U81" s="2">
        <v>205.09</v>
      </c>
      <c r="V81" s="4">
        <f t="shared" si="16"/>
        <v>2.3045842270663863E-2</v>
      </c>
      <c r="Y81" s="3">
        <v>44389</v>
      </c>
      <c r="Z81" s="2">
        <v>92.91</v>
      </c>
      <c r="AA81" s="4">
        <f t="shared" si="17"/>
        <v>5.7371725481705216E-3</v>
      </c>
      <c r="AD81" s="6">
        <v>44389</v>
      </c>
      <c r="AE81" s="7">
        <v>3718.55</v>
      </c>
      <c r="AF81" s="8">
        <f t="shared" si="18"/>
        <v>-2.1240327585003715E-4</v>
      </c>
      <c r="AI81" s="14" t="s">
        <v>94</v>
      </c>
      <c r="AJ81" s="14">
        <v>128.51</v>
      </c>
      <c r="AK81" s="8">
        <f t="shared" si="19"/>
        <v>1.9491657570560594E-3</v>
      </c>
      <c r="AN81" s="14" t="s">
        <v>94</v>
      </c>
      <c r="AO81" s="14">
        <v>39.4</v>
      </c>
      <c r="AP81" s="8">
        <f t="shared" si="20"/>
        <v>3.8216560509554132E-3</v>
      </c>
      <c r="AS81" s="15" t="s">
        <v>94</v>
      </c>
      <c r="AT81" s="15"/>
      <c r="AU81" s="15">
        <v>184.38</v>
      </c>
      <c r="AV81" s="8">
        <f t="shared" si="21"/>
        <v>4.145955716222316E-2</v>
      </c>
      <c r="AY81" s="6">
        <v>44389</v>
      </c>
      <c r="AZ81" s="16">
        <v>144.28</v>
      </c>
      <c r="BA81" s="8">
        <f t="shared" si="22"/>
        <v>-4.2100904134170225E-3</v>
      </c>
    </row>
    <row r="82" spans="1:53" ht="17.25" thickBot="1">
      <c r="A82" s="3">
        <v>44386</v>
      </c>
      <c r="B82" s="2">
        <v>234.39</v>
      </c>
      <c r="C82" s="4">
        <f t="shared" si="12"/>
        <v>1.2177743230988414E-2</v>
      </c>
      <c r="F82" s="3">
        <v>44386</v>
      </c>
      <c r="G82" s="5">
        <v>4369.55</v>
      </c>
      <c r="H82" s="4">
        <f t="shared" si="13"/>
        <v>1.1277951870247049E-2</v>
      </c>
      <c r="J82" s="3">
        <v>44386</v>
      </c>
      <c r="K82" s="2">
        <v>656.95</v>
      </c>
      <c r="L82" s="4">
        <f t="shared" si="14"/>
        <v>6.3418146168106038E-3</v>
      </c>
      <c r="O82" s="3">
        <v>44386</v>
      </c>
      <c r="P82" s="2">
        <v>385.08</v>
      </c>
      <c r="Q82" s="4">
        <f t="shared" si="15"/>
        <v>-2.4092640087044481E-3</v>
      </c>
      <c r="T82" s="3">
        <v>44386</v>
      </c>
      <c r="U82" s="2">
        <v>200.47</v>
      </c>
      <c r="V82" s="4">
        <f t="shared" si="16"/>
        <v>7.4375596763656127E-3</v>
      </c>
      <c r="Y82" s="3">
        <v>44386</v>
      </c>
      <c r="Z82" s="2">
        <v>92.38</v>
      </c>
      <c r="AA82" s="4">
        <f t="shared" si="17"/>
        <v>2.1696680407896629E-3</v>
      </c>
      <c r="AD82" s="6">
        <v>44386</v>
      </c>
      <c r="AE82" s="7">
        <v>3719.34</v>
      </c>
      <c r="AF82" s="8">
        <f t="shared" si="18"/>
        <v>-3.2347021635252826E-3</v>
      </c>
      <c r="AI82" s="14" t="s">
        <v>95</v>
      </c>
      <c r="AJ82" s="14">
        <v>128.26</v>
      </c>
      <c r="AK82" s="8">
        <f t="shared" si="19"/>
        <v>3.4423407917383297E-3</v>
      </c>
      <c r="AN82" s="14" t="s">
        <v>95</v>
      </c>
      <c r="AO82" s="14">
        <v>39.25</v>
      </c>
      <c r="AP82" s="8">
        <f t="shared" si="20"/>
        <v>8.9974293059127408E-3</v>
      </c>
      <c r="AS82" s="15" t="s">
        <v>95</v>
      </c>
      <c r="AT82" s="15"/>
      <c r="AU82" s="15">
        <v>177.04</v>
      </c>
      <c r="AV82" s="8">
        <f t="shared" si="21"/>
        <v>2.4537037037037024E-2</v>
      </c>
      <c r="AY82" s="6">
        <v>44386</v>
      </c>
      <c r="AZ82" s="16">
        <v>144.88999999999999</v>
      </c>
      <c r="BA82" s="8">
        <f t="shared" si="22"/>
        <v>1.3004264839544089E-2</v>
      </c>
    </row>
    <row r="83" spans="1:53" ht="17.25" thickBot="1">
      <c r="A83" s="3">
        <v>44385</v>
      </c>
      <c r="B83" s="2">
        <v>231.57</v>
      </c>
      <c r="C83" s="4">
        <f t="shared" si="12"/>
        <v>-7.6280265695307659E-3</v>
      </c>
      <c r="F83" s="3">
        <v>44385</v>
      </c>
      <c r="G83" s="5">
        <v>4320.82</v>
      </c>
      <c r="H83" s="4">
        <f t="shared" si="13"/>
        <v>-8.56101125941644E-3</v>
      </c>
      <c r="J83" s="3">
        <v>44385</v>
      </c>
      <c r="K83" s="2">
        <v>652.80999999999995</v>
      </c>
      <c r="L83" s="4">
        <f t="shared" si="14"/>
        <v>1.2658031489955812E-2</v>
      </c>
      <c r="O83" s="3">
        <v>44385</v>
      </c>
      <c r="P83" s="2">
        <v>386.01</v>
      </c>
      <c r="Q83" s="4">
        <f t="shared" si="15"/>
        <v>-2.0055342590947212E-2</v>
      </c>
      <c r="T83" s="3">
        <v>44385</v>
      </c>
      <c r="U83" s="2">
        <v>198.99</v>
      </c>
      <c r="V83" s="4">
        <f t="shared" si="16"/>
        <v>-2.3026315789473673E-2</v>
      </c>
      <c r="Y83" s="3">
        <v>44385</v>
      </c>
      <c r="Z83" s="2">
        <v>92.18</v>
      </c>
      <c r="AA83" s="4">
        <f t="shared" si="17"/>
        <v>-1.2110170399742715E-2</v>
      </c>
      <c r="AD83" s="6">
        <v>44385</v>
      </c>
      <c r="AE83" s="7">
        <v>3731.41</v>
      </c>
      <c r="AF83" s="8">
        <f t="shared" si="18"/>
        <v>9.4222227031472983E-3</v>
      </c>
      <c r="AI83" s="14" t="s">
        <v>96</v>
      </c>
      <c r="AJ83" s="14">
        <v>127.82</v>
      </c>
      <c r="AK83" s="8">
        <f t="shared" si="19"/>
        <v>-5.5240021784798143E-3</v>
      </c>
      <c r="AN83" s="14" t="s">
        <v>96</v>
      </c>
      <c r="AO83" s="14">
        <v>38.9</v>
      </c>
      <c r="AP83" s="8">
        <f t="shared" si="20"/>
        <v>-2.564102564102555E-3</v>
      </c>
      <c r="AS83" s="15" t="s">
        <v>96</v>
      </c>
      <c r="AT83" s="15"/>
      <c r="AU83" s="15">
        <v>172.8</v>
      </c>
      <c r="AV83" s="8">
        <f t="shared" si="21"/>
        <v>-1.1572734637188553E-4</v>
      </c>
      <c r="AY83" s="6">
        <v>44385</v>
      </c>
      <c r="AZ83" s="16">
        <v>143.03</v>
      </c>
      <c r="BA83" s="8">
        <f t="shared" si="22"/>
        <v>-9.1444405957741282E-3</v>
      </c>
    </row>
    <row r="84" spans="1:53" ht="17.25" thickBot="1">
      <c r="A84" s="3">
        <v>44384</v>
      </c>
      <c r="B84" s="2">
        <v>233.35</v>
      </c>
      <c r="C84" s="4">
        <f t="shared" si="12"/>
        <v>8.0784517020908719E-3</v>
      </c>
      <c r="F84" s="3">
        <v>44384</v>
      </c>
      <c r="G84" s="5">
        <v>4358.13</v>
      </c>
      <c r="H84" s="4">
        <f t="shared" si="13"/>
        <v>3.359011313352811E-3</v>
      </c>
      <c r="J84" s="3">
        <v>44384</v>
      </c>
      <c r="K84" s="2">
        <v>644.65</v>
      </c>
      <c r="L84" s="4">
        <f t="shared" si="14"/>
        <v>-2.263561660450597E-2</v>
      </c>
      <c r="O84" s="3">
        <v>44384</v>
      </c>
      <c r="P84" s="2">
        <v>393.91</v>
      </c>
      <c r="Q84" s="4">
        <f t="shared" si="15"/>
        <v>-1.7974670921420022E-2</v>
      </c>
      <c r="T84" s="3">
        <v>44384</v>
      </c>
      <c r="U84" s="2">
        <v>203.68</v>
      </c>
      <c r="V84" s="4">
        <f t="shared" si="16"/>
        <v>-1.5800918096158356E-2</v>
      </c>
      <c r="Y84" s="3">
        <v>44384</v>
      </c>
      <c r="Z84" s="2">
        <v>93.31</v>
      </c>
      <c r="AA84" s="4">
        <f t="shared" si="17"/>
        <v>-1.1546610169491545E-2</v>
      </c>
      <c r="AD84" s="6">
        <v>44384</v>
      </c>
      <c r="AE84" s="7">
        <v>3696.58</v>
      </c>
      <c r="AF84" s="8">
        <f t="shared" si="18"/>
        <v>5.6696066642363263E-3</v>
      </c>
      <c r="AI84" s="14" t="s">
        <v>97</v>
      </c>
      <c r="AJ84" s="14">
        <v>128.53</v>
      </c>
      <c r="AK84" s="8">
        <f t="shared" si="19"/>
        <v>6.3419981208894249E-3</v>
      </c>
      <c r="AN84" s="14" t="s">
        <v>97</v>
      </c>
      <c r="AO84" s="14">
        <v>39</v>
      </c>
      <c r="AP84" s="8">
        <f t="shared" si="20"/>
        <v>1.5408320493066618E-3</v>
      </c>
      <c r="AS84" s="15" t="s">
        <v>97</v>
      </c>
      <c r="AT84" s="15"/>
      <c r="AU84" s="15">
        <v>172.82</v>
      </c>
      <c r="AV84" s="8">
        <f t="shared" si="21"/>
        <v>-5.0089239449594425E-3</v>
      </c>
      <c r="AY84" s="6">
        <v>44384</v>
      </c>
      <c r="AZ84" s="16">
        <v>144.35</v>
      </c>
      <c r="BA84" s="8">
        <f t="shared" si="22"/>
        <v>1.7911289753895998E-2</v>
      </c>
    </row>
    <row r="85" spans="1:53" ht="17.25" thickBot="1">
      <c r="A85" s="3">
        <v>44383</v>
      </c>
      <c r="B85" s="2">
        <v>231.48</v>
      </c>
      <c r="C85" s="4">
        <f t="shared" si="12"/>
        <v>-3.7872267171631391E-3</v>
      </c>
      <c r="F85" s="3">
        <v>44383</v>
      </c>
      <c r="G85" s="5">
        <v>4343.54</v>
      </c>
      <c r="H85" s="4">
        <f t="shared" si="13"/>
        <v>-2.0219008625245172E-3</v>
      </c>
      <c r="J85" s="3">
        <v>44383</v>
      </c>
      <c r="K85" s="2">
        <v>659.58</v>
      </c>
      <c r="L85" s="4">
        <f t="shared" si="14"/>
        <v>-2.8457799381352067E-2</v>
      </c>
      <c r="O85" s="3">
        <v>44383</v>
      </c>
      <c r="P85" s="2">
        <v>401.12</v>
      </c>
      <c r="Q85" s="4">
        <f t="shared" si="15"/>
        <v>3.1448481575766962E-2</v>
      </c>
      <c r="T85" s="3">
        <v>44383</v>
      </c>
      <c r="U85" s="2">
        <v>206.95</v>
      </c>
      <c r="V85" s="4">
        <f t="shared" si="16"/>
        <v>1.0350046379924649E-2</v>
      </c>
      <c r="Y85" s="3">
        <v>44383</v>
      </c>
      <c r="Z85" s="2">
        <v>94.4</v>
      </c>
      <c r="AA85" s="4">
        <f t="shared" si="17"/>
        <v>1.3790177150738714E-3</v>
      </c>
      <c r="AD85" s="6">
        <v>44383</v>
      </c>
      <c r="AE85" s="7">
        <v>3675.74</v>
      </c>
      <c r="AF85" s="8">
        <f t="shared" si="18"/>
        <v>4.692706879560693E-2</v>
      </c>
      <c r="AI85" s="14" t="s">
        <v>98</v>
      </c>
      <c r="AJ85" s="14">
        <v>127.72</v>
      </c>
      <c r="AK85" s="8">
        <f t="shared" si="19"/>
        <v>-9.386733416770765E-4</v>
      </c>
      <c r="AN85" s="14" t="s">
        <v>98</v>
      </c>
      <c r="AO85" s="14">
        <v>38.94</v>
      </c>
      <c r="AP85" s="8">
        <f t="shared" si="20"/>
        <v>-1.0922021844043672E-2</v>
      </c>
      <c r="AS85" s="15" t="s">
        <v>98</v>
      </c>
      <c r="AT85" s="15"/>
      <c r="AU85" s="15">
        <v>173.69</v>
      </c>
      <c r="AV85" s="8">
        <f t="shared" si="21"/>
        <v>-1.9310033312630703E-2</v>
      </c>
      <c r="AY85" s="6">
        <v>44383</v>
      </c>
      <c r="AZ85" s="16">
        <v>141.81</v>
      </c>
      <c r="BA85" s="8">
        <f t="shared" si="22"/>
        <v>1.4740608228980268E-2</v>
      </c>
    </row>
    <row r="86" spans="1:53" ht="17.25" thickBot="1">
      <c r="A86" s="3">
        <v>44379</v>
      </c>
      <c r="B86" s="2">
        <v>232.36</v>
      </c>
      <c r="C86" s="4">
        <f t="shared" si="12"/>
        <v>5.8874458874460522E-3</v>
      </c>
      <c r="F86" s="3">
        <v>44379</v>
      </c>
      <c r="G86" s="5">
        <v>4352.34</v>
      </c>
      <c r="H86" s="4">
        <f t="shared" si="13"/>
        <v>7.5001041681135305E-3</v>
      </c>
      <c r="J86" s="3">
        <v>44379</v>
      </c>
      <c r="K86" s="2">
        <v>678.9</v>
      </c>
      <c r="L86" s="4">
        <f t="shared" si="14"/>
        <v>1.4455983006844697E-3</v>
      </c>
      <c r="O86" s="3">
        <v>44379</v>
      </c>
      <c r="P86" s="2">
        <v>388.89</v>
      </c>
      <c r="Q86" s="4">
        <f t="shared" si="15"/>
        <v>6.2357689919270154E-3</v>
      </c>
      <c r="T86" s="3">
        <v>44379</v>
      </c>
      <c r="U86" s="2">
        <v>204.83</v>
      </c>
      <c r="V86" s="4">
        <f t="shared" si="16"/>
        <v>1.3608471892319951E-2</v>
      </c>
      <c r="Y86" s="3">
        <v>44379</v>
      </c>
      <c r="Z86" s="2">
        <v>94.27</v>
      </c>
      <c r="AA86" s="4">
        <f t="shared" si="17"/>
        <v>3.940362087326843E-3</v>
      </c>
      <c r="AD86" s="6">
        <v>44379</v>
      </c>
      <c r="AE86" s="7">
        <v>3510.98</v>
      </c>
      <c r="AF86" s="8">
        <f t="shared" si="18"/>
        <v>2.2723763971138844E-2</v>
      </c>
      <c r="AI86" s="14" t="s">
        <v>99</v>
      </c>
      <c r="AJ86" s="14">
        <v>127.84</v>
      </c>
      <c r="AK86" s="8">
        <f t="shared" si="19"/>
        <v>9.6351287316378542E-3</v>
      </c>
      <c r="AN86" s="14" t="s">
        <v>99</v>
      </c>
      <c r="AO86" s="14">
        <v>39.369999999999997</v>
      </c>
      <c r="AP86" s="8">
        <f t="shared" si="20"/>
        <v>4.3367346938774087E-3</v>
      </c>
      <c r="AS86" s="15" t="s">
        <v>99</v>
      </c>
      <c r="AT86" s="15"/>
      <c r="AU86" s="15">
        <v>177.11</v>
      </c>
      <c r="AV86" s="8">
        <f t="shared" si="21"/>
        <v>-8.4621460002243243E-4</v>
      </c>
      <c r="AY86" s="6">
        <v>44379</v>
      </c>
      <c r="AZ86" s="16">
        <v>139.75</v>
      </c>
      <c r="BA86" s="8">
        <f t="shared" si="22"/>
        <v>1.9626440974755521E-2</v>
      </c>
    </row>
    <row r="87" spans="1:53" ht="17.25" thickBot="1">
      <c r="A87" s="3">
        <v>44378</v>
      </c>
      <c r="B87" s="2">
        <v>231</v>
      </c>
      <c r="C87" s="4">
        <f t="shared" si="12"/>
        <v>5.5282287903191119E-3</v>
      </c>
      <c r="F87" s="3">
        <v>44378</v>
      </c>
      <c r="G87" s="5">
        <v>4319.9399999999996</v>
      </c>
      <c r="H87" s="4">
        <f t="shared" si="13"/>
        <v>5.2216404886560319E-3</v>
      </c>
      <c r="J87" s="3">
        <v>44378</v>
      </c>
      <c r="K87" s="2">
        <v>677.92</v>
      </c>
      <c r="L87" s="4">
        <f t="shared" si="14"/>
        <v>-2.6188024128293019E-3</v>
      </c>
      <c r="O87" s="3">
        <v>44378</v>
      </c>
      <c r="P87" s="2">
        <v>386.48</v>
      </c>
      <c r="Q87" s="4">
        <f t="shared" si="15"/>
        <v>-1.4210784693692302E-3</v>
      </c>
      <c r="T87" s="3">
        <v>44378</v>
      </c>
      <c r="U87" s="2">
        <v>202.08</v>
      </c>
      <c r="V87" s="4">
        <f t="shared" si="16"/>
        <v>1.0450522526126216E-2</v>
      </c>
      <c r="Y87" s="3">
        <v>44378</v>
      </c>
      <c r="Z87" s="2">
        <v>93.9</v>
      </c>
      <c r="AA87" s="4">
        <f t="shared" si="17"/>
        <v>-1.613579212070404E-2</v>
      </c>
      <c r="AD87" s="6">
        <v>44378</v>
      </c>
      <c r="AE87" s="7">
        <v>3432.97</v>
      </c>
      <c r="AF87" s="8">
        <f t="shared" si="18"/>
        <v>-2.0900190688805109E-3</v>
      </c>
      <c r="AI87" s="14" t="s">
        <v>100</v>
      </c>
      <c r="AJ87" s="14">
        <v>126.62</v>
      </c>
      <c r="AK87" s="8">
        <f t="shared" si="19"/>
        <v>8.8439168193770179E-3</v>
      </c>
      <c r="AN87" s="14" t="s">
        <v>100</v>
      </c>
      <c r="AO87" s="14">
        <v>39.200000000000003</v>
      </c>
      <c r="AP87" s="8">
        <f t="shared" si="20"/>
        <v>1.0048956454522084E-2</v>
      </c>
      <c r="AS87" s="15" t="s">
        <v>100</v>
      </c>
      <c r="AT87" s="15"/>
      <c r="AU87" s="15">
        <v>177.26</v>
      </c>
      <c r="AV87" s="8">
        <f t="shared" si="21"/>
        <v>8.4769869716105894E-3</v>
      </c>
      <c r="AY87" s="6">
        <v>44378</v>
      </c>
      <c r="AZ87" s="16">
        <v>137.06</v>
      </c>
      <c r="BA87" s="8">
        <f t="shared" si="22"/>
        <v>2.193623866627803E-3</v>
      </c>
    </row>
    <row r="88" spans="1:53" ht="17.25" thickBot="1">
      <c r="A88" s="3">
        <v>44377</v>
      </c>
      <c r="B88" s="2">
        <v>229.73</v>
      </c>
      <c r="C88" s="4">
        <f t="shared" si="12"/>
        <v>2.7061236960410628E-3</v>
      </c>
      <c r="F88" s="3">
        <v>44377</v>
      </c>
      <c r="G88" s="5">
        <v>4297.5</v>
      </c>
      <c r="H88" s="4">
        <f t="shared" si="13"/>
        <v>1.3281140780092571E-3</v>
      </c>
      <c r="J88" s="3">
        <v>44377</v>
      </c>
      <c r="K88" s="2">
        <v>679.7</v>
      </c>
      <c r="L88" s="4">
        <f t="shared" si="14"/>
        <v>-1.5570832598859052E-3</v>
      </c>
      <c r="O88" s="3">
        <v>44377</v>
      </c>
      <c r="P88" s="2">
        <v>387.03</v>
      </c>
      <c r="Q88" s="4">
        <f t="shared" si="15"/>
        <v>-1.9507004788083093E-2</v>
      </c>
      <c r="T88" s="3">
        <v>44377</v>
      </c>
      <c r="U88" s="2">
        <v>199.99</v>
      </c>
      <c r="V88" s="4">
        <f t="shared" si="16"/>
        <v>-1.1986215851769177E-3</v>
      </c>
      <c r="Y88" s="3">
        <v>44377</v>
      </c>
      <c r="Z88" s="2">
        <v>95.44</v>
      </c>
      <c r="AA88" s="4">
        <f t="shared" si="17"/>
        <v>-1.7780566886309579E-3</v>
      </c>
      <c r="AD88" s="6">
        <v>44377</v>
      </c>
      <c r="AE88" s="7">
        <v>3440.16</v>
      </c>
      <c r="AF88" s="8">
        <f t="shared" si="18"/>
        <v>-2.314291183072581E-3</v>
      </c>
      <c r="AI88" s="14" t="s">
        <v>101</v>
      </c>
      <c r="AJ88" s="14">
        <v>125.51</v>
      </c>
      <c r="AK88" s="8">
        <f t="shared" si="19"/>
        <v>-6.3699339119360765E-4</v>
      </c>
      <c r="AN88" s="14" t="s">
        <v>101</v>
      </c>
      <c r="AO88" s="14">
        <v>38.81</v>
      </c>
      <c r="AP88" s="8">
        <f t="shared" si="20"/>
        <v>1.5483870967742952E-3</v>
      </c>
      <c r="AS88" s="15" t="s">
        <v>101</v>
      </c>
      <c r="AT88" s="15"/>
      <c r="AU88" s="15">
        <v>175.77</v>
      </c>
      <c r="AV88" s="8">
        <f t="shared" si="21"/>
        <v>1.0578968550566392E-2</v>
      </c>
      <c r="AY88" s="6">
        <v>44377</v>
      </c>
      <c r="AZ88" s="16">
        <v>136.76</v>
      </c>
      <c r="BA88" s="8">
        <f t="shared" si="22"/>
        <v>4.6279291853374982E-3</v>
      </c>
    </row>
    <row r="89" spans="1:53" ht="17.25" thickBot="1">
      <c r="A89" s="3">
        <v>44376</v>
      </c>
      <c r="B89" s="2">
        <v>229.11</v>
      </c>
      <c r="C89" s="4">
        <f t="shared" si="12"/>
        <v>-3.1327502936953078E-3</v>
      </c>
      <c r="F89" s="3">
        <v>44376</v>
      </c>
      <c r="G89" s="5">
        <v>4291.8</v>
      </c>
      <c r="H89" s="4">
        <f t="shared" si="13"/>
        <v>2.7734984069871516E-4</v>
      </c>
      <c r="J89" s="3">
        <v>44376</v>
      </c>
      <c r="K89" s="2">
        <v>680.76</v>
      </c>
      <c r="L89" s="4">
        <f t="shared" si="14"/>
        <v>-1.1557672203508007E-2</v>
      </c>
      <c r="O89" s="3">
        <v>44376</v>
      </c>
      <c r="P89" s="2">
        <v>394.73</v>
      </c>
      <c r="Q89" s="4">
        <f t="shared" si="15"/>
        <v>1.5095407087383661E-2</v>
      </c>
      <c r="T89" s="3">
        <v>44376</v>
      </c>
      <c r="U89" s="2">
        <v>200.23</v>
      </c>
      <c r="V89" s="4">
        <f t="shared" si="16"/>
        <v>2.1019968970521496E-3</v>
      </c>
      <c r="Y89" s="3">
        <v>44376</v>
      </c>
      <c r="Z89" s="2">
        <v>95.61</v>
      </c>
      <c r="AA89" s="4">
        <f t="shared" si="17"/>
        <v>2.2012578616350531E-3</v>
      </c>
      <c r="AD89" s="6">
        <v>44376</v>
      </c>
      <c r="AE89" s="7">
        <v>3448.14</v>
      </c>
      <c r="AF89" s="8">
        <f t="shared" si="18"/>
        <v>1.2340696131409867E-3</v>
      </c>
      <c r="AI89" s="14" t="s">
        <v>102</v>
      </c>
      <c r="AJ89" s="14">
        <v>125.59</v>
      </c>
      <c r="AK89" s="8">
        <f t="shared" si="19"/>
        <v>1.1159824631328252E-3</v>
      </c>
      <c r="AN89" s="14" t="s">
        <v>102</v>
      </c>
      <c r="AO89" s="14">
        <v>38.75</v>
      </c>
      <c r="AP89" s="8">
        <f t="shared" si="20"/>
        <v>-5.1586278050042012E-4</v>
      </c>
      <c r="AS89" s="15" t="s">
        <v>102</v>
      </c>
      <c r="AT89" s="15"/>
      <c r="AU89" s="15">
        <v>173.93</v>
      </c>
      <c r="AV89" s="8">
        <f t="shared" si="21"/>
        <v>-1.4951577278133232E-2</v>
      </c>
      <c r="AY89" s="6">
        <v>44376</v>
      </c>
      <c r="AZ89" s="16">
        <v>136.13</v>
      </c>
      <c r="BA89" s="8">
        <f t="shared" si="22"/>
        <v>1.1517313122306305E-2</v>
      </c>
    </row>
    <row r="90" spans="1:53" ht="17.25" thickBot="1">
      <c r="A90" s="3">
        <v>44375</v>
      </c>
      <c r="B90" s="2">
        <v>229.83</v>
      </c>
      <c r="C90" s="4">
        <f t="shared" si="12"/>
        <v>-5.7105775470472908E-3</v>
      </c>
      <c r="F90" s="3">
        <v>44375</v>
      </c>
      <c r="G90" s="5">
        <v>4290.6099999999997</v>
      </c>
      <c r="H90" s="4">
        <f t="shared" si="13"/>
        <v>2.3150419323942906E-3</v>
      </c>
      <c r="J90" s="3">
        <v>44375</v>
      </c>
      <c r="K90" s="2">
        <v>688.72</v>
      </c>
      <c r="L90" s="4">
        <f t="shared" si="14"/>
        <v>2.5079256403768513E-2</v>
      </c>
      <c r="O90" s="3">
        <v>44375</v>
      </c>
      <c r="P90" s="2">
        <v>388.86</v>
      </c>
      <c r="Q90" s="4">
        <f t="shared" si="15"/>
        <v>4.4003543909576504E-2</v>
      </c>
      <c r="T90" s="3">
        <v>44375</v>
      </c>
      <c r="U90" s="2">
        <v>199.81</v>
      </c>
      <c r="V90" s="4">
        <f t="shared" si="16"/>
        <v>5.0084086609207379E-2</v>
      </c>
      <c r="Y90" s="3">
        <v>44375</v>
      </c>
      <c r="Z90" s="2">
        <v>95.4</v>
      </c>
      <c r="AA90" s="4">
        <f t="shared" si="17"/>
        <v>3.4034251029698703E-2</v>
      </c>
      <c r="AD90" s="6">
        <v>44375</v>
      </c>
      <c r="AE90" s="7">
        <v>3443.89</v>
      </c>
      <c r="AF90" s="8">
        <f t="shared" si="18"/>
        <v>1.2474055258624217E-2</v>
      </c>
      <c r="AI90" s="14" t="s">
        <v>103</v>
      </c>
      <c r="AJ90" s="14">
        <v>125.45</v>
      </c>
      <c r="AK90" s="8">
        <f t="shared" si="19"/>
        <v>1.5168449624780589E-3</v>
      </c>
      <c r="AN90" s="14" t="s">
        <v>103</v>
      </c>
      <c r="AO90" s="14">
        <v>38.770000000000003</v>
      </c>
      <c r="AP90" s="8">
        <f t="shared" si="20"/>
        <v>3.624126326689181E-3</v>
      </c>
      <c r="AS90" s="15" t="s">
        <v>103</v>
      </c>
      <c r="AT90" s="15"/>
      <c r="AU90" s="15">
        <v>176.57</v>
      </c>
      <c r="AV90" s="8">
        <f t="shared" si="21"/>
        <v>-9.9803756658256582E-3</v>
      </c>
      <c r="AY90" s="6">
        <v>44375</v>
      </c>
      <c r="AZ90" s="16">
        <v>134.58000000000001</v>
      </c>
      <c r="BA90" s="8">
        <f t="shared" si="22"/>
        <v>1.2564893536979982E-2</v>
      </c>
    </row>
    <row r="91" spans="1:53" ht="17.25" thickBot="1">
      <c r="A91" s="3">
        <v>44372</v>
      </c>
      <c r="B91" s="2">
        <v>231.15</v>
      </c>
      <c r="C91" s="4">
        <f t="shared" si="12"/>
        <v>-3.9213996380246252E-3</v>
      </c>
      <c r="F91" s="3">
        <v>44372</v>
      </c>
      <c r="G91" s="5">
        <v>4280.7</v>
      </c>
      <c r="H91" s="4">
        <f t="shared" si="13"/>
        <v>3.3306066579319449E-3</v>
      </c>
      <c r="J91" s="3">
        <v>44372</v>
      </c>
      <c r="K91" s="2">
        <v>671.87</v>
      </c>
      <c r="L91" s="4">
        <f t="shared" si="14"/>
        <v>-1.1694272013180074E-2</v>
      </c>
      <c r="O91" s="3">
        <v>44372</v>
      </c>
      <c r="P91" s="2">
        <v>372.47</v>
      </c>
      <c r="Q91" s="4">
        <f t="shared" si="15"/>
        <v>-2.4906266738080607E-3</v>
      </c>
      <c r="T91" s="3">
        <v>44372</v>
      </c>
      <c r="U91" s="2">
        <v>190.28</v>
      </c>
      <c r="V91" s="4">
        <f t="shared" si="16"/>
        <v>-9.0615560879075963E-3</v>
      </c>
      <c r="Y91" s="3">
        <v>44372</v>
      </c>
      <c r="Z91" s="2">
        <v>92.26</v>
      </c>
      <c r="AA91" s="4">
        <f t="shared" si="17"/>
        <v>-2.7024105502108098E-3</v>
      </c>
      <c r="AD91" s="6">
        <v>44372</v>
      </c>
      <c r="AE91" s="7">
        <v>3401.46</v>
      </c>
      <c r="AF91" s="8">
        <f t="shared" si="18"/>
        <v>-1.3806580305472771E-2</v>
      </c>
      <c r="AI91" s="14" t="s">
        <v>104</v>
      </c>
      <c r="AJ91" s="14">
        <v>125.26</v>
      </c>
      <c r="AK91" s="8">
        <f t="shared" si="19"/>
        <v>4.5713369155506722E-3</v>
      </c>
      <c r="AN91" s="14" t="s">
        <v>104</v>
      </c>
      <c r="AO91" s="14">
        <v>38.630000000000003</v>
      </c>
      <c r="AP91" s="8">
        <f t="shared" si="20"/>
        <v>-5.4067971163749284E-3</v>
      </c>
      <c r="AS91" s="15" t="s">
        <v>104</v>
      </c>
      <c r="AT91" s="15"/>
      <c r="AU91" s="15">
        <v>178.35</v>
      </c>
      <c r="AV91" s="8">
        <f t="shared" si="21"/>
        <v>2.3604788399931298E-3</v>
      </c>
      <c r="AY91" s="6">
        <v>44372</v>
      </c>
      <c r="AZ91" s="16">
        <v>132.91</v>
      </c>
      <c r="BA91" s="8">
        <f t="shared" si="22"/>
        <v>-2.2520831769387017E-3</v>
      </c>
    </row>
    <row r="92" spans="1:53" ht="17.25" thickBot="1">
      <c r="A92" s="3">
        <v>44371</v>
      </c>
      <c r="B92" s="2">
        <v>232.06</v>
      </c>
      <c r="C92" s="4">
        <f t="shared" si="12"/>
        <v>3.879812044660369E-4</v>
      </c>
      <c r="F92" s="3">
        <v>44371</v>
      </c>
      <c r="G92" s="5">
        <v>4266.49</v>
      </c>
      <c r="H92" s="4">
        <f t="shared" si="13"/>
        <v>5.8111574222505791E-3</v>
      </c>
      <c r="J92" s="3">
        <v>44371</v>
      </c>
      <c r="K92" s="2">
        <v>679.82</v>
      </c>
      <c r="L92" s="4">
        <f t="shared" si="14"/>
        <v>3.5411304202141336E-2</v>
      </c>
      <c r="O92" s="3">
        <v>44371</v>
      </c>
      <c r="P92" s="2">
        <v>373.4</v>
      </c>
      <c r="Q92" s="4">
        <f t="shared" si="15"/>
        <v>-9.3388517457286824E-3</v>
      </c>
      <c r="T92" s="3">
        <v>44371</v>
      </c>
      <c r="U92" s="2">
        <v>192.02</v>
      </c>
      <c r="V92" s="4">
        <f t="shared" si="16"/>
        <v>7.7673979216963396E-3</v>
      </c>
      <c r="Y92" s="3">
        <v>44371</v>
      </c>
      <c r="Z92" s="2">
        <v>92.51</v>
      </c>
      <c r="AA92" s="4">
        <f t="shared" si="17"/>
        <v>1.8944817711201711E-2</v>
      </c>
      <c r="AD92" s="6">
        <v>44371</v>
      </c>
      <c r="AE92" s="7">
        <v>3449.08</v>
      </c>
      <c r="AF92" s="8">
        <f t="shared" si="18"/>
        <v>-1.5622948667454395E-2</v>
      </c>
      <c r="AI92" s="14" t="s">
        <v>105</v>
      </c>
      <c r="AJ92" s="14">
        <v>124.69</v>
      </c>
      <c r="AK92" s="8">
        <f t="shared" si="19"/>
        <v>5.159209995969416E-3</v>
      </c>
      <c r="AN92" s="14" t="s">
        <v>105</v>
      </c>
      <c r="AO92" s="14">
        <v>38.840000000000003</v>
      </c>
      <c r="AP92" s="8">
        <f t="shared" si="20"/>
        <v>3.6175710594315014E-3</v>
      </c>
      <c r="AS92" s="15" t="s">
        <v>105</v>
      </c>
      <c r="AT92" s="15"/>
      <c r="AU92" s="15">
        <v>177.93</v>
      </c>
      <c r="AV92" s="8">
        <f t="shared" si="21"/>
        <v>1.4829179261963032E-2</v>
      </c>
      <c r="AY92" s="6">
        <v>44371</v>
      </c>
      <c r="AZ92" s="16">
        <v>133.21</v>
      </c>
      <c r="BA92" s="8">
        <f t="shared" si="22"/>
        <v>-2.1722846441947219E-3</v>
      </c>
    </row>
    <row r="93" spans="1:53" ht="17.25" thickBot="1">
      <c r="A93" s="3">
        <v>44370</v>
      </c>
      <c r="B93" s="2">
        <v>231.97</v>
      </c>
      <c r="C93" s="4">
        <f t="shared" si="12"/>
        <v>-2.7085124677558303E-3</v>
      </c>
      <c r="F93" s="3">
        <v>44370</v>
      </c>
      <c r="G93" s="5">
        <v>4241.84</v>
      </c>
      <c r="H93" s="4">
        <f t="shared" si="13"/>
        <v>-1.0832603310065858E-3</v>
      </c>
      <c r="J93" s="3">
        <v>44370</v>
      </c>
      <c r="K93" s="2">
        <v>656.57</v>
      </c>
      <c r="L93" s="4">
        <f t="shared" si="14"/>
        <v>5.2684741306055827E-2</v>
      </c>
      <c r="O93" s="3">
        <v>44370</v>
      </c>
      <c r="P93" s="2">
        <v>376.92</v>
      </c>
      <c r="Q93" s="4">
        <f t="shared" si="15"/>
        <v>6.0589883891633001E-3</v>
      </c>
      <c r="T93" s="3">
        <v>44370</v>
      </c>
      <c r="U93" s="2">
        <v>190.54</v>
      </c>
      <c r="V93" s="4">
        <f t="shared" si="16"/>
        <v>9.0557644442088581E-3</v>
      </c>
      <c r="Y93" s="3">
        <v>44370</v>
      </c>
      <c r="Z93" s="2">
        <v>90.79</v>
      </c>
      <c r="AA93" s="4">
        <f t="shared" si="17"/>
        <v>-1.1863299956464846E-2</v>
      </c>
      <c r="AD93" s="6">
        <v>44370</v>
      </c>
      <c r="AE93" s="7">
        <v>3503.82</v>
      </c>
      <c r="AF93" s="8">
        <f t="shared" si="18"/>
        <v>-4.6213884704915387E-4</v>
      </c>
      <c r="AI93" s="14" t="s">
        <v>106</v>
      </c>
      <c r="AJ93" s="14">
        <v>124.05</v>
      </c>
      <c r="AK93" s="8">
        <f t="shared" si="19"/>
        <v>-4.1743597977040858E-3</v>
      </c>
      <c r="AN93" s="14" t="s">
        <v>106</v>
      </c>
      <c r="AO93" s="14">
        <v>38.700000000000003</v>
      </c>
      <c r="AP93" s="8">
        <f t="shared" si="20"/>
        <v>-1.4012738853503071E-2</v>
      </c>
      <c r="AS93" s="15" t="s">
        <v>106</v>
      </c>
      <c r="AT93" s="15"/>
      <c r="AU93" s="15">
        <v>175.33</v>
      </c>
      <c r="AV93" s="8">
        <f t="shared" si="21"/>
        <v>1.0547550432276731E-2</v>
      </c>
      <c r="AY93" s="6">
        <v>44370</v>
      </c>
      <c r="AZ93" s="16">
        <v>133.5</v>
      </c>
      <c r="BA93" s="8">
        <f t="shared" si="22"/>
        <v>-2.0929884885633188E-3</v>
      </c>
    </row>
    <row r="94" spans="1:53" ht="17.25" thickBot="1">
      <c r="A94" s="3">
        <v>44369</v>
      </c>
      <c r="B94" s="2">
        <v>232.6</v>
      </c>
      <c r="C94" s="4">
        <f t="shared" si="12"/>
        <v>4.1877131632344078E-3</v>
      </c>
      <c r="F94" s="3">
        <v>44369</v>
      </c>
      <c r="G94" s="5">
        <v>4246.4399999999996</v>
      </c>
      <c r="H94" s="4">
        <f t="shared" si="13"/>
        <v>5.124515064653945E-3</v>
      </c>
      <c r="J94" s="3">
        <v>44369</v>
      </c>
      <c r="K94" s="2">
        <v>623.71</v>
      </c>
      <c r="L94" s="4">
        <f t="shared" si="14"/>
        <v>4.6389510816164936E-3</v>
      </c>
      <c r="O94" s="3">
        <v>44369</v>
      </c>
      <c r="P94" s="2">
        <v>374.65</v>
      </c>
      <c r="Q94" s="4">
        <f t="shared" si="15"/>
        <v>1.4624238320920746E-2</v>
      </c>
      <c r="T94" s="3">
        <v>44369</v>
      </c>
      <c r="U94" s="2">
        <v>188.83</v>
      </c>
      <c r="V94" s="4">
        <f t="shared" si="16"/>
        <v>2.4913156752062626E-2</v>
      </c>
      <c r="Y94" s="3">
        <v>44369</v>
      </c>
      <c r="Z94" s="2">
        <v>91.88</v>
      </c>
      <c r="AA94" s="4">
        <f t="shared" si="17"/>
        <v>6.5345240688308159E-4</v>
      </c>
      <c r="AD94" s="6">
        <v>44369</v>
      </c>
      <c r="AE94" s="7">
        <v>3505.44</v>
      </c>
      <c r="AF94" s="8">
        <f t="shared" si="18"/>
        <v>1.4904631205920227E-2</v>
      </c>
      <c r="AI94" s="14" t="s">
        <v>107</v>
      </c>
      <c r="AJ94" s="14">
        <v>124.57</v>
      </c>
      <c r="AK94" s="8">
        <f t="shared" si="19"/>
        <v>2.1721641190668439E-3</v>
      </c>
      <c r="AN94" s="14" t="s">
        <v>107</v>
      </c>
      <c r="AO94" s="14">
        <v>39.25</v>
      </c>
      <c r="AP94" s="8">
        <f t="shared" si="20"/>
        <v>4.6071154338367393E-3</v>
      </c>
      <c r="AS94" s="15" t="s">
        <v>107</v>
      </c>
      <c r="AT94" s="15"/>
      <c r="AU94" s="15">
        <v>173.5</v>
      </c>
      <c r="AV94" s="8">
        <f t="shared" si="21"/>
        <v>-2.7016152210150857E-3</v>
      </c>
      <c r="AY94" s="6">
        <v>44369</v>
      </c>
      <c r="AZ94" s="16">
        <v>133.78</v>
      </c>
      <c r="BA94" s="8">
        <f t="shared" si="22"/>
        <v>1.2717638152914601E-2</v>
      </c>
    </row>
    <row r="95" spans="1:53" ht="17.25" thickBot="1">
      <c r="A95" s="3">
        <v>44368</v>
      </c>
      <c r="B95" s="2">
        <v>231.63</v>
      </c>
      <c r="C95" s="4">
        <f t="shared" si="12"/>
        <v>1.4275079914174427E-2</v>
      </c>
      <c r="F95" s="3">
        <v>44368</v>
      </c>
      <c r="G95" s="5">
        <v>4224.79</v>
      </c>
      <c r="H95" s="4">
        <f t="shared" si="13"/>
        <v>1.4002328121062391E-2</v>
      </c>
      <c r="J95" s="3">
        <v>44368</v>
      </c>
      <c r="K95" s="2">
        <v>620.83000000000004</v>
      </c>
      <c r="L95" s="4">
        <f t="shared" si="14"/>
        <v>-3.9787585631546607E-3</v>
      </c>
      <c r="O95" s="3">
        <v>44368</v>
      </c>
      <c r="P95" s="2">
        <v>369.25</v>
      </c>
      <c r="Q95" s="4">
        <f t="shared" si="15"/>
        <v>-1.3333689610944832E-2</v>
      </c>
      <c r="T95" s="3">
        <v>44368</v>
      </c>
      <c r="U95" s="2">
        <v>184.24</v>
      </c>
      <c r="V95" s="4">
        <f t="shared" si="16"/>
        <v>-1.1322779715588815E-2</v>
      </c>
      <c r="Y95" s="3">
        <v>44368</v>
      </c>
      <c r="Z95" s="2">
        <v>91.82</v>
      </c>
      <c r="AA95" s="4">
        <f t="shared" si="17"/>
        <v>3.6069515794074913E-3</v>
      </c>
      <c r="AD95" s="6">
        <v>44368</v>
      </c>
      <c r="AE95" s="7">
        <v>3453.96</v>
      </c>
      <c r="AF95" s="8">
        <f t="shared" si="18"/>
        <v>-9.4467865439215037E-3</v>
      </c>
      <c r="AI95" s="14" t="s">
        <v>108</v>
      </c>
      <c r="AJ95" s="14">
        <v>124.3</v>
      </c>
      <c r="AK95" s="8">
        <f t="shared" si="19"/>
        <v>1.1967760319140375E-2</v>
      </c>
      <c r="AN95" s="14" t="s">
        <v>108</v>
      </c>
      <c r="AO95" s="14">
        <v>39.07</v>
      </c>
      <c r="AP95" s="8">
        <f t="shared" si="20"/>
        <v>1.5860634425377107E-2</v>
      </c>
      <c r="AS95" s="15" t="s">
        <v>108</v>
      </c>
      <c r="AT95" s="15"/>
      <c r="AU95" s="15">
        <v>173.97</v>
      </c>
      <c r="AV95" s="8">
        <f t="shared" si="21"/>
        <v>8.9896763716506012E-3</v>
      </c>
      <c r="AY95" s="6">
        <v>44368</v>
      </c>
      <c r="AZ95" s="16">
        <v>132.1</v>
      </c>
      <c r="BA95" s="8">
        <f t="shared" si="22"/>
        <v>1.4125594963918298E-2</v>
      </c>
    </row>
    <row r="96" spans="1:53" ht="17.25" thickBot="1">
      <c r="A96" s="3">
        <v>44365</v>
      </c>
      <c r="B96" s="2">
        <v>228.37</v>
      </c>
      <c r="C96" s="4">
        <f t="shared" si="12"/>
        <v>-1.8185726569217464E-2</v>
      </c>
      <c r="F96" s="3">
        <v>44365</v>
      </c>
      <c r="G96" s="5">
        <v>4166.45</v>
      </c>
      <c r="H96" s="4">
        <f t="shared" si="13"/>
        <v>-1.3124547000611053E-2</v>
      </c>
      <c r="J96" s="3">
        <v>44365</v>
      </c>
      <c r="K96" s="2">
        <v>623.30999999999995</v>
      </c>
      <c r="L96" s="4">
        <f t="shared" si="14"/>
        <v>1.0882257541355633E-2</v>
      </c>
      <c r="O96" s="3">
        <v>44365</v>
      </c>
      <c r="P96" s="2">
        <v>374.24</v>
      </c>
      <c r="Q96" s="4">
        <f t="shared" si="15"/>
        <v>3.4589087008982666E-3</v>
      </c>
      <c r="T96" s="3">
        <v>44365</v>
      </c>
      <c r="U96" s="2">
        <v>186.35</v>
      </c>
      <c r="V96" s="4">
        <f t="shared" si="16"/>
        <v>-1.0185483006325269E-3</v>
      </c>
      <c r="Y96" s="3">
        <v>44365</v>
      </c>
      <c r="Z96" s="2">
        <v>91.49</v>
      </c>
      <c r="AA96" s="4">
        <f t="shared" si="17"/>
        <v>-1.824230067603827E-2</v>
      </c>
      <c r="AD96" s="6">
        <v>44365</v>
      </c>
      <c r="AE96" s="7">
        <v>3486.9</v>
      </c>
      <c r="AF96" s="8">
        <f t="shared" si="18"/>
        <v>-6.7063314647308747E-4</v>
      </c>
      <c r="AI96" s="14" t="s">
        <v>109</v>
      </c>
      <c r="AJ96" s="14">
        <v>122.83</v>
      </c>
      <c r="AK96" s="8">
        <f t="shared" si="19"/>
        <v>-1.1428571428571455E-2</v>
      </c>
      <c r="AN96" s="14" t="s">
        <v>109</v>
      </c>
      <c r="AO96" s="14">
        <v>38.46</v>
      </c>
      <c r="AP96" s="8">
        <f t="shared" si="20"/>
        <v>-1.7122412471249682E-2</v>
      </c>
      <c r="AS96" s="15" t="s">
        <v>109</v>
      </c>
      <c r="AT96" s="15"/>
      <c r="AU96" s="15">
        <v>172.42</v>
      </c>
      <c r="AV96" s="8">
        <f t="shared" si="21"/>
        <v>-1.2768393930718713E-2</v>
      </c>
      <c r="AY96" s="6">
        <v>44365</v>
      </c>
      <c r="AZ96" s="16">
        <v>130.26</v>
      </c>
      <c r="BA96" s="8">
        <f t="shared" si="22"/>
        <v>-1.0107150999316139E-2</v>
      </c>
    </row>
    <row r="97" spans="1:53" ht="17.25" thickBot="1">
      <c r="A97" s="3">
        <v>44364</v>
      </c>
      <c r="B97" s="2">
        <v>232.6</v>
      </c>
      <c r="C97" s="4">
        <f t="shared" si="12"/>
        <v>-7.2556551429792115E-3</v>
      </c>
      <c r="F97" s="3">
        <v>44364</v>
      </c>
      <c r="G97" s="5">
        <v>4221.8599999999997</v>
      </c>
      <c r="H97" s="4">
        <f t="shared" si="13"/>
        <v>-4.3563700073401268E-4</v>
      </c>
      <c r="J97" s="3">
        <v>44364</v>
      </c>
      <c r="K97" s="2">
        <v>616.6</v>
      </c>
      <c r="L97" s="4">
        <f t="shared" si="14"/>
        <v>1.9392596756327762E-2</v>
      </c>
      <c r="O97" s="3">
        <v>44364</v>
      </c>
      <c r="P97" s="2">
        <v>372.95</v>
      </c>
      <c r="Q97" s="4">
        <f t="shared" si="15"/>
        <v>3.0732664510958241E-2</v>
      </c>
      <c r="T97" s="3">
        <v>44364</v>
      </c>
      <c r="U97" s="2">
        <v>186.54</v>
      </c>
      <c r="V97" s="4">
        <f t="shared" si="16"/>
        <v>4.7565564104004032E-2</v>
      </c>
      <c r="Y97" s="3">
        <v>44364</v>
      </c>
      <c r="Z97" s="2">
        <v>93.19</v>
      </c>
      <c r="AA97" s="4">
        <f t="shared" si="17"/>
        <v>-9.2494152668509688E-3</v>
      </c>
      <c r="AD97" s="6">
        <v>44364</v>
      </c>
      <c r="AE97" s="7">
        <v>3489.24</v>
      </c>
      <c r="AF97" s="8">
        <f t="shared" si="18"/>
        <v>2.166459263597087E-2</v>
      </c>
      <c r="AI97" s="14" t="s">
        <v>110</v>
      </c>
      <c r="AJ97" s="14">
        <v>124.25</v>
      </c>
      <c r="AK97" s="8">
        <f t="shared" si="19"/>
        <v>7.7047850770479709E-3</v>
      </c>
      <c r="AN97" s="14" t="s">
        <v>110</v>
      </c>
      <c r="AO97" s="14">
        <v>39.130000000000003</v>
      </c>
      <c r="AP97" s="8">
        <f t="shared" si="20"/>
        <v>4.621309370988369E-3</v>
      </c>
      <c r="AS97" s="15" t="s">
        <v>110</v>
      </c>
      <c r="AT97" s="15"/>
      <c r="AU97" s="15">
        <v>174.65</v>
      </c>
      <c r="AV97" s="8">
        <f t="shared" si="21"/>
        <v>-5.7254093667635786E-5</v>
      </c>
      <c r="AY97" s="6">
        <v>44364</v>
      </c>
      <c r="AZ97" s="16">
        <v>131.59</v>
      </c>
      <c r="BA97" s="8">
        <f t="shared" si="22"/>
        <v>1.2542320714065802E-2</v>
      </c>
    </row>
    <row r="98" spans="1:53" ht="17.25" thickBot="1">
      <c r="A98" s="3">
        <v>44363</v>
      </c>
      <c r="B98" s="2">
        <v>234.3</v>
      </c>
      <c r="C98" s="4">
        <f t="shared" si="12"/>
        <v>-3.2332170509656866E-3</v>
      </c>
      <c r="F98" s="3">
        <v>44363</v>
      </c>
      <c r="G98" s="5">
        <v>4223.7</v>
      </c>
      <c r="H98" s="4">
        <f t="shared" si="13"/>
        <v>-5.3902072015429292E-3</v>
      </c>
      <c r="J98" s="3">
        <v>44363</v>
      </c>
      <c r="K98" s="2">
        <v>604.87</v>
      </c>
      <c r="L98" s="4">
        <f t="shared" si="14"/>
        <v>9.1931393486386348E-3</v>
      </c>
      <c r="O98" s="3">
        <v>44363</v>
      </c>
      <c r="P98" s="2">
        <v>361.83</v>
      </c>
      <c r="Q98" s="4">
        <f t="shared" si="15"/>
        <v>7.8830083565459841E-3</v>
      </c>
      <c r="T98" s="3">
        <v>44363</v>
      </c>
      <c r="U98" s="2">
        <v>178.07</v>
      </c>
      <c r="V98" s="4">
        <f t="shared" si="16"/>
        <v>1.2369974697779007E-3</v>
      </c>
      <c r="Y98" s="3">
        <v>44363</v>
      </c>
      <c r="Z98" s="2">
        <v>94.06</v>
      </c>
      <c r="AA98" s="4">
        <f t="shared" si="17"/>
        <v>-1.9902052724809827E-2</v>
      </c>
      <c r="AD98" s="6">
        <v>44363</v>
      </c>
      <c r="AE98" s="7">
        <v>3415.25</v>
      </c>
      <c r="AF98" s="8">
        <f t="shared" si="18"/>
        <v>9.4941666444978701E-3</v>
      </c>
      <c r="AI98" s="14" t="s">
        <v>111</v>
      </c>
      <c r="AJ98" s="14">
        <v>123.3</v>
      </c>
      <c r="AK98" s="8">
        <f t="shared" si="19"/>
        <v>-3.8778477944740875E-3</v>
      </c>
      <c r="AN98" s="14" t="s">
        <v>111</v>
      </c>
      <c r="AO98" s="14">
        <v>38.950000000000003</v>
      </c>
      <c r="AP98" s="8">
        <f t="shared" si="20"/>
        <v>-7.1373948508792751E-3</v>
      </c>
      <c r="AS98" s="15" t="s">
        <v>111</v>
      </c>
      <c r="AT98" s="15"/>
      <c r="AU98" s="15">
        <v>174.66</v>
      </c>
      <c r="AV98" s="8">
        <f t="shared" si="21"/>
        <v>-6.8236096895258891E-3</v>
      </c>
      <c r="AY98" s="6">
        <v>44363</v>
      </c>
      <c r="AZ98" s="16">
        <v>129.96</v>
      </c>
      <c r="BA98" s="8">
        <f t="shared" si="22"/>
        <v>3.9397450753189123E-3</v>
      </c>
    </row>
    <row r="99" spans="1:53" ht="17.25" thickBot="1">
      <c r="A99" s="3">
        <v>44362</v>
      </c>
      <c r="B99" s="2">
        <v>235.06</v>
      </c>
      <c r="C99" s="4">
        <f t="shared" si="12"/>
        <v>-2.6730026730026335E-3</v>
      </c>
      <c r="F99" s="3">
        <v>44362</v>
      </c>
      <c r="G99" s="5">
        <v>4246.59</v>
      </c>
      <c r="H99" s="4">
        <f t="shared" si="13"/>
        <v>-2.0116799642784233E-3</v>
      </c>
      <c r="J99" s="3">
        <v>44362</v>
      </c>
      <c r="K99" s="2">
        <v>599.36</v>
      </c>
      <c r="L99" s="4">
        <f t="shared" si="14"/>
        <v>-2.9675079732552012E-2</v>
      </c>
      <c r="O99" s="3">
        <v>44362</v>
      </c>
      <c r="P99" s="2">
        <v>359</v>
      </c>
      <c r="Q99" s="4">
        <f t="shared" si="15"/>
        <v>-1.8884425131863058E-2</v>
      </c>
      <c r="T99" s="3">
        <v>44362</v>
      </c>
      <c r="U99" s="2">
        <v>177.85</v>
      </c>
      <c r="V99" s="4">
        <f t="shared" si="16"/>
        <v>-1.2821936056838346E-2</v>
      </c>
      <c r="Y99" s="3">
        <v>44362</v>
      </c>
      <c r="Z99" s="2">
        <v>95.97</v>
      </c>
      <c r="AA99" s="4">
        <f t="shared" si="17"/>
        <v>-3.2365396249243839E-2</v>
      </c>
      <c r="AD99" s="6">
        <v>44362</v>
      </c>
      <c r="AE99" s="7">
        <v>3383.13</v>
      </c>
      <c r="AF99" s="8">
        <f t="shared" si="18"/>
        <v>-2.1868452393258853E-4</v>
      </c>
      <c r="AI99" s="14" t="s">
        <v>112</v>
      </c>
      <c r="AJ99" s="14">
        <v>123.78</v>
      </c>
      <c r="AK99" s="8">
        <f t="shared" si="19"/>
        <v>3.2325844512692825E-4</v>
      </c>
      <c r="AN99" s="14" t="s">
        <v>112</v>
      </c>
      <c r="AO99" s="14">
        <v>39.229999999999997</v>
      </c>
      <c r="AP99" s="8">
        <f t="shared" si="20"/>
        <v>-1.0185892538835395E-3</v>
      </c>
      <c r="AS99" s="15" t="s">
        <v>112</v>
      </c>
      <c r="AT99" s="15"/>
      <c r="AU99" s="15">
        <v>175.86</v>
      </c>
      <c r="AV99" s="8">
        <f t="shared" si="21"/>
        <v>-1.3020541025928756E-2</v>
      </c>
      <c r="AY99" s="6">
        <v>44362</v>
      </c>
      <c r="AZ99" s="16">
        <v>129.44999999999999</v>
      </c>
      <c r="BA99" s="8">
        <f t="shared" si="22"/>
        <v>-6.3708934602395573E-3</v>
      </c>
    </row>
    <row r="100" spans="1:53" ht="17.25" thickBot="1">
      <c r="A100" s="3">
        <v>44361</v>
      </c>
      <c r="B100" s="2">
        <v>235.69</v>
      </c>
      <c r="C100" s="4">
        <f t="shared" si="12"/>
        <v>2.1218808351730623E-4</v>
      </c>
      <c r="F100" s="3">
        <v>44361</v>
      </c>
      <c r="G100" s="5">
        <v>4255.1499999999996</v>
      </c>
      <c r="H100" s="4">
        <f t="shared" si="13"/>
        <v>1.8152110447704484E-3</v>
      </c>
      <c r="J100" s="3">
        <v>44361</v>
      </c>
      <c r="K100" s="2">
        <v>617.69000000000005</v>
      </c>
      <c r="L100" s="4">
        <f t="shared" si="14"/>
        <v>1.2789191493548069E-2</v>
      </c>
      <c r="O100" s="3">
        <v>44361</v>
      </c>
      <c r="P100" s="2">
        <v>365.91</v>
      </c>
      <c r="Q100" s="4">
        <f t="shared" si="15"/>
        <v>-1.3373362445413539E-3</v>
      </c>
      <c r="T100" s="3">
        <v>44361</v>
      </c>
      <c r="U100" s="2">
        <v>180.16</v>
      </c>
      <c r="V100" s="4">
        <f t="shared" si="16"/>
        <v>1.0885422511502707E-2</v>
      </c>
      <c r="Y100" s="3">
        <v>44361</v>
      </c>
      <c r="Z100" s="2">
        <v>99.18</v>
      </c>
      <c r="AA100" s="4">
        <f t="shared" si="17"/>
        <v>1.0494141619969533E-2</v>
      </c>
      <c r="AD100" s="6">
        <v>44361</v>
      </c>
      <c r="AE100" s="7">
        <v>3383.87</v>
      </c>
      <c r="AF100" s="8">
        <f t="shared" si="18"/>
        <v>1.1067188951933593E-2</v>
      </c>
      <c r="AI100" s="14" t="s">
        <v>113</v>
      </c>
      <c r="AJ100" s="14">
        <v>123.74</v>
      </c>
      <c r="AK100" s="8">
        <f t="shared" si="19"/>
        <v>8.8975167839522307E-4</v>
      </c>
      <c r="AN100" s="14" t="s">
        <v>113</v>
      </c>
      <c r="AO100" s="14">
        <v>39.270000000000003</v>
      </c>
      <c r="AP100" s="8">
        <f t="shared" si="20"/>
        <v>-1.3068610203568642E-2</v>
      </c>
      <c r="AS100" s="15" t="s">
        <v>113</v>
      </c>
      <c r="AT100" s="15"/>
      <c r="AU100" s="15">
        <v>178.18</v>
      </c>
      <c r="AV100" s="8">
        <f t="shared" si="21"/>
        <v>4.5100913293494305E-3</v>
      </c>
      <c r="AY100" s="6">
        <v>44361</v>
      </c>
      <c r="AZ100" s="16">
        <v>130.28</v>
      </c>
      <c r="BA100" s="8">
        <f t="shared" si="22"/>
        <v>2.4536017615602423E-2</v>
      </c>
    </row>
    <row r="101" spans="1:53" ht="17.25" thickBot="1">
      <c r="A101" s="3">
        <v>44358</v>
      </c>
      <c r="B101" s="2">
        <v>235.64</v>
      </c>
      <c r="C101" s="4">
        <f t="shared" si="12"/>
        <v>9.9867129570099245E-3</v>
      </c>
      <c r="F101" s="3">
        <v>44358</v>
      </c>
      <c r="G101" s="5">
        <v>4247.4399999999996</v>
      </c>
      <c r="H101" s="4">
        <f t="shared" si="13"/>
        <v>1.9484900381676606E-3</v>
      </c>
      <c r="J101" s="3">
        <v>44358</v>
      </c>
      <c r="K101" s="2">
        <v>609.89</v>
      </c>
      <c r="L101" s="4">
        <f t="shared" si="14"/>
        <v>-3.7697502130729088E-4</v>
      </c>
      <c r="O101" s="3">
        <v>44358</v>
      </c>
      <c r="P101" s="2">
        <v>366.4</v>
      </c>
      <c r="Q101" s="4">
        <f t="shared" si="15"/>
        <v>5.7431457431457389E-2</v>
      </c>
      <c r="T101" s="3">
        <v>44358</v>
      </c>
      <c r="U101" s="2">
        <v>178.22</v>
      </c>
      <c r="V101" s="4">
        <f t="shared" si="16"/>
        <v>2.2959476523935152E-2</v>
      </c>
      <c r="Y101" s="3">
        <v>44358</v>
      </c>
      <c r="Z101" s="2">
        <v>98.15</v>
      </c>
      <c r="AA101" s="4">
        <f t="shared" si="17"/>
        <v>4.708772648172932E-3</v>
      </c>
      <c r="AD101" s="6">
        <v>44358</v>
      </c>
      <c r="AE101" s="7">
        <v>3346.83</v>
      </c>
      <c r="AF101" s="8">
        <f t="shared" si="18"/>
        <v>-8.4187900228382961E-4</v>
      </c>
      <c r="AI101" s="14" t="s">
        <v>114</v>
      </c>
      <c r="AJ101" s="14">
        <v>123.63</v>
      </c>
      <c r="AK101" s="8">
        <f t="shared" si="19"/>
        <v>-7.0677054051884181E-3</v>
      </c>
      <c r="AN101" s="14" t="s">
        <v>114</v>
      </c>
      <c r="AO101" s="14">
        <v>39.79</v>
      </c>
      <c r="AP101" s="8">
        <f t="shared" si="20"/>
        <v>-1.2900024807740107E-2</v>
      </c>
      <c r="AS101" s="15" t="s">
        <v>114</v>
      </c>
      <c r="AT101" s="15"/>
      <c r="AU101" s="15">
        <v>177.38</v>
      </c>
      <c r="AV101" s="8">
        <f t="shared" si="21"/>
        <v>4.5874157557910245E-3</v>
      </c>
      <c r="AY101" s="6">
        <v>44358</v>
      </c>
      <c r="AZ101" s="16">
        <v>127.16</v>
      </c>
      <c r="BA101" s="8">
        <f t="shared" si="22"/>
        <v>9.8475222363405557E-3</v>
      </c>
    </row>
    <row r="102" spans="1:53" ht="17.25" thickBot="1">
      <c r="A102" s="3">
        <v>44357</v>
      </c>
      <c r="B102" s="2">
        <v>233.31</v>
      </c>
      <c r="C102" s="4">
        <f t="shared" si="12"/>
        <v>1.3465965857260676E-2</v>
      </c>
      <c r="F102" s="3">
        <v>44357</v>
      </c>
      <c r="G102" s="5">
        <v>4239.18</v>
      </c>
      <c r="H102" s="4">
        <f t="shared" si="13"/>
        <v>4.652154850635748E-3</v>
      </c>
      <c r="J102" s="3">
        <v>44357</v>
      </c>
      <c r="K102" s="2">
        <v>610.12</v>
      </c>
      <c r="L102" s="4">
        <f t="shared" si="14"/>
        <v>1.8938508300210488E-2</v>
      </c>
      <c r="O102" s="3">
        <v>44357</v>
      </c>
      <c r="P102" s="2">
        <v>346.5</v>
      </c>
      <c r="Q102" s="4">
        <f t="shared" si="15"/>
        <v>3.8575667655786461E-2</v>
      </c>
      <c r="T102" s="3">
        <v>44357</v>
      </c>
      <c r="U102" s="2">
        <v>174.22</v>
      </c>
      <c r="V102" s="4">
        <f t="shared" si="16"/>
        <v>3.8605589167386434E-3</v>
      </c>
      <c r="Y102" s="3">
        <v>44357</v>
      </c>
      <c r="Z102" s="2">
        <v>97.69</v>
      </c>
      <c r="AA102" s="4">
        <f t="shared" si="17"/>
        <v>1.2016989536931533E-2</v>
      </c>
      <c r="AD102" s="6">
        <v>44357</v>
      </c>
      <c r="AE102" s="7">
        <v>3349.65</v>
      </c>
      <c r="AF102" s="8">
        <f t="shared" si="18"/>
        <v>2.087682672233826E-2</v>
      </c>
      <c r="AI102" s="14" t="s">
        <v>115</v>
      </c>
      <c r="AJ102" s="14">
        <v>124.51</v>
      </c>
      <c r="AK102" s="8">
        <f t="shared" si="19"/>
        <v>1.707237379513149E-2</v>
      </c>
      <c r="AN102" s="14" t="s">
        <v>115</v>
      </c>
      <c r="AO102" s="14">
        <v>40.31</v>
      </c>
      <c r="AP102" s="8">
        <f t="shared" si="20"/>
        <v>2.1799746514575391E-2</v>
      </c>
      <c r="AS102" s="15" t="s">
        <v>115</v>
      </c>
      <c r="AT102" s="15"/>
      <c r="AU102" s="15">
        <v>176.57</v>
      </c>
      <c r="AV102" s="8">
        <f t="shared" si="21"/>
        <v>3.0106793910475993E-3</v>
      </c>
      <c r="AY102" s="6">
        <v>44357</v>
      </c>
      <c r="AZ102" s="16">
        <v>125.92</v>
      </c>
      <c r="BA102" s="8">
        <f t="shared" si="22"/>
        <v>-8.0352922640617441E-3</v>
      </c>
    </row>
    <row r="103" spans="1:53" ht="17.25" thickBot="1">
      <c r="A103" s="3">
        <v>44356</v>
      </c>
      <c r="B103" s="2">
        <v>230.21</v>
      </c>
      <c r="C103" s="4">
        <f t="shared" si="12"/>
        <v>-5.0136145567705181E-3</v>
      </c>
      <c r="F103" s="3">
        <v>44356</v>
      </c>
      <c r="G103" s="5">
        <v>4219.55</v>
      </c>
      <c r="H103" s="4">
        <f t="shared" si="13"/>
        <v>-1.8238764589828538E-3</v>
      </c>
      <c r="J103" s="3">
        <v>44356</v>
      </c>
      <c r="K103" s="2">
        <v>598.78</v>
      </c>
      <c r="L103" s="4">
        <f t="shared" si="14"/>
        <v>-7.9689855696748468E-3</v>
      </c>
      <c r="O103" s="3">
        <v>44356</v>
      </c>
      <c r="P103" s="2">
        <v>333.63</v>
      </c>
      <c r="Q103" s="4">
        <f t="shared" si="15"/>
        <v>-2.23583191701342E-2</v>
      </c>
      <c r="T103" s="3">
        <v>44356</v>
      </c>
      <c r="U103" s="2">
        <v>173.55</v>
      </c>
      <c r="V103" s="4">
        <f t="shared" si="16"/>
        <v>-5.444126074498512E-3</v>
      </c>
      <c r="Y103" s="3">
        <v>44356</v>
      </c>
      <c r="Z103" s="2">
        <v>96.53</v>
      </c>
      <c r="AA103" s="4">
        <f t="shared" si="17"/>
        <v>-2.7892561983470232E-3</v>
      </c>
      <c r="AD103" s="6">
        <v>44356</v>
      </c>
      <c r="AE103" s="7">
        <v>3281.15</v>
      </c>
      <c r="AF103" s="8">
        <f t="shared" si="18"/>
        <v>5.2204123022814297E-3</v>
      </c>
      <c r="AI103" s="14" t="s">
        <v>116</v>
      </c>
      <c r="AJ103" s="14">
        <v>122.42</v>
      </c>
      <c r="AK103" s="8">
        <f t="shared" si="19"/>
        <v>9.6494845360823867E-3</v>
      </c>
      <c r="AN103" s="14" t="s">
        <v>116</v>
      </c>
      <c r="AO103" s="14">
        <v>39.450000000000003</v>
      </c>
      <c r="AP103" s="8">
        <f t="shared" si="20"/>
        <v>2.467532467532485E-2</v>
      </c>
      <c r="AS103" s="15" t="s">
        <v>116</v>
      </c>
      <c r="AT103" s="15"/>
      <c r="AU103" s="15">
        <v>176.04</v>
      </c>
      <c r="AV103" s="8">
        <f t="shared" si="21"/>
        <v>-1.6446435660411041E-3</v>
      </c>
      <c r="AY103" s="6">
        <v>44356</v>
      </c>
      <c r="AZ103" s="16">
        <v>126.94</v>
      </c>
      <c r="BA103" s="8">
        <f t="shared" si="22"/>
        <v>3.0817858553930932E-3</v>
      </c>
    </row>
    <row r="104" spans="1:53" ht="17.25" thickBot="1">
      <c r="A104" s="3">
        <v>44355</v>
      </c>
      <c r="B104" s="2">
        <v>231.37</v>
      </c>
      <c r="C104" s="4">
        <f t="shared" si="12"/>
        <v>4.0793299483574685E-3</v>
      </c>
      <c r="F104" s="3">
        <v>44355</v>
      </c>
      <c r="G104" s="5">
        <v>4227.26</v>
      </c>
      <c r="H104" s="4">
        <f t="shared" si="13"/>
        <v>1.7508493985585183E-4</v>
      </c>
      <c r="J104" s="3">
        <v>44355</v>
      </c>
      <c r="K104" s="2">
        <v>603.59</v>
      </c>
      <c r="L104" s="4">
        <f t="shared" si="14"/>
        <v>-2.5449077057821956E-3</v>
      </c>
      <c r="O104" s="3">
        <v>44355</v>
      </c>
      <c r="P104" s="2">
        <v>341.26</v>
      </c>
      <c r="Q104" s="4">
        <f t="shared" si="15"/>
        <v>-4.085682600828866E-3</v>
      </c>
      <c r="T104" s="3">
        <v>44355</v>
      </c>
      <c r="U104" s="2">
        <v>174.5</v>
      </c>
      <c r="V104" s="4">
        <f t="shared" si="16"/>
        <v>-9.1982739041562844E-3</v>
      </c>
      <c r="Y104" s="3">
        <v>44355</v>
      </c>
      <c r="Z104" s="2">
        <v>96.8</v>
      </c>
      <c r="AA104" s="4">
        <f t="shared" si="17"/>
        <v>-3.2948929159802853E-3</v>
      </c>
      <c r="AD104" s="6">
        <v>44355</v>
      </c>
      <c r="AE104" s="7">
        <v>3264.11</v>
      </c>
      <c r="AF104" s="8">
        <f t="shared" si="18"/>
        <v>2.0669103598800476E-2</v>
      </c>
      <c r="AI104" s="14" t="s">
        <v>117</v>
      </c>
      <c r="AJ104" s="14">
        <v>121.25</v>
      </c>
      <c r="AK104" s="8">
        <f t="shared" si="19"/>
        <v>-3.1242292197648514E-3</v>
      </c>
      <c r="AN104" s="14" t="s">
        <v>117</v>
      </c>
      <c r="AO104" s="14">
        <v>38.5</v>
      </c>
      <c r="AP104" s="8">
        <f t="shared" si="20"/>
        <v>-3.6231884057971175E-3</v>
      </c>
      <c r="AS104" s="15" t="s">
        <v>117</v>
      </c>
      <c r="AT104" s="15"/>
      <c r="AU104" s="15">
        <v>176.33</v>
      </c>
      <c r="AV104" s="8">
        <f t="shared" si="21"/>
        <v>-3.7290242386575079E-3</v>
      </c>
      <c r="AY104" s="6">
        <v>44355</v>
      </c>
      <c r="AZ104" s="16">
        <v>126.55</v>
      </c>
      <c r="BA104" s="8">
        <f t="shared" si="22"/>
        <v>6.6820459788401454E-3</v>
      </c>
    </row>
    <row r="105" spans="1:53" ht="17.25" thickBot="1">
      <c r="A105" s="3">
        <v>44354</v>
      </c>
      <c r="B105" s="2">
        <v>230.43</v>
      </c>
      <c r="C105" s="4">
        <f t="shared" si="12"/>
        <v>-7.2379475248804948E-3</v>
      </c>
      <c r="F105" s="3">
        <v>44354</v>
      </c>
      <c r="G105" s="5">
        <v>4226.5200000000004</v>
      </c>
      <c r="H105" s="4">
        <f t="shared" si="13"/>
        <v>-7.9671102558220852E-4</v>
      </c>
      <c r="J105" s="3">
        <v>44354</v>
      </c>
      <c r="K105" s="2">
        <v>605.13</v>
      </c>
      <c r="L105" s="4">
        <f t="shared" si="14"/>
        <v>1.0149403221767939E-2</v>
      </c>
      <c r="O105" s="3">
        <v>44354</v>
      </c>
      <c r="P105" s="2">
        <v>342.66</v>
      </c>
      <c r="Q105" s="4">
        <f t="shared" si="15"/>
        <v>1.9821428571428656E-2</v>
      </c>
      <c r="T105" s="3">
        <v>44354</v>
      </c>
      <c r="U105" s="2">
        <v>176.12</v>
      </c>
      <c r="V105" s="4">
        <f t="shared" si="16"/>
        <v>2.3333902452904454E-3</v>
      </c>
      <c r="Y105" s="3">
        <v>44354</v>
      </c>
      <c r="Z105" s="2">
        <v>97.12</v>
      </c>
      <c r="AA105" s="4">
        <f t="shared" si="17"/>
        <v>2.8913672036348093E-3</v>
      </c>
      <c r="AD105" s="6">
        <v>44354</v>
      </c>
      <c r="AE105" s="7">
        <v>3198.01</v>
      </c>
      <c r="AF105" s="8">
        <f t="shared" si="18"/>
        <v>-2.5606477409534367E-3</v>
      </c>
      <c r="AI105" s="14" t="s">
        <v>118</v>
      </c>
      <c r="AJ105" s="14">
        <v>121.63</v>
      </c>
      <c r="AK105" s="8">
        <f t="shared" si="19"/>
        <v>3.630662595923706E-3</v>
      </c>
      <c r="AN105" s="14" t="s">
        <v>118</v>
      </c>
      <c r="AO105" s="14">
        <v>38.64</v>
      </c>
      <c r="AP105" s="8">
        <f t="shared" si="20"/>
        <v>-4.1237113402060599E-3</v>
      </c>
      <c r="AS105" s="15" t="s">
        <v>118</v>
      </c>
      <c r="AT105" s="15"/>
      <c r="AU105" s="15">
        <v>176.99</v>
      </c>
      <c r="AV105" s="8">
        <f t="shared" si="21"/>
        <v>-1.0723557963652208E-3</v>
      </c>
      <c r="AY105" s="6">
        <v>44354</v>
      </c>
      <c r="AZ105" s="16">
        <v>125.71</v>
      </c>
      <c r="BA105" s="8">
        <f t="shared" si="22"/>
        <v>7.9554494828881772E-5</v>
      </c>
    </row>
    <row r="106" spans="1:53" ht="17.25" thickBot="1">
      <c r="A106" s="3">
        <v>44351</v>
      </c>
      <c r="B106" s="2">
        <v>232.11</v>
      </c>
      <c r="C106" s="4">
        <f t="shared" si="12"/>
        <v>4.0228393459642575E-3</v>
      </c>
      <c r="F106" s="3">
        <v>44351</v>
      </c>
      <c r="G106" s="5">
        <v>4229.8900000000003</v>
      </c>
      <c r="H106" s="4">
        <f t="shared" si="13"/>
        <v>8.8340865998068896E-3</v>
      </c>
      <c r="J106" s="3">
        <v>44351</v>
      </c>
      <c r="K106" s="2">
        <v>599.04999999999995</v>
      </c>
      <c r="L106" s="4">
        <f t="shared" si="14"/>
        <v>4.5754486418545959E-2</v>
      </c>
      <c r="O106" s="3">
        <v>44351</v>
      </c>
      <c r="P106" s="2">
        <v>336</v>
      </c>
      <c r="Q106" s="4">
        <f t="shared" si="15"/>
        <v>5.3258518541738464E-2</v>
      </c>
      <c r="T106" s="3">
        <v>44351</v>
      </c>
      <c r="U106" s="2">
        <v>175.71</v>
      </c>
      <c r="V106" s="4">
        <f t="shared" si="16"/>
        <v>3.5842716500618987E-2</v>
      </c>
      <c r="Y106" s="3">
        <v>44351</v>
      </c>
      <c r="Z106" s="2">
        <v>96.84</v>
      </c>
      <c r="AA106" s="4">
        <f t="shared" si="17"/>
        <v>1.9583070120025248E-2</v>
      </c>
      <c r="AD106" s="6">
        <v>44351</v>
      </c>
      <c r="AE106" s="7">
        <v>3206.22</v>
      </c>
      <c r="AF106" s="8">
        <f t="shared" si="18"/>
        <v>6.0275932613953476E-3</v>
      </c>
      <c r="AI106" s="14" t="s">
        <v>119</v>
      </c>
      <c r="AJ106" s="14">
        <v>121.19</v>
      </c>
      <c r="AK106" s="8">
        <f t="shared" si="19"/>
        <v>3.2284768211920944E-3</v>
      </c>
      <c r="AN106" s="14" t="s">
        <v>119</v>
      </c>
      <c r="AO106" s="14">
        <v>38.799999999999997</v>
      </c>
      <c r="AP106" s="8">
        <f t="shared" si="20"/>
        <v>4.6607975142414215E-3</v>
      </c>
      <c r="AS106" s="15" t="s">
        <v>119</v>
      </c>
      <c r="AT106" s="15"/>
      <c r="AU106" s="15">
        <v>177.18</v>
      </c>
      <c r="AV106" s="8">
        <f t="shared" si="21"/>
        <v>5.3336359509759124E-3</v>
      </c>
      <c r="AY106" s="6">
        <v>44351</v>
      </c>
      <c r="AZ106" s="16">
        <v>125.7</v>
      </c>
      <c r="BA106" s="8">
        <f t="shared" si="22"/>
        <v>1.8968871595330672E-2</v>
      </c>
    </row>
    <row r="107" spans="1:53" ht="17.25" thickBot="1">
      <c r="A107" s="3">
        <v>44350</v>
      </c>
      <c r="B107" s="2">
        <v>231.18</v>
      </c>
      <c r="C107" s="4">
        <f t="shared" si="12"/>
        <v>-5.7201840781041513E-3</v>
      </c>
      <c r="F107" s="3">
        <v>44350</v>
      </c>
      <c r="G107" s="5">
        <v>4192.8500000000004</v>
      </c>
      <c r="H107" s="4">
        <f t="shared" si="13"/>
        <v>-3.6286988013648491E-3</v>
      </c>
      <c r="J107" s="3">
        <v>44350</v>
      </c>
      <c r="K107" s="2">
        <v>572.84</v>
      </c>
      <c r="L107" s="4">
        <f t="shared" si="14"/>
        <v>-5.3344791115811696E-2</v>
      </c>
      <c r="O107" s="3">
        <v>44350</v>
      </c>
      <c r="P107" s="2">
        <v>319.01</v>
      </c>
      <c r="Q107" s="4">
        <f t="shared" si="15"/>
        <v>-2.4762312371985007E-2</v>
      </c>
      <c r="T107" s="3">
        <v>44350</v>
      </c>
      <c r="U107" s="2">
        <v>169.63</v>
      </c>
      <c r="V107" s="4">
        <f t="shared" si="16"/>
        <v>1.1448333432711122E-2</v>
      </c>
      <c r="Y107" s="3">
        <v>44350</v>
      </c>
      <c r="Z107" s="2">
        <v>94.98</v>
      </c>
      <c r="AA107" s="4">
        <f t="shared" si="17"/>
        <v>-4.2981444595868723E-3</v>
      </c>
      <c r="AD107" s="6">
        <v>44350</v>
      </c>
      <c r="AE107" s="7">
        <v>3187.01</v>
      </c>
      <c r="AF107" s="8">
        <f t="shared" si="18"/>
        <v>-1.4526946589197731E-2</v>
      </c>
      <c r="AI107" s="14" t="s">
        <v>120</v>
      </c>
      <c r="AJ107" s="14">
        <v>120.8</v>
      </c>
      <c r="AK107" s="8">
        <f t="shared" si="19"/>
        <v>3.0723241717178773E-3</v>
      </c>
      <c r="AN107" s="14" t="s">
        <v>120</v>
      </c>
      <c r="AO107" s="14">
        <v>38.619999999999997</v>
      </c>
      <c r="AP107" s="8">
        <f t="shared" si="20"/>
        <v>4.6826222684703822E-3</v>
      </c>
      <c r="AS107" s="15" t="s">
        <v>120</v>
      </c>
      <c r="AT107" s="15"/>
      <c r="AU107" s="15">
        <v>176.24</v>
      </c>
      <c r="AV107" s="8">
        <f t="shared" si="21"/>
        <v>-4.2937853107344326E-3</v>
      </c>
      <c r="AY107" s="6">
        <v>44350</v>
      </c>
      <c r="AZ107" s="16">
        <v>123.36</v>
      </c>
      <c r="BA107" s="8">
        <f t="shared" si="22"/>
        <v>-1.209257627933058E-2</v>
      </c>
    </row>
    <row r="108" spans="1:53" ht="17.25" thickBot="1">
      <c r="A108" s="3">
        <v>44349</v>
      </c>
      <c r="B108" s="2">
        <v>232.51</v>
      </c>
      <c r="C108" s="4">
        <f t="shared" si="12"/>
        <v>2.3278872267964434E-3</v>
      </c>
      <c r="F108" s="3">
        <v>44349</v>
      </c>
      <c r="G108" s="5">
        <v>4208.12</v>
      </c>
      <c r="H108" s="4">
        <f t="shared" si="13"/>
        <v>1.4469162597214869E-3</v>
      </c>
      <c r="J108" s="3">
        <v>44349</v>
      </c>
      <c r="K108" s="2">
        <v>605.12</v>
      </c>
      <c r="L108" s="4">
        <f t="shared" si="14"/>
        <v>-3.0100977720788569E-2</v>
      </c>
      <c r="O108" s="3">
        <v>44349</v>
      </c>
      <c r="P108" s="2">
        <v>327.11</v>
      </c>
      <c r="Q108" s="4">
        <f t="shared" si="15"/>
        <v>-1.8613450506530516E-3</v>
      </c>
      <c r="T108" s="3">
        <v>44349</v>
      </c>
      <c r="U108" s="2">
        <v>167.71</v>
      </c>
      <c r="V108" s="4">
        <f t="shared" si="16"/>
        <v>3.1553696641653417E-2</v>
      </c>
      <c r="Y108" s="3">
        <v>44349</v>
      </c>
      <c r="Z108" s="2">
        <v>95.39</v>
      </c>
      <c r="AA108" s="4">
        <f t="shared" si="17"/>
        <v>-1.0990150336962157E-2</v>
      </c>
      <c r="AD108" s="6">
        <v>44349</v>
      </c>
      <c r="AE108" s="7">
        <v>3233.99</v>
      </c>
      <c r="AF108" s="8">
        <f t="shared" si="18"/>
        <v>4.7659733117921821E-3</v>
      </c>
      <c r="AI108" s="14" t="s">
        <v>121</v>
      </c>
      <c r="AJ108" s="14">
        <v>120.43</v>
      </c>
      <c r="AK108" s="8">
        <f t="shared" si="19"/>
        <v>-1.9888953343829563E-3</v>
      </c>
      <c r="AN108" s="14" t="s">
        <v>121</v>
      </c>
      <c r="AO108" s="14">
        <v>38.44</v>
      </c>
      <c r="AP108" s="8">
        <f t="shared" si="20"/>
        <v>7.6015727391873789E-3</v>
      </c>
      <c r="AS108" s="15" t="s">
        <v>121</v>
      </c>
      <c r="AT108" s="15"/>
      <c r="AU108" s="15">
        <v>177</v>
      </c>
      <c r="AV108" s="8">
        <f t="shared" si="21"/>
        <v>-1.0288526056810521E-2</v>
      </c>
      <c r="AY108" s="6">
        <v>44349</v>
      </c>
      <c r="AZ108" s="16">
        <v>124.87</v>
      </c>
      <c r="BA108" s="8">
        <f t="shared" si="22"/>
        <v>6.2857603352406421E-3</v>
      </c>
    </row>
    <row r="109" spans="1:53" ht="17.25" thickBot="1">
      <c r="A109" s="3">
        <v>44348</v>
      </c>
      <c r="B109" s="2">
        <v>231.97</v>
      </c>
      <c r="C109" s="4">
        <f t="shared" si="12"/>
        <v>-2.7513864408237332E-3</v>
      </c>
      <c r="F109" s="3">
        <v>44348</v>
      </c>
      <c r="G109" s="5">
        <v>4202.04</v>
      </c>
      <c r="H109" s="4">
        <f t="shared" si="13"/>
        <v>-4.923753184382651E-4</v>
      </c>
      <c r="J109" s="3">
        <v>44348</v>
      </c>
      <c r="K109" s="2">
        <v>623.9</v>
      </c>
      <c r="L109" s="4">
        <f t="shared" si="14"/>
        <v>-2.1112568375932783E-3</v>
      </c>
      <c r="O109" s="3">
        <v>44348</v>
      </c>
      <c r="P109" s="2">
        <v>327.72</v>
      </c>
      <c r="Q109" s="4">
        <f t="shared" si="15"/>
        <v>-1.149217265405833E-2</v>
      </c>
      <c r="T109" s="3">
        <v>44348</v>
      </c>
      <c r="U109" s="2">
        <v>162.58000000000001</v>
      </c>
      <c r="V109" s="4">
        <f t="shared" si="16"/>
        <v>1.2316787781747607E-3</v>
      </c>
      <c r="Y109" s="3">
        <v>44348</v>
      </c>
      <c r="Z109" s="2">
        <v>96.45</v>
      </c>
      <c r="AA109" s="4">
        <f t="shared" si="17"/>
        <v>-8.2262210796915092E-3</v>
      </c>
      <c r="AD109" s="6">
        <v>44348</v>
      </c>
      <c r="AE109" s="7">
        <v>3218.65</v>
      </c>
      <c r="AF109" s="8">
        <f t="shared" si="18"/>
        <v>-1.3713633275107551E-3</v>
      </c>
      <c r="AI109" s="14" t="s">
        <v>122</v>
      </c>
      <c r="AJ109" s="14">
        <v>120.67</v>
      </c>
      <c r="AK109" s="8">
        <f t="shared" si="19"/>
        <v>-1.6464259515852953E-2</v>
      </c>
      <c r="AN109" s="14" t="s">
        <v>122</v>
      </c>
      <c r="AO109" s="14">
        <v>38.15</v>
      </c>
      <c r="AP109" s="8">
        <f t="shared" si="20"/>
        <v>-5.9927045336113371E-3</v>
      </c>
      <c r="AS109" s="15" t="s">
        <v>122</v>
      </c>
      <c r="AT109" s="15"/>
      <c r="AU109" s="15">
        <v>178.84</v>
      </c>
      <c r="AV109" s="8">
        <f t="shared" si="21"/>
        <v>1.0635320458998176E-3</v>
      </c>
      <c r="AY109" s="6">
        <v>44348</v>
      </c>
      <c r="AZ109" s="16">
        <v>124.09</v>
      </c>
      <c r="BA109" s="8">
        <f t="shared" si="22"/>
        <v>-2.6523067031023473E-3</v>
      </c>
    </row>
    <row r="110" spans="1:53" ht="17.25" thickBot="1">
      <c r="A110" s="3">
        <v>44344</v>
      </c>
      <c r="B110" s="2">
        <v>232.61</v>
      </c>
      <c r="C110" s="4">
        <f t="shared" si="12"/>
        <v>1.3344812742144274E-3</v>
      </c>
      <c r="F110" s="3">
        <v>44344</v>
      </c>
      <c r="G110" s="5">
        <v>4204.1099999999997</v>
      </c>
      <c r="H110" s="4">
        <f t="shared" si="13"/>
        <v>7.688865190149663E-4</v>
      </c>
      <c r="J110" s="3">
        <v>44344</v>
      </c>
      <c r="K110" s="2">
        <v>625.22</v>
      </c>
      <c r="L110" s="4">
        <f t="shared" si="14"/>
        <v>-8.9244669889830819E-3</v>
      </c>
      <c r="O110" s="3">
        <v>44344</v>
      </c>
      <c r="P110" s="2">
        <v>331.53</v>
      </c>
      <c r="Q110" s="4">
        <f t="shared" si="15"/>
        <v>1.5623564010660784E-2</v>
      </c>
      <c r="T110" s="3">
        <v>44344</v>
      </c>
      <c r="U110" s="2">
        <v>162.38</v>
      </c>
      <c r="V110" s="4">
        <f t="shared" si="16"/>
        <v>4.8830900400465005E-2</v>
      </c>
      <c r="Y110" s="3">
        <v>44344</v>
      </c>
      <c r="Z110" s="2">
        <v>97.25</v>
      </c>
      <c r="AA110" s="4">
        <f t="shared" si="17"/>
        <v>0</v>
      </c>
      <c r="AD110" s="6">
        <v>44344</v>
      </c>
      <c r="AE110" s="7">
        <v>3223.07</v>
      </c>
      <c r="AF110" s="8">
        <f t="shared" si="18"/>
        <v>-2.1794923392701726E-3</v>
      </c>
      <c r="AI110" s="14" t="s">
        <v>123</v>
      </c>
      <c r="AJ110" s="14">
        <v>122.69</v>
      </c>
      <c r="AK110" s="8">
        <f t="shared" si="19"/>
        <v>3.9276654938220634E-3</v>
      </c>
      <c r="AN110" s="14" t="s">
        <v>123</v>
      </c>
      <c r="AO110" s="14">
        <v>38.380000000000003</v>
      </c>
      <c r="AP110" s="8">
        <f t="shared" si="20"/>
        <v>2.0887728459531019E-3</v>
      </c>
      <c r="AS110" s="15" t="s">
        <v>123</v>
      </c>
      <c r="AT110" s="15"/>
      <c r="AU110" s="15">
        <v>178.65</v>
      </c>
      <c r="AV110" s="8">
        <f t="shared" si="21"/>
        <v>-2.1782841823055898E-3</v>
      </c>
      <c r="AY110" s="6">
        <v>44344</v>
      </c>
      <c r="AZ110" s="16">
        <v>124.42</v>
      </c>
      <c r="BA110" s="8">
        <f t="shared" si="22"/>
        <v>-5.3561435766248389E-3</v>
      </c>
    </row>
    <row r="111" spans="1:53" ht="17.25" thickBot="1">
      <c r="A111" s="3">
        <v>44343</v>
      </c>
      <c r="B111" s="2">
        <v>232.3</v>
      </c>
      <c r="C111" s="4">
        <f t="shared" si="12"/>
        <v>1.0835037639789435E-2</v>
      </c>
      <c r="F111" s="3">
        <v>44343</v>
      </c>
      <c r="G111" s="5">
        <v>4200.88</v>
      </c>
      <c r="H111" s="4">
        <f t="shared" si="13"/>
        <v>1.1653983922745859E-3</v>
      </c>
      <c r="J111" s="3">
        <v>44343</v>
      </c>
      <c r="K111" s="2">
        <v>630.85</v>
      </c>
      <c r="L111" s="4">
        <f t="shared" si="14"/>
        <v>1.8929788574289841E-2</v>
      </c>
      <c r="O111" s="3">
        <v>44343</v>
      </c>
      <c r="P111" s="2">
        <v>326.43</v>
      </c>
      <c r="Q111" s="4">
        <f t="shared" si="15"/>
        <v>1.1654654194142022E-3</v>
      </c>
      <c r="T111" s="3">
        <v>44343</v>
      </c>
      <c r="U111" s="2">
        <v>154.82</v>
      </c>
      <c r="V111" s="4">
        <f t="shared" si="16"/>
        <v>-1.3508347139034038E-2</v>
      </c>
      <c r="Y111" s="3">
        <v>44343</v>
      </c>
      <c r="Z111" s="2">
        <v>97.25</v>
      </c>
      <c r="AA111" s="4">
        <f t="shared" si="17"/>
        <v>-5.1387461459395656E-4</v>
      </c>
      <c r="AD111" s="6">
        <v>44343</v>
      </c>
      <c r="AE111" s="7">
        <v>3230.11</v>
      </c>
      <c r="AF111" s="8">
        <f t="shared" si="18"/>
        <v>-1.073454287079334E-2</v>
      </c>
      <c r="AI111" s="14" t="s">
        <v>124</v>
      </c>
      <c r="AJ111" s="14">
        <v>122.21</v>
      </c>
      <c r="AK111" s="8">
        <f t="shared" si="19"/>
        <v>-2.2044415414762542E-3</v>
      </c>
      <c r="AN111" s="14" t="s">
        <v>124</v>
      </c>
      <c r="AO111" s="14">
        <v>38.299999999999997</v>
      </c>
      <c r="AP111" s="8">
        <f t="shared" si="20"/>
        <v>-7.0002592688619414E-3</v>
      </c>
      <c r="AS111" s="15" t="s">
        <v>124</v>
      </c>
      <c r="AT111" s="15"/>
      <c r="AU111" s="15">
        <v>179.04</v>
      </c>
      <c r="AV111" s="8">
        <f t="shared" si="21"/>
        <v>1.4563381877939596E-2</v>
      </c>
      <c r="AY111" s="6">
        <v>44343</v>
      </c>
      <c r="AZ111" s="16">
        <v>125.09</v>
      </c>
      <c r="BA111" s="8">
        <f t="shared" si="22"/>
        <v>-1.2395389231012133E-2</v>
      </c>
    </row>
    <row r="112" spans="1:53" ht="17.25" thickBot="1">
      <c r="A112" s="3">
        <v>44342</v>
      </c>
      <c r="B112" s="2">
        <v>229.81</v>
      </c>
      <c r="C112" s="4">
        <f t="shared" si="12"/>
        <v>8.7104220199463178E-4</v>
      </c>
      <c r="F112" s="3">
        <v>44342</v>
      </c>
      <c r="G112" s="5">
        <v>4195.99</v>
      </c>
      <c r="H112" s="4">
        <f t="shared" si="13"/>
        <v>1.876732575158746E-3</v>
      </c>
      <c r="J112" s="3">
        <v>44342</v>
      </c>
      <c r="K112" s="2">
        <v>619.13</v>
      </c>
      <c r="L112" s="4">
        <f t="shared" si="14"/>
        <v>2.3880004630471685E-2</v>
      </c>
      <c r="O112" s="3">
        <v>44342</v>
      </c>
      <c r="P112" s="2">
        <v>326.05</v>
      </c>
      <c r="Q112" s="4">
        <f t="shared" si="15"/>
        <v>1.4846862549800832E-2</v>
      </c>
      <c r="T112" s="3">
        <v>44342</v>
      </c>
      <c r="U112" s="2">
        <v>156.94</v>
      </c>
      <c r="V112" s="4">
        <f t="shared" si="16"/>
        <v>3.3885301451312966E-3</v>
      </c>
      <c r="Y112" s="3">
        <v>44342</v>
      </c>
      <c r="Z112" s="2">
        <v>97.3</v>
      </c>
      <c r="AA112" s="4">
        <f t="shared" si="17"/>
        <v>7.5592834213524807E-3</v>
      </c>
      <c r="AD112" s="6">
        <v>44342</v>
      </c>
      <c r="AE112" s="7">
        <v>3265.16</v>
      </c>
      <c r="AF112" s="8">
        <f t="shared" si="18"/>
        <v>1.8747794602720358E-3</v>
      </c>
      <c r="AI112" s="14" t="s">
        <v>125</v>
      </c>
      <c r="AJ112" s="14">
        <v>122.48</v>
      </c>
      <c r="AK112" s="8">
        <f t="shared" si="19"/>
        <v>-5.7634548258786999E-3</v>
      </c>
      <c r="AN112" s="14" t="s">
        <v>125</v>
      </c>
      <c r="AO112" s="14">
        <v>38.57</v>
      </c>
      <c r="AP112" s="8">
        <f t="shared" si="20"/>
        <v>-1.0518214468958398E-2</v>
      </c>
      <c r="AS112" s="15" t="s">
        <v>125</v>
      </c>
      <c r="AT112" s="15"/>
      <c r="AU112" s="15">
        <v>176.47</v>
      </c>
      <c r="AV112" s="8">
        <f t="shared" si="21"/>
        <v>1.7029006073678854E-3</v>
      </c>
      <c r="AY112" s="6">
        <v>44342</v>
      </c>
      <c r="AZ112" s="16">
        <v>126.66</v>
      </c>
      <c r="BA112" s="8">
        <f t="shared" si="22"/>
        <v>-3.946018467366752E-4</v>
      </c>
    </row>
    <row r="113" spans="1:53" ht="17.25" thickBot="1">
      <c r="A113" s="3">
        <v>44341</v>
      </c>
      <c r="B113" s="2">
        <v>229.61</v>
      </c>
      <c r="C113" s="4">
        <f t="shared" si="12"/>
        <v>1.0027029383556929E-3</v>
      </c>
      <c r="F113" s="3">
        <v>44341</v>
      </c>
      <c r="G113" s="5">
        <v>4188.13</v>
      </c>
      <c r="H113" s="4">
        <f t="shared" si="13"/>
        <v>-2.1253022956601031E-3</v>
      </c>
      <c r="J113" s="3">
        <v>44341</v>
      </c>
      <c r="K113" s="2">
        <v>604.69000000000005</v>
      </c>
      <c r="L113" s="4">
        <f t="shared" si="14"/>
        <v>-2.8856935558340124E-3</v>
      </c>
      <c r="O113" s="3">
        <v>44341</v>
      </c>
      <c r="P113" s="2">
        <v>321.27999999999997</v>
      </c>
      <c r="Q113" s="4">
        <f t="shared" si="15"/>
        <v>-8.7075506903855349E-4</v>
      </c>
      <c r="T113" s="3">
        <v>44341</v>
      </c>
      <c r="U113" s="2">
        <v>156.41</v>
      </c>
      <c r="V113" s="4">
        <f t="shared" si="16"/>
        <v>2.2427271562219797E-3</v>
      </c>
      <c r="Y113" s="3">
        <v>44341</v>
      </c>
      <c r="Z113" s="2">
        <v>96.57</v>
      </c>
      <c r="AA113" s="4">
        <f t="shared" si="17"/>
        <v>7.2538860103610325E-4</v>
      </c>
      <c r="AD113" s="6">
        <v>44341</v>
      </c>
      <c r="AE113" s="7">
        <v>3259.05</v>
      </c>
      <c r="AF113" s="8">
        <f t="shared" si="18"/>
        <v>4.3328330749865529E-3</v>
      </c>
      <c r="AI113" s="14" t="s">
        <v>126</v>
      </c>
      <c r="AJ113" s="14">
        <v>123.19</v>
      </c>
      <c r="AK113" s="8">
        <f t="shared" si="19"/>
        <v>-2.9944966008417229E-3</v>
      </c>
      <c r="AN113" s="14" t="s">
        <v>126</v>
      </c>
      <c r="AO113" s="14">
        <v>38.979999999999997</v>
      </c>
      <c r="AP113" s="8">
        <f t="shared" si="20"/>
        <v>-1.1913814955640256E-2</v>
      </c>
      <c r="AS113" s="15" t="s">
        <v>126</v>
      </c>
      <c r="AT113" s="15"/>
      <c r="AU113" s="15">
        <v>176.17</v>
      </c>
      <c r="AV113" s="8">
        <f t="shared" si="21"/>
        <v>1.0670644254489048E-2</v>
      </c>
      <c r="AY113" s="6">
        <v>44341</v>
      </c>
      <c r="AZ113" s="16">
        <v>126.71</v>
      </c>
      <c r="BA113" s="8">
        <f t="shared" si="22"/>
        <v>-1.5759199432668902E-3</v>
      </c>
    </row>
    <row r="114" spans="1:53" ht="17.25" thickBot="1">
      <c r="A114" s="3">
        <v>44340</v>
      </c>
      <c r="B114" s="2">
        <v>229.38</v>
      </c>
      <c r="C114" s="4">
        <f t="shared" si="12"/>
        <v>2.8856243441761631E-3</v>
      </c>
      <c r="F114" s="3">
        <v>44340</v>
      </c>
      <c r="G114" s="5">
        <v>4197.05</v>
      </c>
      <c r="H114" s="4">
        <f t="shared" si="13"/>
        <v>9.9113059631461553E-3</v>
      </c>
      <c r="J114" s="3">
        <v>44340</v>
      </c>
      <c r="K114" s="2">
        <v>606.44000000000005</v>
      </c>
      <c r="L114" s="4">
        <f t="shared" si="14"/>
        <v>4.4002203553229702E-2</v>
      </c>
      <c r="O114" s="3">
        <v>44340</v>
      </c>
      <c r="P114" s="2">
        <v>321.56</v>
      </c>
      <c r="Q114" s="4">
        <f t="shared" si="15"/>
        <v>1.6308470290771204E-2</v>
      </c>
      <c r="T114" s="3">
        <v>44340</v>
      </c>
      <c r="U114" s="2">
        <v>156.06</v>
      </c>
      <c r="V114" s="4">
        <f t="shared" si="16"/>
        <v>4.1371947150673938E-2</v>
      </c>
      <c r="Y114" s="3">
        <v>44340</v>
      </c>
      <c r="Z114" s="2">
        <v>96.5</v>
      </c>
      <c r="AA114" s="4">
        <f t="shared" si="17"/>
        <v>1.184858970326097E-2</v>
      </c>
      <c r="AD114" s="6">
        <v>44340</v>
      </c>
      <c r="AE114" s="7">
        <v>3244.99</v>
      </c>
      <c r="AF114" s="8">
        <f t="shared" si="18"/>
        <v>1.3084281379172502E-2</v>
      </c>
      <c r="AI114" s="14" t="s">
        <v>127</v>
      </c>
      <c r="AJ114" s="14">
        <v>123.56</v>
      </c>
      <c r="AK114" s="8">
        <f t="shared" si="19"/>
        <v>9.7213220998049188E-4</v>
      </c>
      <c r="AN114" s="14" t="s">
        <v>127</v>
      </c>
      <c r="AO114" s="14">
        <v>39.450000000000003</v>
      </c>
      <c r="AP114" s="8">
        <f t="shared" si="20"/>
        <v>-3.5362465269007659E-3</v>
      </c>
      <c r="AS114" s="15" t="s">
        <v>127</v>
      </c>
      <c r="AT114" s="15"/>
      <c r="AU114" s="15">
        <v>174.31</v>
      </c>
      <c r="AV114" s="8">
        <f t="shared" si="21"/>
        <v>1.1078886310904812E-2</v>
      </c>
      <c r="AY114" s="6">
        <v>44340</v>
      </c>
      <c r="AZ114" s="16">
        <v>126.91</v>
      </c>
      <c r="BA114" s="8">
        <f t="shared" si="22"/>
        <v>1.3334397955924615E-2</v>
      </c>
    </row>
    <row r="115" spans="1:53" ht="17.25" thickBot="1">
      <c r="A115" s="3">
        <v>44337</v>
      </c>
      <c r="B115" s="2">
        <v>228.72</v>
      </c>
      <c r="C115" s="4">
        <f t="shared" si="12"/>
        <v>-4.0496407576747773E-3</v>
      </c>
      <c r="F115" s="3">
        <v>44337</v>
      </c>
      <c r="G115" s="5">
        <v>4155.8599999999997</v>
      </c>
      <c r="H115" s="4">
        <f t="shared" si="13"/>
        <v>-7.8381965415763588E-4</v>
      </c>
      <c r="J115" s="3">
        <v>44337</v>
      </c>
      <c r="K115" s="2">
        <v>580.88</v>
      </c>
      <c r="L115" s="4">
        <f t="shared" si="14"/>
        <v>-1.005487576263675E-2</v>
      </c>
      <c r="O115" s="3">
        <v>44337</v>
      </c>
      <c r="P115" s="2">
        <v>316.39999999999998</v>
      </c>
      <c r="Q115" s="4">
        <f t="shared" si="15"/>
        <v>-2.5592066767269217E-2</v>
      </c>
      <c r="T115" s="3">
        <v>44337</v>
      </c>
      <c r="U115" s="2">
        <v>149.86000000000001</v>
      </c>
      <c r="V115" s="4">
        <f t="shared" si="16"/>
        <v>2.5946464024098281E-2</v>
      </c>
      <c r="Y115" s="3">
        <v>44337</v>
      </c>
      <c r="Z115" s="2">
        <v>95.37</v>
      </c>
      <c r="AA115" s="4">
        <f t="shared" si="17"/>
        <v>-1.2426219322770882E-2</v>
      </c>
      <c r="AD115" s="6">
        <v>44337</v>
      </c>
      <c r="AE115" s="7">
        <v>3203.08</v>
      </c>
      <c r="AF115" s="8">
        <f t="shared" si="18"/>
        <v>-1.3732880086708033E-2</v>
      </c>
      <c r="AI115" s="14" t="s">
        <v>128</v>
      </c>
      <c r="AJ115" s="14">
        <v>123.44</v>
      </c>
      <c r="AK115" s="8">
        <f t="shared" si="19"/>
        <v>1.6204829039057067E-4</v>
      </c>
      <c r="AN115" s="14" t="s">
        <v>128</v>
      </c>
      <c r="AO115" s="14">
        <v>39.590000000000003</v>
      </c>
      <c r="AP115" s="8">
        <f t="shared" si="20"/>
        <v>-4.2756539235411228E-3</v>
      </c>
      <c r="AS115" s="15" t="s">
        <v>128</v>
      </c>
      <c r="AT115" s="15"/>
      <c r="AU115" s="15">
        <v>172.4</v>
      </c>
      <c r="AV115" s="8">
        <f t="shared" si="21"/>
        <v>6.0690943043884005E-3</v>
      </c>
      <c r="AY115" s="6">
        <v>44337</v>
      </c>
      <c r="AZ115" s="16">
        <v>125.24</v>
      </c>
      <c r="BA115" s="8">
        <f t="shared" si="22"/>
        <v>-1.4789175582127223E-2</v>
      </c>
    </row>
    <row r="116" spans="1:53" ht="17.25" thickBot="1">
      <c r="A116" s="3">
        <v>44336</v>
      </c>
      <c r="B116" s="2">
        <v>229.65</v>
      </c>
      <c r="C116" s="4">
        <f t="shared" si="12"/>
        <v>8.8297311544545121E-3</v>
      </c>
      <c r="F116" s="3">
        <v>44336</v>
      </c>
      <c r="G116" s="5">
        <v>4159.12</v>
      </c>
      <c r="H116" s="4">
        <f t="shared" si="13"/>
        <v>1.0554756443649449E-2</v>
      </c>
      <c r="J116" s="3">
        <v>44336</v>
      </c>
      <c r="K116" s="2">
        <v>586.78</v>
      </c>
      <c r="L116" s="4">
        <f t="shared" si="14"/>
        <v>4.1387143719163522E-2</v>
      </c>
      <c r="O116" s="3">
        <v>44336</v>
      </c>
      <c r="P116" s="2">
        <v>324.70999999999998</v>
      </c>
      <c r="Q116" s="4">
        <f t="shared" si="15"/>
        <v>4.5899632802937518E-2</v>
      </c>
      <c r="T116" s="3">
        <v>44336</v>
      </c>
      <c r="U116" s="2">
        <v>146.07</v>
      </c>
      <c r="V116" s="4">
        <f t="shared" si="16"/>
        <v>3.8904694167852139E-2</v>
      </c>
      <c r="Y116" s="3">
        <v>44336</v>
      </c>
      <c r="Z116" s="2">
        <v>96.57</v>
      </c>
      <c r="AA116" s="4">
        <f t="shared" si="17"/>
        <v>2.4506683640992843E-2</v>
      </c>
      <c r="AD116" s="6">
        <v>44336</v>
      </c>
      <c r="AE116" s="7">
        <v>3247.68</v>
      </c>
      <c r="AF116" s="8">
        <f t="shared" si="18"/>
        <v>4.9136704003960308E-3</v>
      </c>
      <c r="AI116" s="14" t="s">
        <v>129</v>
      </c>
      <c r="AJ116" s="14">
        <v>123.42</v>
      </c>
      <c r="AK116" s="8">
        <f t="shared" si="19"/>
        <v>1.0479777304732263E-2</v>
      </c>
      <c r="AN116" s="14" t="s">
        <v>129</v>
      </c>
      <c r="AO116" s="14">
        <v>39.76</v>
      </c>
      <c r="AP116" s="8">
        <f t="shared" si="20"/>
        <v>7.3473524195590834E-3</v>
      </c>
      <c r="AS116" s="15" t="s">
        <v>129</v>
      </c>
      <c r="AT116" s="15"/>
      <c r="AU116" s="15">
        <v>171.36</v>
      </c>
      <c r="AV116" s="8">
        <f t="shared" si="21"/>
        <v>1.2347137708985656E-2</v>
      </c>
      <c r="AY116" s="6">
        <v>44336</v>
      </c>
      <c r="AZ116" s="16">
        <v>127.12</v>
      </c>
      <c r="BA116" s="8">
        <f t="shared" si="22"/>
        <v>2.1044176706827455E-2</v>
      </c>
    </row>
    <row r="117" spans="1:53" ht="17.25" thickBot="1">
      <c r="A117" s="3">
        <v>44335</v>
      </c>
      <c r="B117" s="2">
        <v>227.64</v>
      </c>
      <c r="C117" s="4">
        <f t="shared" si="12"/>
        <v>-7.6721883173497263E-3</v>
      </c>
      <c r="F117" s="3">
        <v>44335</v>
      </c>
      <c r="G117" s="5">
        <v>4115.68</v>
      </c>
      <c r="H117" s="4">
        <f t="shared" si="13"/>
        <v>-2.9434351705374118E-3</v>
      </c>
      <c r="J117" s="3">
        <v>44335</v>
      </c>
      <c r="K117" s="2">
        <v>563.46</v>
      </c>
      <c r="L117" s="4">
        <f t="shared" si="14"/>
        <v>-2.4936404381608268E-2</v>
      </c>
      <c r="O117" s="3">
        <v>44335</v>
      </c>
      <c r="P117" s="2">
        <v>310.45999999999998</v>
      </c>
      <c r="Q117" s="4">
        <f t="shared" si="15"/>
        <v>-7.6711628204310101E-3</v>
      </c>
      <c r="T117" s="3">
        <v>44335</v>
      </c>
      <c r="U117" s="2">
        <v>140.6</v>
      </c>
      <c r="V117" s="4">
        <f t="shared" si="16"/>
        <v>3.5688793718773315E-3</v>
      </c>
      <c r="Y117" s="3">
        <v>44335</v>
      </c>
      <c r="Z117" s="2">
        <v>94.26</v>
      </c>
      <c r="AA117" s="4">
        <f t="shared" si="17"/>
        <v>6.4061499039078651E-3</v>
      </c>
      <c r="AD117" s="6">
        <v>44335</v>
      </c>
      <c r="AE117" s="7">
        <v>3231.8</v>
      </c>
      <c r="AF117" s="8">
        <f t="shared" si="18"/>
        <v>-1.4850198621407795E-4</v>
      </c>
      <c r="AI117" s="14" t="s">
        <v>130</v>
      </c>
      <c r="AJ117" s="14">
        <v>122.14</v>
      </c>
      <c r="AK117" s="8">
        <f t="shared" si="19"/>
        <v>-1.7163874131589374E-3</v>
      </c>
      <c r="AN117" s="14" t="s">
        <v>130</v>
      </c>
      <c r="AO117" s="14">
        <v>39.47</v>
      </c>
      <c r="AP117" s="8">
        <f t="shared" si="20"/>
        <v>-5.5429579239102411E-3</v>
      </c>
      <c r="AS117" s="15" t="s">
        <v>130</v>
      </c>
      <c r="AT117" s="15"/>
      <c r="AU117" s="15">
        <v>169.27</v>
      </c>
      <c r="AV117" s="8">
        <f t="shared" si="21"/>
        <v>-2.4163130598774396E-3</v>
      </c>
      <c r="AY117" s="6">
        <v>44335</v>
      </c>
      <c r="AZ117" s="16">
        <v>124.5</v>
      </c>
      <c r="BA117" s="8">
        <f t="shared" si="22"/>
        <v>-1.2834910957805201E-3</v>
      </c>
    </row>
    <row r="118" spans="1:53" ht="17.25" thickBot="1">
      <c r="A118" s="3">
        <v>44334</v>
      </c>
      <c r="B118" s="2">
        <v>229.4</v>
      </c>
      <c r="C118" s="4">
        <f t="shared" si="12"/>
        <v>1.0909884355225774E-3</v>
      </c>
      <c r="F118" s="3">
        <v>44334</v>
      </c>
      <c r="G118" s="5">
        <v>4127.83</v>
      </c>
      <c r="H118" s="4">
        <f t="shared" si="13"/>
        <v>-8.5173024218827553E-3</v>
      </c>
      <c r="J118" s="3">
        <v>44334</v>
      </c>
      <c r="K118" s="2">
        <v>577.87</v>
      </c>
      <c r="L118" s="4">
        <f t="shared" si="14"/>
        <v>1.8029575438169854E-3</v>
      </c>
      <c r="O118" s="3">
        <v>44334</v>
      </c>
      <c r="P118" s="2">
        <v>312.86</v>
      </c>
      <c r="Q118" s="4">
        <f t="shared" si="15"/>
        <v>1.2721328456284597E-2</v>
      </c>
      <c r="T118" s="3">
        <v>44334</v>
      </c>
      <c r="U118" s="2">
        <v>140.1</v>
      </c>
      <c r="V118" s="4">
        <f t="shared" si="16"/>
        <v>-1.0593220338983023E-2</v>
      </c>
      <c r="Y118" s="3">
        <v>44334</v>
      </c>
      <c r="Z118" s="2">
        <v>93.66</v>
      </c>
      <c r="AA118" s="4">
        <f t="shared" si="17"/>
        <v>1.4734561213434416E-2</v>
      </c>
      <c r="AD118" s="6">
        <v>44334</v>
      </c>
      <c r="AE118" s="7">
        <v>3232.28</v>
      </c>
      <c r="AF118" s="8">
        <f t="shared" si="18"/>
        <v>-1.1653044438124982E-2</v>
      </c>
      <c r="AI118" s="14" t="s">
        <v>131</v>
      </c>
      <c r="AJ118" s="14">
        <v>122.35</v>
      </c>
      <c r="AK118" s="8">
        <f t="shared" si="19"/>
        <v>3.2703785463161772E-4</v>
      </c>
      <c r="AN118" s="14" t="s">
        <v>131</v>
      </c>
      <c r="AO118" s="14">
        <v>39.69</v>
      </c>
      <c r="AP118" s="8">
        <f t="shared" si="20"/>
        <v>-1.5094339622642172E-3</v>
      </c>
      <c r="AS118" s="15" t="s">
        <v>131</v>
      </c>
      <c r="AT118" s="15"/>
      <c r="AU118" s="15">
        <v>169.68</v>
      </c>
      <c r="AV118" s="8">
        <f t="shared" si="21"/>
        <v>-2.3518344308560701E-3</v>
      </c>
      <c r="AY118" s="6">
        <v>44334</v>
      </c>
      <c r="AZ118" s="16">
        <v>124.66</v>
      </c>
      <c r="BA118" s="8">
        <f t="shared" si="22"/>
        <v>-1.1262690355330007E-2</v>
      </c>
    </row>
    <row r="119" spans="1:53" ht="17.25" thickBot="1">
      <c r="A119" s="3">
        <v>44333</v>
      </c>
      <c r="B119" s="2">
        <v>229.15</v>
      </c>
      <c r="C119" s="4">
        <f t="shared" si="12"/>
        <v>-1.7452768445391786E-4</v>
      </c>
      <c r="F119" s="3">
        <v>44333</v>
      </c>
      <c r="G119" s="5">
        <v>4163.29</v>
      </c>
      <c r="H119" s="4">
        <f t="shared" si="13"/>
        <v>-2.5300382141189015E-3</v>
      </c>
      <c r="J119" s="3">
        <v>44333</v>
      </c>
      <c r="K119" s="2">
        <v>576.83000000000004</v>
      </c>
      <c r="L119" s="4">
        <f t="shared" si="14"/>
        <v>-2.189100281479972E-2</v>
      </c>
      <c r="O119" s="3">
        <v>44333</v>
      </c>
      <c r="P119" s="2">
        <v>308.93</v>
      </c>
      <c r="Q119" s="4">
        <f t="shared" si="15"/>
        <v>3.3778297443893823E-3</v>
      </c>
      <c r="T119" s="3">
        <v>44333</v>
      </c>
      <c r="U119" s="2">
        <v>141.6</v>
      </c>
      <c r="V119" s="4">
        <f t="shared" si="16"/>
        <v>-5.4084427899137033E-3</v>
      </c>
      <c r="Y119" s="3">
        <v>44333</v>
      </c>
      <c r="Z119" s="2">
        <v>92.3</v>
      </c>
      <c r="AA119" s="4">
        <f t="shared" si="17"/>
        <v>-1.1247991430101689E-2</v>
      </c>
      <c r="AD119" s="6">
        <v>44333</v>
      </c>
      <c r="AE119" s="7">
        <v>3270.39</v>
      </c>
      <c r="AF119" s="8">
        <f t="shared" si="18"/>
        <v>1.473517639393096E-2</v>
      </c>
      <c r="AI119" s="14" t="s">
        <v>132</v>
      </c>
      <c r="AJ119" s="14">
        <v>122.31</v>
      </c>
      <c r="AK119" s="8">
        <f t="shared" si="19"/>
        <v>-1.8769381426473331E-3</v>
      </c>
      <c r="AN119" s="14" t="s">
        <v>132</v>
      </c>
      <c r="AO119" s="14">
        <v>39.75</v>
      </c>
      <c r="AP119" s="8">
        <f t="shared" si="20"/>
        <v>2.2692889561271024E-3</v>
      </c>
      <c r="AS119" s="15" t="s">
        <v>132</v>
      </c>
      <c r="AT119" s="15"/>
      <c r="AU119" s="15">
        <v>170.08</v>
      </c>
      <c r="AV119" s="8">
        <f t="shared" si="21"/>
        <v>-2.0840529648819661E-2</v>
      </c>
      <c r="AY119" s="6">
        <v>44333</v>
      </c>
      <c r="AZ119" s="16">
        <v>126.08</v>
      </c>
      <c r="BA119" s="8">
        <f t="shared" si="22"/>
        <v>-9.2723558070093581E-3</v>
      </c>
    </row>
    <row r="120" spans="1:53" ht="17.25" thickBot="1">
      <c r="A120" s="3">
        <v>44330</v>
      </c>
      <c r="B120" s="2">
        <v>229.19</v>
      </c>
      <c r="C120" s="4">
        <f t="shared" si="12"/>
        <v>8.4924755786324191E-3</v>
      </c>
      <c r="F120" s="3">
        <v>44330</v>
      </c>
      <c r="G120" s="5">
        <v>4173.8500000000004</v>
      </c>
      <c r="H120" s="4">
        <f t="shared" si="13"/>
        <v>1.4917933130699224E-2</v>
      </c>
      <c r="J120" s="3">
        <v>44330</v>
      </c>
      <c r="K120" s="2">
        <v>589.74</v>
      </c>
      <c r="L120" s="4">
        <f t="shared" si="14"/>
        <v>3.1573055327187793E-2</v>
      </c>
      <c r="O120" s="3">
        <v>44330</v>
      </c>
      <c r="P120" s="2">
        <v>307.89</v>
      </c>
      <c r="Q120" s="4">
        <f t="shared" si="15"/>
        <v>6.1104218362282747E-2</v>
      </c>
      <c r="T120" s="3">
        <v>44330</v>
      </c>
      <c r="U120" s="2">
        <v>142.37</v>
      </c>
      <c r="V120" s="4">
        <f t="shared" si="16"/>
        <v>4.2240117130307508E-2</v>
      </c>
      <c r="Y120" s="3">
        <v>44330</v>
      </c>
      <c r="Z120" s="2">
        <v>93.35</v>
      </c>
      <c r="AA120" s="4">
        <f t="shared" si="17"/>
        <v>-7.4930421751240317E-4</v>
      </c>
      <c r="AD120" s="6">
        <v>44330</v>
      </c>
      <c r="AE120" s="7">
        <v>3222.9</v>
      </c>
      <c r="AF120" s="8">
        <f t="shared" si="18"/>
        <v>1.9430834390331109E-2</v>
      </c>
      <c r="AI120" s="14" t="s">
        <v>133</v>
      </c>
      <c r="AJ120" s="14">
        <v>122.54</v>
      </c>
      <c r="AK120" s="8">
        <f t="shared" si="19"/>
        <v>5.0853018372702952E-3</v>
      </c>
      <c r="AN120" s="14" t="s">
        <v>133</v>
      </c>
      <c r="AO120" s="14">
        <v>39.659999999999997</v>
      </c>
      <c r="AP120" s="8">
        <f t="shared" si="20"/>
        <v>-2.0130850528435884E-3</v>
      </c>
      <c r="AS120" s="15" t="s">
        <v>133</v>
      </c>
      <c r="AT120" s="15"/>
      <c r="AU120" s="15">
        <v>173.7</v>
      </c>
      <c r="AV120" s="8">
        <f t="shared" si="21"/>
        <v>-2.6017718963777137E-2</v>
      </c>
      <c r="AY120" s="6">
        <v>44330</v>
      </c>
      <c r="AZ120" s="16">
        <v>127.26</v>
      </c>
      <c r="BA120" s="8">
        <f t="shared" si="22"/>
        <v>1.9874979964737971E-2</v>
      </c>
    </row>
    <row r="121" spans="1:53" ht="17.25" thickBot="1">
      <c r="A121" s="3">
        <v>44329</v>
      </c>
      <c r="B121" s="2">
        <v>227.26</v>
      </c>
      <c r="C121" s="4">
        <f t="shared" si="12"/>
        <v>8.0283876691062961E-3</v>
      </c>
      <c r="F121" s="3">
        <v>44329</v>
      </c>
      <c r="G121" s="5">
        <v>4112.5</v>
      </c>
      <c r="H121" s="4">
        <f t="shared" si="13"/>
        <v>1.2173151138064053E-2</v>
      </c>
      <c r="J121" s="3">
        <v>44329</v>
      </c>
      <c r="K121" s="2">
        <v>571.69000000000005</v>
      </c>
      <c r="L121" s="4">
        <f t="shared" si="14"/>
        <v>-3.0853209920493563E-2</v>
      </c>
      <c r="O121" s="3">
        <v>44329</v>
      </c>
      <c r="P121" s="2">
        <v>290.16000000000003</v>
      </c>
      <c r="Q121" s="4">
        <f t="shared" si="15"/>
        <v>1.5878494994823189E-3</v>
      </c>
      <c r="T121" s="3">
        <v>44329</v>
      </c>
      <c r="U121" s="2">
        <v>136.6</v>
      </c>
      <c r="V121" s="4">
        <f t="shared" si="16"/>
        <v>-6.762160983058263E-3</v>
      </c>
      <c r="Y121" s="3">
        <v>44329</v>
      </c>
      <c r="Z121" s="2">
        <v>93.42</v>
      </c>
      <c r="AA121" s="4">
        <f t="shared" si="17"/>
        <v>8.2020289229440824E-3</v>
      </c>
      <c r="AD121" s="6">
        <v>44329</v>
      </c>
      <c r="AE121" s="7">
        <v>3161.47</v>
      </c>
      <c r="AF121" s="8">
        <f t="shared" si="18"/>
        <v>3.0235347119551559E-3</v>
      </c>
      <c r="AI121" s="14" t="s">
        <v>134</v>
      </c>
      <c r="AJ121" s="14">
        <v>121.92</v>
      </c>
      <c r="AK121" s="8">
        <f t="shared" si="19"/>
        <v>9.0209385086486016E-3</v>
      </c>
      <c r="AN121" s="14" t="s">
        <v>134</v>
      </c>
      <c r="AO121" s="14">
        <v>39.74</v>
      </c>
      <c r="AP121" s="8">
        <f t="shared" si="20"/>
        <v>1.0424612255276022E-2</v>
      </c>
      <c r="AS121" s="15" t="s">
        <v>134</v>
      </c>
      <c r="AT121" s="15"/>
      <c r="AU121" s="15">
        <v>178.34</v>
      </c>
      <c r="AV121" s="8">
        <f t="shared" si="21"/>
        <v>2.7551307281417081E-3</v>
      </c>
      <c r="AY121" s="6">
        <v>44329</v>
      </c>
      <c r="AZ121" s="16">
        <v>124.78</v>
      </c>
      <c r="BA121" s="8">
        <f t="shared" si="22"/>
        <v>1.7864426135900224E-2</v>
      </c>
    </row>
    <row r="122" spans="1:53" ht="17.25" thickBot="1">
      <c r="A122" s="3">
        <v>44328</v>
      </c>
      <c r="B122" s="2">
        <v>225.45</v>
      </c>
      <c r="C122" s="4">
        <f t="shared" si="12"/>
        <v>-2.5333967403052271E-2</v>
      </c>
      <c r="F122" s="3">
        <v>44328</v>
      </c>
      <c r="G122" s="5">
        <v>4063.04</v>
      </c>
      <c r="H122" s="4">
        <f t="shared" si="13"/>
        <v>-2.1449387057151936E-2</v>
      </c>
      <c r="J122" s="3">
        <v>44328</v>
      </c>
      <c r="K122" s="2">
        <v>589.89</v>
      </c>
      <c r="L122" s="4">
        <f t="shared" si="14"/>
        <v>-4.4248217757615116E-2</v>
      </c>
      <c r="O122" s="3">
        <v>44328</v>
      </c>
      <c r="P122" s="2">
        <v>289.7</v>
      </c>
      <c r="Q122" s="4">
        <f t="shared" si="15"/>
        <v>-3.5137385512073349E-2</v>
      </c>
      <c r="T122" s="3">
        <v>44328</v>
      </c>
      <c r="U122" s="2">
        <v>137.53</v>
      </c>
      <c r="V122" s="4">
        <f t="shared" si="16"/>
        <v>-3.8251748251748263E-2</v>
      </c>
      <c r="Y122" s="3">
        <v>44328</v>
      </c>
      <c r="Z122" s="2">
        <v>92.66</v>
      </c>
      <c r="AA122" s="4">
        <f t="shared" si="17"/>
        <v>-2.8109922383050212E-2</v>
      </c>
      <c r="AD122" s="6">
        <v>44328</v>
      </c>
      <c r="AE122" s="7">
        <v>3151.94</v>
      </c>
      <c r="AF122" s="8">
        <f t="shared" si="18"/>
        <v>-2.2323824176233131E-2</v>
      </c>
      <c r="AI122" s="14" t="s">
        <v>135</v>
      </c>
      <c r="AJ122" s="14">
        <v>120.83</v>
      </c>
      <c r="AK122" s="8">
        <f t="shared" si="19"/>
        <v>-9.4277750450894038E-3</v>
      </c>
      <c r="AN122" s="14" t="s">
        <v>135</v>
      </c>
      <c r="AO122" s="14">
        <v>39.33</v>
      </c>
      <c r="AP122" s="8">
        <f t="shared" si="20"/>
        <v>8.4615384615385203E-3</v>
      </c>
      <c r="AS122" s="15" t="s">
        <v>135</v>
      </c>
      <c r="AT122" s="15"/>
      <c r="AU122" s="15">
        <v>177.85</v>
      </c>
      <c r="AV122" s="8">
        <f t="shared" si="21"/>
        <v>-2.1027137116750083E-2</v>
      </c>
      <c r="AY122" s="6">
        <v>44328</v>
      </c>
      <c r="AZ122" s="16">
        <v>122.59</v>
      </c>
      <c r="BA122" s="8">
        <f t="shared" si="22"/>
        <v>-2.4896595609290473E-2</v>
      </c>
    </row>
    <row r="123" spans="1:53" ht="17.25" thickBot="1">
      <c r="A123" s="3">
        <v>44327</v>
      </c>
      <c r="B123" s="2">
        <v>231.31</v>
      </c>
      <c r="C123" s="4">
        <f t="shared" si="12"/>
        <v>-1.3687531980214995E-2</v>
      </c>
      <c r="F123" s="3">
        <v>44327</v>
      </c>
      <c r="G123" s="5">
        <v>4152.1000000000004</v>
      </c>
      <c r="H123" s="4">
        <f t="shared" si="13"/>
        <v>-8.6738945141735524E-3</v>
      </c>
      <c r="J123" s="3">
        <v>44327</v>
      </c>
      <c r="K123" s="2">
        <v>617.20000000000005</v>
      </c>
      <c r="L123" s="4">
        <f t="shared" si="14"/>
        <v>-1.882233244308773E-2</v>
      </c>
      <c r="O123" s="3">
        <v>44327</v>
      </c>
      <c r="P123" s="2">
        <v>300.25</v>
      </c>
      <c r="Q123" s="4">
        <f t="shared" si="15"/>
        <v>4.0763977954175079E-2</v>
      </c>
      <c r="T123" s="3">
        <v>44327</v>
      </c>
      <c r="U123" s="2">
        <v>143</v>
      </c>
      <c r="V123" s="4">
        <f t="shared" si="16"/>
        <v>2.8050490883591017E-3</v>
      </c>
      <c r="Y123" s="3">
        <v>44327</v>
      </c>
      <c r="Z123" s="2">
        <v>95.34</v>
      </c>
      <c r="AA123" s="4">
        <f t="shared" si="17"/>
        <v>2.3290758827948954E-2</v>
      </c>
      <c r="AD123" s="6">
        <v>44327</v>
      </c>
      <c r="AE123" s="7">
        <v>3223.91</v>
      </c>
      <c r="AF123" s="8">
        <f t="shared" si="18"/>
        <v>1.0474880034101464E-2</v>
      </c>
      <c r="AI123" s="14" t="s">
        <v>136</v>
      </c>
      <c r="AJ123" s="14">
        <v>121.98</v>
      </c>
      <c r="AK123" s="8">
        <f t="shared" si="19"/>
        <v>-1.0785824345146411E-2</v>
      </c>
      <c r="AN123" s="14" t="s">
        <v>136</v>
      </c>
      <c r="AO123" s="14">
        <v>39</v>
      </c>
      <c r="AP123" s="8">
        <f t="shared" si="20"/>
        <v>-1.2658227848101222E-2</v>
      </c>
      <c r="AS123" s="15" t="s">
        <v>136</v>
      </c>
      <c r="AT123" s="15"/>
      <c r="AU123" s="15">
        <v>181.67</v>
      </c>
      <c r="AV123" s="8">
        <f t="shared" si="21"/>
        <v>-1.4270211611503103E-2</v>
      </c>
      <c r="AY123" s="6">
        <v>44327</v>
      </c>
      <c r="AZ123" s="16">
        <v>125.72</v>
      </c>
      <c r="BA123" s="8">
        <f t="shared" si="22"/>
        <v>-7.4214432338544079E-3</v>
      </c>
    </row>
    <row r="124" spans="1:53" ht="17.25" thickBot="1">
      <c r="A124" s="3">
        <v>44326</v>
      </c>
      <c r="B124" s="2">
        <v>234.52</v>
      </c>
      <c r="C124" s="4">
        <f t="shared" si="12"/>
        <v>9.643533666264803E-3</v>
      </c>
      <c r="F124" s="3">
        <v>44326</v>
      </c>
      <c r="G124" s="5">
        <v>4188.43</v>
      </c>
      <c r="H124" s="4">
        <f t="shared" si="13"/>
        <v>-1.0435666020885526E-2</v>
      </c>
      <c r="J124" s="3">
        <v>44326</v>
      </c>
      <c r="K124" s="2">
        <v>629.04</v>
      </c>
      <c r="L124" s="4">
        <f t="shared" si="14"/>
        <v>-6.4443684280976354E-2</v>
      </c>
      <c r="O124" s="3">
        <v>44326</v>
      </c>
      <c r="P124" s="2">
        <v>288.49</v>
      </c>
      <c r="Q124" s="4">
        <f t="shared" si="15"/>
        <v>-2.2862755724156636E-2</v>
      </c>
      <c r="T124" s="3">
        <v>44326</v>
      </c>
      <c r="U124" s="2">
        <v>142.6</v>
      </c>
      <c r="V124" s="4">
        <f t="shared" si="16"/>
        <v>-3.6876941780359385E-2</v>
      </c>
      <c r="Y124" s="3">
        <v>44326</v>
      </c>
      <c r="Z124" s="2">
        <v>93.17</v>
      </c>
      <c r="AA124" s="4">
        <f t="shared" si="17"/>
        <v>-1.7194092827004126E-2</v>
      </c>
      <c r="AD124" s="6">
        <v>44326</v>
      </c>
      <c r="AE124" s="7">
        <v>3190.49</v>
      </c>
      <c r="AF124" s="8">
        <f t="shared" si="18"/>
        <v>-3.0720528859737417E-2</v>
      </c>
      <c r="AI124" s="14" t="s">
        <v>137</v>
      </c>
      <c r="AJ124" s="14">
        <v>123.31</v>
      </c>
      <c r="AK124" s="8">
        <f t="shared" si="19"/>
        <v>1.2992285830288886E-3</v>
      </c>
      <c r="AN124" s="14" t="s">
        <v>137</v>
      </c>
      <c r="AO124" s="14">
        <v>39.5</v>
      </c>
      <c r="AP124" s="8">
        <f t="shared" si="20"/>
        <v>7.1392146863844541E-3</v>
      </c>
      <c r="AS124" s="15" t="s">
        <v>137</v>
      </c>
      <c r="AT124" s="15"/>
      <c r="AU124" s="15">
        <v>184.3</v>
      </c>
      <c r="AV124" s="8">
        <f t="shared" si="21"/>
        <v>-2.9214455745508738E-3</v>
      </c>
      <c r="AY124" s="6">
        <v>44326</v>
      </c>
      <c r="AZ124" s="16">
        <v>126.66</v>
      </c>
      <c r="BA124" s="8">
        <f t="shared" si="22"/>
        <v>-2.5842178126442183E-2</v>
      </c>
    </row>
    <row r="125" spans="1:53" ht="17.25" thickBot="1">
      <c r="A125" s="3">
        <v>44323</v>
      </c>
      <c r="B125" s="2">
        <v>232.28</v>
      </c>
      <c r="C125" s="4">
        <f t="shared" si="12"/>
        <v>-8.609556607841462E-5</v>
      </c>
      <c r="F125" s="3">
        <v>44323</v>
      </c>
      <c r="G125" s="5">
        <v>4232.6000000000004</v>
      </c>
      <c r="H125" s="4">
        <f t="shared" si="13"/>
        <v>7.3733464711231989E-3</v>
      </c>
      <c r="J125" s="3">
        <v>44323</v>
      </c>
      <c r="K125" s="2">
        <v>672.37</v>
      </c>
      <c r="L125" s="4">
        <f t="shared" si="14"/>
        <v>1.3307411761159793E-2</v>
      </c>
      <c r="O125" s="3">
        <v>44323</v>
      </c>
      <c r="P125" s="2">
        <v>295.24</v>
      </c>
      <c r="Q125" s="4">
        <f t="shared" si="15"/>
        <v>7.473127452653161E-3</v>
      </c>
      <c r="T125" s="3">
        <v>44323</v>
      </c>
      <c r="U125" s="2">
        <v>148.06</v>
      </c>
      <c r="V125" s="4">
        <f t="shared" si="16"/>
        <v>1.9907694427223399E-2</v>
      </c>
      <c r="Y125" s="3">
        <v>44323</v>
      </c>
      <c r="Z125" s="2">
        <v>94.8</v>
      </c>
      <c r="AA125" s="4">
        <f t="shared" si="17"/>
        <v>1.9026120606256081E-2</v>
      </c>
      <c r="AD125" s="6">
        <v>44323</v>
      </c>
      <c r="AE125" s="7">
        <v>3291.61</v>
      </c>
      <c r="AF125" s="8">
        <f t="shared" si="18"/>
        <v>-4.4641101873050815E-3</v>
      </c>
      <c r="AI125" s="14" t="s">
        <v>138</v>
      </c>
      <c r="AJ125" s="14">
        <v>123.15</v>
      </c>
      <c r="AK125" s="8">
        <f t="shared" si="19"/>
        <v>6.8677949472650823E-3</v>
      </c>
      <c r="AN125" s="14" t="s">
        <v>138</v>
      </c>
      <c r="AO125" s="14">
        <v>39.22</v>
      </c>
      <c r="AP125" s="8">
        <f t="shared" si="20"/>
        <v>9.7837281153447808E-3</v>
      </c>
      <c r="AS125" s="15" t="s">
        <v>138</v>
      </c>
      <c r="AT125" s="15"/>
      <c r="AU125" s="15">
        <v>184.84</v>
      </c>
      <c r="AV125" s="8">
        <f t="shared" si="21"/>
        <v>1.6777600528081971E-2</v>
      </c>
      <c r="AY125" s="6">
        <v>44323</v>
      </c>
      <c r="AZ125" s="16">
        <v>130.02000000000001</v>
      </c>
      <c r="BA125" s="8">
        <f t="shared" si="22"/>
        <v>5.3351890512642886E-3</v>
      </c>
    </row>
    <row r="126" spans="1:53" ht="17.25" thickBot="1">
      <c r="A126" s="3">
        <v>44322</v>
      </c>
      <c r="B126" s="2">
        <v>232.3</v>
      </c>
      <c r="C126" s="4">
        <f t="shared" si="12"/>
        <v>-7.3127715404130988E-4</v>
      </c>
      <c r="F126" s="3">
        <v>44322</v>
      </c>
      <c r="G126" s="5">
        <v>4201.62</v>
      </c>
      <c r="H126" s="4">
        <f t="shared" si="13"/>
        <v>8.1653905494540879E-3</v>
      </c>
      <c r="J126" s="3">
        <v>44322</v>
      </c>
      <c r="K126" s="2">
        <v>663.54</v>
      </c>
      <c r="L126" s="4">
        <f t="shared" si="14"/>
        <v>-1.1029302173070743E-2</v>
      </c>
      <c r="O126" s="3">
        <v>44322</v>
      </c>
      <c r="P126" s="2">
        <v>293.05</v>
      </c>
      <c r="Q126" s="4">
        <f t="shared" si="15"/>
        <v>-1.525588897476382E-2</v>
      </c>
      <c r="T126" s="3">
        <v>44322</v>
      </c>
      <c r="U126" s="2">
        <v>145.16999999999999</v>
      </c>
      <c r="V126" s="4">
        <f t="shared" si="16"/>
        <v>4.4281464055904163E-3</v>
      </c>
      <c r="Y126" s="3">
        <v>44322</v>
      </c>
      <c r="Z126" s="2">
        <v>93.03</v>
      </c>
      <c r="AA126" s="4">
        <f t="shared" si="17"/>
        <v>3.2748667850799329E-2</v>
      </c>
      <c r="AD126" s="6">
        <v>44322</v>
      </c>
      <c r="AE126" s="7">
        <v>3306.37</v>
      </c>
      <c r="AF126" s="8">
        <f t="shared" si="18"/>
        <v>1.095537739945085E-2</v>
      </c>
      <c r="AI126" s="14" t="s">
        <v>139</v>
      </c>
      <c r="AJ126" s="14">
        <v>122.31</v>
      </c>
      <c r="AK126" s="8">
        <f t="shared" si="19"/>
        <v>1.3098649201801482E-3</v>
      </c>
      <c r="AN126" s="14" t="s">
        <v>139</v>
      </c>
      <c r="AO126" s="14">
        <v>38.840000000000003</v>
      </c>
      <c r="AP126" s="8">
        <f t="shared" si="20"/>
        <v>-9.6889342172359338E-3</v>
      </c>
      <c r="AS126" s="15" t="s">
        <v>139</v>
      </c>
      <c r="AT126" s="15"/>
      <c r="AU126" s="15">
        <v>181.79</v>
      </c>
      <c r="AV126" s="8">
        <f t="shared" si="21"/>
        <v>1.542614731970593E-3</v>
      </c>
      <c r="AY126" s="6">
        <v>44322</v>
      </c>
      <c r="AZ126" s="16">
        <v>129.33000000000001</v>
      </c>
      <c r="BA126" s="8">
        <f t="shared" si="22"/>
        <v>1.2843605607330444E-2</v>
      </c>
    </row>
    <row r="127" spans="1:53" ht="17.25" thickBot="1">
      <c r="A127" s="3">
        <v>44321</v>
      </c>
      <c r="B127" s="2">
        <v>232.47</v>
      </c>
      <c r="C127" s="4">
        <f t="shared" si="12"/>
        <v>5.0149150490683692E-3</v>
      </c>
      <c r="F127" s="3">
        <v>44321</v>
      </c>
      <c r="G127" s="5">
        <v>4167.59</v>
      </c>
      <c r="H127" s="4">
        <f t="shared" si="13"/>
        <v>7.0353882429774472E-4</v>
      </c>
      <c r="J127" s="3">
        <v>44321</v>
      </c>
      <c r="K127" s="2">
        <v>670.94</v>
      </c>
      <c r="L127" s="4">
        <f t="shared" si="14"/>
        <v>-3.948931116389498E-3</v>
      </c>
      <c r="O127" s="3">
        <v>44321</v>
      </c>
      <c r="P127" s="2">
        <v>297.58999999999997</v>
      </c>
      <c r="Q127" s="4">
        <f t="shared" si="15"/>
        <v>-2.3814990979170281E-2</v>
      </c>
      <c r="T127" s="3">
        <v>44321</v>
      </c>
      <c r="U127" s="2">
        <v>144.53</v>
      </c>
      <c r="V127" s="4">
        <f t="shared" si="16"/>
        <v>7.5287556639944686E-3</v>
      </c>
      <c r="Y127" s="3">
        <v>44321</v>
      </c>
      <c r="Z127" s="2">
        <v>90.08</v>
      </c>
      <c r="AA127" s="4">
        <f t="shared" si="17"/>
        <v>1.5672567369489299E-2</v>
      </c>
      <c r="AD127" s="6">
        <v>44321</v>
      </c>
      <c r="AE127" s="7">
        <v>3270.54</v>
      </c>
      <c r="AF127" s="8">
        <f t="shared" si="18"/>
        <v>-1.2479354564037815E-2</v>
      </c>
      <c r="AI127" s="14" t="s">
        <v>140</v>
      </c>
      <c r="AJ127" s="14">
        <v>122.15</v>
      </c>
      <c r="AK127" s="8">
        <f t="shared" si="19"/>
        <v>1.804313950627412E-3</v>
      </c>
      <c r="AN127" s="14" t="s">
        <v>139</v>
      </c>
      <c r="AO127" s="14">
        <v>39.22</v>
      </c>
      <c r="AP127" s="8">
        <f t="shared" si="20"/>
        <v>2.5503698036200007E-4</v>
      </c>
      <c r="AS127" s="15" t="s">
        <v>140</v>
      </c>
      <c r="AT127" s="15"/>
      <c r="AU127" s="15">
        <v>181.51</v>
      </c>
      <c r="AV127" s="8">
        <f t="shared" si="21"/>
        <v>-1.4871099050203562E-2</v>
      </c>
      <c r="AY127" s="6">
        <v>44321</v>
      </c>
      <c r="AZ127" s="16">
        <v>127.69</v>
      </c>
      <c r="BA127" s="8">
        <f t="shared" si="22"/>
        <v>1.9617074701820947E-3</v>
      </c>
    </row>
    <row r="128" spans="1:53" ht="17.25" thickBot="1">
      <c r="A128" s="3">
        <v>44320</v>
      </c>
      <c r="B128" s="2">
        <v>231.31</v>
      </c>
      <c r="C128" s="4">
        <f t="shared" si="12"/>
        <v>-7.2106098974205057E-3</v>
      </c>
      <c r="F128" s="3">
        <v>44320</v>
      </c>
      <c r="G128" s="5">
        <v>4164.66</v>
      </c>
      <c r="H128" s="4">
        <f t="shared" si="13"/>
        <v>-6.6783378571121377E-3</v>
      </c>
      <c r="J128" s="3">
        <v>44320</v>
      </c>
      <c r="K128" s="2">
        <v>673.6</v>
      </c>
      <c r="L128" s="4">
        <f t="shared" si="14"/>
        <v>-1.6498758942911307E-2</v>
      </c>
      <c r="O128" s="3">
        <v>44320</v>
      </c>
      <c r="P128" s="2">
        <v>304.85000000000002</v>
      </c>
      <c r="Q128" s="4">
        <f t="shared" si="15"/>
        <v>-2.8892711518858305E-2</v>
      </c>
      <c r="T128" s="3">
        <v>44320</v>
      </c>
      <c r="U128" s="2">
        <v>143.44999999999999</v>
      </c>
      <c r="V128" s="4">
        <f t="shared" si="16"/>
        <v>-3.2769199649383185E-2</v>
      </c>
      <c r="Y128" s="3">
        <v>44320</v>
      </c>
      <c r="Z128" s="2">
        <v>88.69</v>
      </c>
      <c r="AA128" s="4">
        <f t="shared" si="17"/>
        <v>-2.698848052660463E-2</v>
      </c>
      <c r="AD128" s="6">
        <v>44320</v>
      </c>
      <c r="AE128" s="7">
        <v>3311.87</v>
      </c>
      <c r="AF128" s="8">
        <f t="shared" si="18"/>
        <v>-2.2034614010376541E-2</v>
      </c>
      <c r="AI128" s="14" t="s">
        <v>141</v>
      </c>
      <c r="AJ128" s="14">
        <v>121.93</v>
      </c>
      <c r="AK128" s="8">
        <f t="shared" si="19"/>
        <v>1.0673234811167109E-3</v>
      </c>
      <c r="AN128" s="14" t="s">
        <v>141</v>
      </c>
      <c r="AO128" s="14">
        <v>39.21</v>
      </c>
      <c r="AP128" s="8">
        <f t="shared" si="20"/>
        <v>3.0698388334611248E-3</v>
      </c>
      <c r="AS128" s="15" t="s">
        <v>141</v>
      </c>
      <c r="AT128" s="15"/>
      <c r="AU128" s="15">
        <v>184.25</v>
      </c>
      <c r="AV128" s="8">
        <f t="shared" si="21"/>
        <v>-6.7920866799633384E-3</v>
      </c>
      <c r="AY128" s="6">
        <v>44320</v>
      </c>
      <c r="AZ128" s="16">
        <v>127.44</v>
      </c>
      <c r="BA128" s="8">
        <f t="shared" si="22"/>
        <v>-3.542234332425076E-2</v>
      </c>
    </row>
    <row r="129" spans="1:53" ht="17.25" thickBot="1">
      <c r="A129" s="3">
        <v>44319</v>
      </c>
      <c r="B129" s="2">
        <v>232.99</v>
      </c>
      <c r="C129" s="4">
        <f t="shared" si="12"/>
        <v>-2.184154175588815E-3</v>
      </c>
      <c r="F129" s="3">
        <v>44319</v>
      </c>
      <c r="G129" s="5">
        <v>4192.66</v>
      </c>
      <c r="H129" s="4">
        <f t="shared" si="13"/>
        <v>2.7480346410215795E-3</v>
      </c>
      <c r="J129" s="3">
        <v>44319</v>
      </c>
      <c r="K129" s="2">
        <v>684.9</v>
      </c>
      <c r="L129" s="4">
        <f t="shared" si="14"/>
        <v>-3.459066305818681E-2</v>
      </c>
      <c r="O129" s="3">
        <v>44319</v>
      </c>
      <c r="P129" s="2">
        <v>313.92</v>
      </c>
      <c r="Q129" s="4">
        <f t="shared" si="15"/>
        <v>-1.7680007510091578E-2</v>
      </c>
      <c r="T129" s="3">
        <v>44319</v>
      </c>
      <c r="U129" s="2">
        <v>148.31</v>
      </c>
      <c r="V129" s="4">
        <f t="shared" si="16"/>
        <v>-1.1464373791908233E-2</v>
      </c>
      <c r="Y129" s="3">
        <v>44319</v>
      </c>
      <c r="Z129" s="2">
        <v>91.15</v>
      </c>
      <c r="AA129" s="4">
        <f t="shared" si="17"/>
        <v>-4.3864458822229224E-4</v>
      </c>
      <c r="AD129" s="6">
        <v>44319</v>
      </c>
      <c r="AE129" s="7">
        <v>3386.49</v>
      </c>
      <c r="AF129" s="8">
        <f t="shared" si="18"/>
        <v>-2.3340120320007429E-2</v>
      </c>
      <c r="AI129" s="14" t="s">
        <v>142</v>
      </c>
      <c r="AJ129" s="14">
        <v>121.8</v>
      </c>
      <c r="AK129" s="8">
        <f t="shared" si="19"/>
        <v>1.1375903014199107E-2</v>
      </c>
      <c r="AN129" s="14" t="s">
        <v>142</v>
      </c>
      <c r="AO129" s="14">
        <v>39.090000000000003</v>
      </c>
      <c r="AP129" s="8">
        <f t="shared" si="20"/>
        <v>3.0582652254152576E-2</v>
      </c>
      <c r="AS129" s="15" t="s">
        <v>142</v>
      </c>
      <c r="AT129" s="15"/>
      <c r="AU129" s="15">
        <v>185.51</v>
      </c>
      <c r="AV129" s="8">
        <f t="shared" si="21"/>
        <v>-2.7416406837975638E-3</v>
      </c>
      <c r="AY129" s="6">
        <v>44319</v>
      </c>
      <c r="AZ129" s="16">
        <v>132.12</v>
      </c>
      <c r="BA129" s="8">
        <f t="shared" si="22"/>
        <v>8.2417582417584345E-3</v>
      </c>
    </row>
    <row r="130" spans="1:53" ht="17.25" thickBot="1">
      <c r="A130" s="3">
        <v>44316</v>
      </c>
      <c r="B130" s="2">
        <v>233.5</v>
      </c>
      <c r="C130" s="4">
        <f t="shared" si="12"/>
        <v>3.6966987620359326E-3</v>
      </c>
      <c r="F130" s="3">
        <v>44316</v>
      </c>
      <c r="G130" s="5">
        <v>4181.17</v>
      </c>
      <c r="H130" s="4">
        <f t="shared" si="13"/>
        <v>-7.1946375018698827E-3</v>
      </c>
      <c r="J130" s="3">
        <v>44316</v>
      </c>
      <c r="K130" s="2">
        <v>709.44</v>
      </c>
      <c r="L130" s="4">
        <f t="shared" si="14"/>
        <v>4.7917282127031058E-2</v>
      </c>
      <c r="O130" s="3">
        <v>44316</v>
      </c>
      <c r="P130" s="2">
        <v>319.57</v>
      </c>
      <c r="Q130" s="4">
        <f t="shared" si="15"/>
        <v>-4.7648707567736759E-3</v>
      </c>
      <c r="T130" s="3">
        <v>44316</v>
      </c>
      <c r="U130" s="2">
        <v>150.03</v>
      </c>
      <c r="V130" s="4">
        <f t="shared" si="16"/>
        <v>-2.062797832756702E-2</v>
      </c>
      <c r="Y130" s="3">
        <v>44316</v>
      </c>
      <c r="Z130" s="2">
        <v>91.19</v>
      </c>
      <c r="AA130" s="4">
        <f t="shared" si="17"/>
        <v>-9.7730481051145901E-3</v>
      </c>
      <c r="AD130" s="6">
        <v>44316</v>
      </c>
      <c r="AE130" s="7">
        <v>3467.42</v>
      </c>
      <c r="AF130" s="8">
        <f t="shared" si="18"/>
        <v>-1.1206144078171887E-3</v>
      </c>
      <c r="AI130" s="14" t="s">
        <v>143</v>
      </c>
      <c r="AJ130" s="14">
        <v>120.43</v>
      </c>
      <c r="AK130" s="8">
        <f t="shared" si="19"/>
        <v>-2.9803791704611227E-3</v>
      </c>
      <c r="AN130" s="14" t="s">
        <v>143</v>
      </c>
      <c r="AO130" s="14">
        <v>37.93</v>
      </c>
      <c r="AP130" s="8">
        <f t="shared" si="20"/>
        <v>1.3199577613516311E-3</v>
      </c>
      <c r="AS130" s="15" t="s">
        <v>143</v>
      </c>
      <c r="AT130" s="15"/>
      <c r="AU130" s="15">
        <v>186.02</v>
      </c>
      <c r="AV130" s="8">
        <f t="shared" si="21"/>
        <v>3.723088544757891E-3</v>
      </c>
      <c r="AY130" s="6">
        <v>44316</v>
      </c>
      <c r="AZ130" s="16">
        <v>131.04</v>
      </c>
      <c r="BA130" s="8">
        <f t="shared" si="22"/>
        <v>-1.5107102593010291E-2</v>
      </c>
    </row>
    <row r="131" spans="1:53" ht="17.25" thickBot="1">
      <c r="A131" s="3">
        <v>44315</v>
      </c>
      <c r="B131" s="2">
        <v>232.64</v>
      </c>
      <c r="C131" s="4">
        <f t="shared" si="12"/>
        <v>1.2050289293948691E-2</v>
      </c>
      <c r="F131" s="3">
        <v>44315</v>
      </c>
      <c r="G131" s="5">
        <v>4211.47</v>
      </c>
      <c r="H131" s="4">
        <f t="shared" si="13"/>
        <v>6.7627976802335787E-3</v>
      </c>
      <c r="J131" s="3">
        <v>44315</v>
      </c>
      <c r="K131" s="2">
        <v>677</v>
      </c>
      <c r="L131" s="4">
        <f t="shared" si="14"/>
        <v>-2.5057603686635899E-2</v>
      </c>
      <c r="O131" s="3">
        <v>44315</v>
      </c>
      <c r="P131" s="2">
        <v>321.10000000000002</v>
      </c>
      <c r="Q131" s="4">
        <f t="shared" si="15"/>
        <v>-3.0641509433962155E-2</v>
      </c>
      <c r="T131" s="3">
        <v>44315</v>
      </c>
      <c r="U131" s="2">
        <v>153.19</v>
      </c>
      <c r="V131" s="4">
        <f t="shared" si="16"/>
        <v>3.1432126252373127E-3</v>
      </c>
      <c r="Y131" s="3">
        <v>44315</v>
      </c>
      <c r="Z131" s="2">
        <v>92.09</v>
      </c>
      <c r="AA131" s="4">
        <f t="shared" si="17"/>
        <v>9.2054794520548544E-3</v>
      </c>
      <c r="AD131" s="6">
        <v>44315</v>
      </c>
      <c r="AE131" s="7">
        <v>3471.31</v>
      </c>
      <c r="AF131" s="8">
        <f t="shared" si="18"/>
        <v>3.7039178834754605E-3</v>
      </c>
      <c r="AI131" s="14" t="s">
        <v>144</v>
      </c>
      <c r="AJ131" s="14">
        <v>120.79</v>
      </c>
      <c r="AK131" s="8">
        <f t="shared" si="19"/>
        <v>-4.040237467018426E-3</v>
      </c>
      <c r="AN131" s="14" t="s">
        <v>144</v>
      </c>
      <c r="AO131" s="14">
        <v>37.880000000000003</v>
      </c>
      <c r="AP131" s="8">
        <f t="shared" si="20"/>
        <v>-5.5132580729850833E-3</v>
      </c>
      <c r="AS131" s="15" t="s">
        <v>144</v>
      </c>
      <c r="AT131" s="15"/>
      <c r="AU131" s="15">
        <v>185.33</v>
      </c>
      <c r="AV131" s="8">
        <f t="shared" si="21"/>
        <v>1.0578548448661573E-2</v>
      </c>
      <c r="AY131" s="6">
        <v>44315</v>
      </c>
      <c r="AZ131" s="16">
        <v>133.05000000000001</v>
      </c>
      <c r="BA131" s="8">
        <f t="shared" si="22"/>
        <v>-7.5103266992104789E-4</v>
      </c>
    </row>
    <row r="132" spans="1:53" ht="17.25" thickBot="1">
      <c r="A132" s="3">
        <v>44314</v>
      </c>
      <c r="B132" s="2">
        <v>229.87</v>
      </c>
      <c r="C132" s="4">
        <f t="shared" ref="C132:C195" si="23">B132/B133-1</f>
        <v>-1.0971517081146076E-2</v>
      </c>
      <c r="F132" s="3">
        <v>44314</v>
      </c>
      <c r="G132" s="5">
        <v>4183.18</v>
      </c>
      <c r="H132" s="4">
        <f t="shared" ref="H132:H195" si="24">G132/G133-1</f>
        <v>-8.4553063018300012E-4</v>
      </c>
      <c r="J132" s="3">
        <v>44314</v>
      </c>
      <c r="K132" s="2">
        <v>694.4</v>
      </c>
      <c r="L132" s="4">
        <f t="shared" ref="L132:L195" si="25">K132/K133-1</f>
        <v>-1.4672077645656589E-2</v>
      </c>
      <c r="O132" s="3">
        <v>44314</v>
      </c>
      <c r="P132" s="2">
        <v>331.25</v>
      </c>
      <c r="Q132" s="4">
        <f t="shared" ref="Q132:Q195" si="26">P132/P133-1</f>
        <v>-6.7168430837506454E-3</v>
      </c>
      <c r="T132" s="3">
        <v>44314</v>
      </c>
      <c r="U132" s="2">
        <v>152.71</v>
      </c>
      <c r="V132" s="4">
        <f t="shared" ref="V132:V195" si="27">U132/U133-1</f>
        <v>-6.8288241415190853E-3</v>
      </c>
      <c r="Y132" s="3">
        <v>44314</v>
      </c>
      <c r="Z132" s="2">
        <v>91.25</v>
      </c>
      <c r="AA132" s="4">
        <f t="shared" ref="AA132:AA195" si="28">Z132/Z133-1</f>
        <v>-3.8209606986898681E-3</v>
      </c>
      <c r="AD132" s="6">
        <v>44314</v>
      </c>
      <c r="AE132" s="7">
        <v>3458.5</v>
      </c>
      <c r="AF132" s="8">
        <f t="shared" ref="AF132:AF195" si="29">AE132/AE133-1</f>
        <v>1.2017802851850723E-2</v>
      </c>
      <c r="AI132" s="14" t="s">
        <v>145</v>
      </c>
      <c r="AJ132" s="14">
        <v>121.28</v>
      </c>
      <c r="AK132" s="8">
        <f t="shared" ref="AK132:AK195" si="30">AJ132/AJ133-1</f>
        <v>-2.959552778691199E-3</v>
      </c>
      <c r="AN132" s="14" t="s">
        <v>145</v>
      </c>
      <c r="AO132" s="14">
        <v>38.090000000000003</v>
      </c>
      <c r="AP132" s="8">
        <f t="shared" ref="AP132:AP195" si="31">AO132/AO133-1</f>
        <v>9.5414789292342927E-3</v>
      </c>
      <c r="AS132" s="15" t="s">
        <v>145</v>
      </c>
      <c r="AT132" s="15"/>
      <c r="AU132" s="15">
        <v>183.39</v>
      </c>
      <c r="AV132" s="8">
        <f t="shared" ref="AV132:AV195" si="32">AU132/AU133-1</f>
        <v>-6.7699306759099187E-3</v>
      </c>
      <c r="AY132" s="6">
        <v>44314</v>
      </c>
      <c r="AZ132" s="16">
        <v>133.15</v>
      </c>
      <c r="BA132" s="8">
        <f t="shared" ref="BA132:BA195" si="33">AZ132/AZ133-1</f>
        <v>-6.0465810689758204E-3</v>
      </c>
    </row>
    <row r="133" spans="1:53" ht="17.25" thickBot="1">
      <c r="A133" s="3">
        <v>44313</v>
      </c>
      <c r="B133" s="2">
        <v>232.42</v>
      </c>
      <c r="C133" s="4">
        <f t="shared" si="23"/>
        <v>1.1533272402837413E-2</v>
      </c>
      <c r="F133" s="3">
        <v>44313</v>
      </c>
      <c r="G133" s="5">
        <v>4186.72</v>
      </c>
      <c r="H133" s="4">
        <f t="shared" si="24"/>
        <v>-2.1491921425531579E-4</v>
      </c>
      <c r="J133" s="3">
        <v>44313</v>
      </c>
      <c r="K133" s="2">
        <v>704.74</v>
      </c>
      <c r="L133" s="4">
        <f t="shared" si="25"/>
        <v>-4.5326469791384549E-2</v>
      </c>
      <c r="O133" s="3">
        <v>44313</v>
      </c>
      <c r="P133" s="2">
        <v>333.49</v>
      </c>
      <c r="Q133" s="4">
        <f t="shared" si="26"/>
        <v>-8.7093514059806143E-3</v>
      </c>
      <c r="T133" s="3">
        <v>44313</v>
      </c>
      <c r="U133" s="2">
        <v>153.76</v>
      </c>
      <c r="V133" s="4">
        <f t="shared" si="27"/>
        <v>-6.2047569803516112E-3</v>
      </c>
      <c r="Y133" s="3">
        <v>44313</v>
      </c>
      <c r="Z133" s="2">
        <v>91.6</v>
      </c>
      <c r="AA133" s="4">
        <f t="shared" si="28"/>
        <v>-2.8013582342954146E-2</v>
      </c>
      <c r="AD133" s="6">
        <v>44313</v>
      </c>
      <c r="AE133" s="7">
        <v>3417.43</v>
      </c>
      <c r="AF133" s="8">
        <f t="shared" si="29"/>
        <v>2.4728659430917066E-3</v>
      </c>
      <c r="AI133" s="14" t="s">
        <v>146</v>
      </c>
      <c r="AJ133" s="14">
        <v>121.64</v>
      </c>
      <c r="AK133" s="8">
        <f t="shared" si="30"/>
        <v>-5.8030241111565184E-3</v>
      </c>
      <c r="AN133" s="14" t="s">
        <v>146</v>
      </c>
      <c r="AO133" s="14">
        <v>37.729999999999997</v>
      </c>
      <c r="AP133" s="8">
        <f t="shared" si="31"/>
        <v>-6.0590094836671105E-3</v>
      </c>
      <c r="AS133" s="15" t="s">
        <v>146</v>
      </c>
      <c r="AT133" s="15"/>
      <c r="AU133" s="15">
        <v>184.64</v>
      </c>
      <c r="AV133" s="8">
        <f t="shared" si="32"/>
        <v>2.0079231562379896E-3</v>
      </c>
      <c r="AY133" s="6">
        <v>44313</v>
      </c>
      <c r="AZ133" s="16">
        <v>133.96</v>
      </c>
      <c r="BA133" s="8">
        <f t="shared" si="33"/>
        <v>-2.4573683818600589E-3</v>
      </c>
    </row>
    <row r="134" spans="1:53" ht="17.25" thickBot="1">
      <c r="A134" s="3">
        <v>44312</v>
      </c>
      <c r="B134" s="2">
        <v>229.77</v>
      </c>
      <c r="C134" s="4">
        <f t="shared" si="23"/>
        <v>-9.6974398758727931E-3</v>
      </c>
      <c r="F134" s="3">
        <v>44312</v>
      </c>
      <c r="G134" s="5">
        <v>4187.62</v>
      </c>
      <c r="H134" s="4">
        <f t="shared" si="24"/>
        <v>1.782224167916624E-3</v>
      </c>
      <c r="J134" s="3">
        <v>44312</v>
      </c>
      <c r="K134" s="2">
        <v>738.2</v>
      </c>
      <c r="L134" s="4">
        <f t="shared" si="25"/>
        <v>1.2064710721140681E-2</v>
      </c>
      <c r="O134" s="3">
        <v>44312</v>
      </c>
      <c r="P134" s="2">
        <v>336.42</v>
      </c>
      <c r="Q134" s="4">
        <f t="shared" si="26"/>
        <v>-1.3654713844691857E-3</v>
      </c>
      <c r="T134" s="3">
        <v>44312</v>
      </c>
      <c r="U134" s="2">
        <v>154.72</v>
      </c>
      <c r="V134" s="4">
        <f t="shared" si="27"/>
        <v>1.3958975031129084E-2</v>
      </c>
      <c r="Y134" s="3">
        <v>44312</v>
      </c>
      <c r="Z134" s="2">
        <v>94.24</v>
      </c>
      <c r="AA134" s="4">
        <f t="shared" si="28"/>
        <v>1.311545904106648E-2</v>
      </c>
      <c r="AD134" s="6">
        <v>44312</v>
      </c>
      <c r="AE134" s="7">
        <v>3409</v>
      </c>
      <c r="AF134" s="8">
        <f t="shared" si="29"/>
        <v>2.0389837408107958E-2</v>
      </c>
      <c r="AI134" s="14" t="s">
        <v>147</v>
      </c>
      <c r="AJ134" s="14">
        <v>122.35</v>
      </c>
      <c r="AK134" s="8">
        <f t="shared" si="30"/>
        <v>-3.4210311965463536E-3</v>
      </c>
      <c r="AN134" s="14" t="s">
        <v>147</v>
      </c>
      <c r="AO134" s="14">
        <v>37.96</v>
      </c>
      <c r="AP134" s="8">
        <f t="shared" si="31"/>
        <v>5.2714812862419969E-4</v>
      </c>
      <c r="AS134" s="15" t="s">
        <v>147</v>
      </c>
      <c r="AT134" s="15"/>
      <c r="AU134" s="15">
        <v>184.27</v>
      </c>
      <c r="AV134" s="8">
        <f t="shared" si="32"/>
        <v>6.8298546606928578E-3</v>
      </c>
      <c r="AY134" s="6">
        <v>44312</v>
      </c>
      <c r="AZ134" s="16">
        <v>134.29</v>
      </c>
      <c r="BA134" s="8">
        <f t="shared" si="33"/>
        <v>2.9875270744641469E-3</v>
      </c>
    </row>
    <row r="135" spans="1:53" ht="17.25" thickBot="1">
      <c r="A135" s="3">
        <v>44309</v>
      </c>
      <c r="B135" s="2">
        <v>232.02</v>
      </c>
      <c r="C135" s="4">
        <f t="shared" si="23"/>
        <v>6.9438416804097347E-3</v>
      </c>
      <c r="F135" s="3">
        <v>44309</v>
      </c>
      <c r="G135" s="5">
        <v>4180.17</v>
      </c>
      <c r="H135" s="4">
        <f t="shared" si="24"/>
        <v>1.0928710658818286E-2</v>
      </c>
      <c r="J135" s="3">
        <v>44309</v>
      </c>
      <c r="K135" s="2">
        <v>729.4</v>
      </c>
      <c r="L135" s="4">
        <f t="shared" si="25"/>
        <v>1.3491920132279178E-2</v>
      </c>
      <c r="O135" s="3">
        <v>44309</v>
      </c>
      <c r="P135" s="2">
        <v>336.88</v>
      </c>
      <c r="Q135" s="4">
        <f t="shared" si="26"/>
        <v>2.6072124756335358E-2</v>
      </c>
      <c r="T135" s="3">
        <v>44309</v>
      </c>
      <c r="U135" s="2">
        <v>152.59</v>
      </c>
      <c r="V135" s="4">
        <f t="shared" si="27"/>
        <v>2.7957423874966247E-2</v>
      </c>
      <c r="Y135" s="3">
        <v>44309</v>
      </c>
      <c r="Z135" s="2">
        <v>93.02</v>
      </c>
      <c r="AA135" s="4">
        <f t="shared" si="28"/>
        <v>-7.257203842049198E-3</v>
      </c>
      <c r="AD135" s="6">
        <v>44309</v>
      </c>
      <c r="AE135" s="7">
        <v>3340.88</v>
      </c>
      <c r="AF135" s="8">
        <f t="shared" si="29"/>
        <v>9.6221260546867082E-3</v>
      </c>
      <c r="AI135" s="14" t="s">
        <v>148</v>
      </c>
      <c r="AJ135" s="14">
        <v>122.77</v>
      </c>
      <c r="AK135" s="8">
        <f t="shared" si="30"/>
        <v>6.6415218104296514E-3</v>
      </c>
      <c r="AN135" s="14" t="s">
        <v>148</v>
      </c>
      <c r="AO135" s="14">
        <v>37.94</v>
      </c>
      <c r="AP135" s="8">
        <f t="shared" si="31"/>
        <v>5.2742616033740752E-4</v>
      </c>
      <c r="AS135" s="15" t="s">
        <v>148</v>
      </c>
      <c r="AT135" s="15"/>
      <c r="AU135" s="15">
        <v>183.02</v>
      </c>
      <c r="AV135" s="8">
        <f t="shared" si="32"/>
        <v>1.4226307725979659E-3</v>
      </c>
      <c r="AY135" s="6">
        <v>44309</v>
      </c>
      <c r="AZ135" s="16">
        <v>133.88999999999999</v>
      </c>
      <c r="BA135" s="8">
        <f t="shared" si="33"/>
        <v>1.8020072992700475E-2</v>
      </c>
    </row>
    <row r="136" spans="1:53" ht="17.25" thickBot="1">
      <c r="A136" s="3">
        <v>44308</v>
      </c>
      <c r="B136" s="2">
        <v>230.42</v>
      </c>
      <c r="C136" s="4">
        <f t="shared" si="23"/>
        <v>3.0471878808984165E-3</v>
      </c>
      <c r="F136" s="3">
        <v>44308</v>
      </c>
      <c r="G136" s="5">
        <v>4134.9799999999996</v>
      </c>
      <c r="H136" s="4">
        <f t="shared" si="24"/>
        <v>-9.2106713438859789E-3</v>
      </c>
      <c r="J136" s="3">
        <v>44308</v>
      </c>
      <c r="K136" s="2">
        <v>719.69</v>
      </c>
      <c r="L136" s="4">
        <f t="shared" si="25"/>
        <v>-3.28307262269526E-2</v>
      </c>
      <c r="O136" s="3">
        <v>44308</v>
      </c>
      <c r="P136" s="2">
        <v>328.32</v>
      </c>
      <c r="Q136" s="4">
        <f t="shared" si="26"/>
        <v>1.7226422109307249E-2</v>
      </c>
      <c r="T136" s="3">
        <v>44308</v>
      </c>
      <c r="U136" s="2">
        <v>148.44</v>
      </c>
      <c r="V136" s="4">
        <f t="shared" si="27"/>
        <v>-3.3216100039077712E-2</v>
      </c>
      <c r="Y136" s="3">
        <v>44308</v>
      </c>
      <c r="Z136" s="2">
        <v>93.7</v>
      </c>
      <c r="AA136" s="4">
        <f t="shared" si="28"/>
        <v>5.5805966945696728E-3</v>
      </c>
      <c r="AD136" s="6">
        <v>44308</v>
      </c>
      <c r="AE136" s="7">
        <v>3309.04</v>
      </c>
      <c r="AF136" s="8">
        <f t="shared" si="29"/>
        <v>-1.5758383352865279E-2</v>
      </c>
      <c r="AI136" s="14" t="s">
        <v>149</v>
      </c>
      <c r="AJ136" s="14">
        <v>121.96</v>
      </c>
      <c r="AK136" s="8">
        <f t="shared" si="30"/>
        <v>-4.4894294343319485E-3</v>
      </c>
      <c r="AN136" s="14" t="s">
        <v>149</v>
      </c>
      <c r="AO136" s="14">
        <v>37.92</v>
      </c>
      <c r="AP136" s="8">
        <f t="shared" si="31"/>
        <v>-2.2428460943542117E-2</v>
      </c>
      <c r="AS136" s="15" t="s">
        <v>149</v>
      </c>
      <c r="AT136" s="15"/>
      <c r="AU136" s="15">
        <v>182.76</v>
      </c>
      <c r="AV136" s="8">
        <f t="shared" si="32"/>
        <v>-1.9114193654088396E-3</v>
      </c>
      <c r="AY136" s="6">
        <v>44308</v>
      </c>
      <c r="AZ136" s="16">
        <v>131.52000000000001</v>
      </c>
      <c r="BA136" s="8">
        <f t="shared" si="33"/>
        <v>-1.164800480949868E-2</v>
      </c>
    </row>
    <row r="137" spans="1:53" ht="17.25" thickBot="1">
      <c r="A137" s="3">
        <v>44307</v>
      </c>
      <c r="B137" s="2">
        <v>229.72</v>
      </c>
      <c r="C137" s="4">
        <f t="shared" si="23"/>
        <v>-3.2542196381307731E-3</v>
      </c>
      <c r="F137" s="3">
        <v>44307</v>
      </c>
      <c r="G137" s="5">
        <v>4173.42</v>
      </c>
      <c r="H137" s="4">
        <f t="shared" si="24"/>
        <v>9.3060600637495661E-3</v>
      </c>
      <c r="J137" s="3">
        <v>44307</v>
      </c>
      <c r="K137" s="2">
        <v>744.12</v>
      </c>
      <c r="L137" s="4">
        <f t="shared" si="25"/>
        <v>3.4951807396486734E-2</v>
      </c>
      <c r="O137" s="3">
        <v>44307</v>
      </c>
      <c r="P137" s="2">
        <v>322.76</v>
      </c>
      <c r="Q137" s="4">
        <f t="shared" si="26"/>
        <v>3.0455590776308217E-3</v>
      </c>
      <c r="T137" s="3">
        <v>44307</v>
      </c>
      <c r="U137" s="2">
        <v>153.54</v>
      </c>
      <c r="V137" s="4">
        <f t="shared" si="27"/>
        <v>1.2462908011869445E-2</v>
      </c>
      <c r="Y137" s="3">
        <v>44307</v>
      </c>
      <c r="Z137" s="2">
        <v>93.18</v>
      </c>
      <c r="AA137" s="4">
        <f t="shared" si="28"/>
        <v>-1.3655128612257816E-2</v>
      </c>
      <c r="AD137" s="6">
        <v>44307</v>
      </c>
      <c r="AE137" s="7">
        <v>3362.02</v>
      </c>
      <c r="AF137" s="8">
        <f t="shared" si="29"/>
        <v>8.1956643646035054E-3</v>
      </c>
      <c r="AI137" s="14" t="s">
        <v>150</v>
      </c>
      <c r="AJ137" s="14">
        <v>122.51</v>
      </c>
      <c r="AK137" s="8">
        <f t="shared" si="30"/>
        <v>1.1810373306904598E-2</v>
      </c>
      <c r="AN137" s="14" t="s">
        <v>150</v>
      </c>
      <c r="AO137" s="14">
        <v>38.79</v>
      </c>
      <c r="AP137" s="8">
        <f t="shared" si="31"/>
        <v>1.2793733681462305E-2</v>
      </c>
      <c r="AS137" s="15" t="s">
        <v>150</v>
      </c>
      <c r="AT137" s="15"/>
      <c r="AU137" s="15">
        <v>183.11</v>
      </c>
      <c r="AV137" s="8">
        <f t="shared" si="32"/>
        <v>1.7506428141584873E-3</v>
      </c>
      <c r="AY137" s="6">
        <v>44307</v>
      </c>
      <c r="AZ137" s="16">
        <v>133.07</v>
      </c>
      <c r="BA137" s="8">
        <f t="shared" si="33"/>
        <v>2.8638179214710568E-3</v>
      </c>
    </row>
    <row r="138" spans="1:53" ht="17.25" thickBot="1">
      <c r="A138" s="3">
        <v>44306</v>
      </c>
      <c r="B138" s="2">
        <v>230.47</v>
      </c>
      <c r="C138" s="4">
        <f t="shared" si="23"/>
        <v>5.1901605024424757E-3</v>
      </c>
      <c r="F138" s="3">
        <v>44306</v>
      </c>
      <c r="G138" s="5">
        <v>4134.9399999999996</v>
      </c>
      <c r="H138" s="4">
        <f t="shared" si="24"/>
        <v>-6.8023616108532359E-3</v>
      </c>
      <c r="J138" s="3">
        <v>44306</v>
      </c>
      <c r="K138" s="2">
        <v>718.99</v>
      </c>
      <c r="L138" s="4">
        <f t="shared" si="25"/>
        <v>6.1010592894226168E-3</v>
      </c>
      <c r="O138" s="3">
        <v>44306</v>
      </c>
      <c r="P138" s="2">
        <v>321.77999999999997</v>
      </c>
      <c r="Q138" s="4">
        <f t="shared" si="26"/>
        <v>-7.8623624086578969E-3</v>
      </c>
      <c r="T138" s="3">
        <v>44306</v>
      </c>
      <c r="U138" s="2">
        <v>151.65</v>
      </c>
      <c r="V138" s="4">
        <f t="shared" si="27"/>
        <v>-1.2438134930971567E-2</v>
      </c>
      <c r="Y138" s="3">
        <v>44306</v>
      </c>
      <c r="Z138" s="2">
        <v>94.47</v>
      </c>
      <c r="AA138" s="4">
        <f t="shared" si="28"/>
        <v>-1.5937500000000049E-2</v>
      </c>
      <c r="AD138" s="6">
        <v>44306</v>
      </c>
      <c r="AE138" s="7">
        <v>3334.69</v>
      </c>
      <c r="AF138" s="8">
        <f t="shared" si="29"/>
        <v>-1.1067582836349898E-2</v>
      </c>
      <c r="AI138" s="14" t="s">
        <v>151</v>
      </c>
      <c r="AJ138" s="14">
        <v>121.08</v>
      </c>
      <c r="AK138" s="8">
        <f t="shared" si="30"/>
        <v>3.8968576403282107E-3</v>
      </c>
      <c r="AN138" s="14" t="s">
        <v>151</v>
      </c>
      <c r="AO138" s="14">
        <v>38.299999999999997</v>
      </c>
      <c r="AP138" s="8">
        <f t="shared" si="31"/>
        <v>2.6178010471202828E-3</v>
      </c>
      <c r="AS138" s="15" t="s">
        <v>151</v>
      </c>
      <c r="AT138" s="15"/>
      <c r="AU138" s="15">
        <v>182.79</v>
      </c>
      <c r="AV138" s="8">
        <f t="shared" si="32"/>
        <v>-2.4755908872645893E-2</v>
      </c>
      <c r="AY138" s="6">
        <v>44306</v>
      </c>
      <c r="AZ138" s="16">
        <v>132.69</v>
      </c>
      <c r="BA138" s="8">
        <f t="shared" si="33"/>
        <v>-1.2796666914664079E-2</v>
      </c>
    </row>
    <row r="139" spans="1:53" ht="17.25" thickBot="1">
      <c r="A139" s="3">
        <v>44305</v>
      </c>
      <c r="B139" s="2">
        <v>229.28</v>
      </c>
      <c r="C139" s="4">
        <f t="shared" si="23"/>
        <v>-5.4654289927994482E-3</v>
      </c>
      <c r="F139" s="3">
        <v>44305</v>
      </c>
      <c r="G139" s="5">
        <v>4163.26</v>
      </c>
      <c r="H139" s="4">
        <f t="shared" si="24"/>
        <v>-5.3064530387267883E-3</v>
      </c>
      <c r="J139" s="3">
        <v>44305</v>
      </c>
      <c r="K139" s="2">
        <v>714.63</v>
      </c>
      <c r="L139" s="4">
        <f t="shared" si="25"/>
        <v>-3.3996593581875678E-2</v>
      </c>
      <c r="O139" s="3">
        <v>44305</v>
      </c>
      <c r="P139" s="2">
        <v>324.33</v>
      </c>
      <c r="Q139" s="4">
        <f t="shared" si="26"/>
        <v>-1.7032883770268237E-2</v>
      </c>
      <c r="T139" s="3">
        <v>44305</v>
      </c>
      <c r="U139" s="2">
        <v>153.56</v>
      </c>
      <c r="V139" s="4">
        <f t="shared" si="27"/>
        <v>-3.457814661134162E-2</v>
      </c>
      <c r="Y139" s="3">
        <v>44305</v>
      </c>
      <c r="Z139" s="2">
        <v>96</v>
      </c>
      <c r="AA139" s="4">
        <f t="shared" si="28"/>
        <v>-4.9751243781095411E-3</v>
      </c>
      <c r="AD139" s="6">
        <v>44305</v>
      </c>
      <c r="AE139" s="7">
        <v>3372.01</v>
      </c>
      <c r="AF139" s="8">
        <f t="shared" si="29"/>
        <v>-8.0689760666462496E-3</v>
      </c>
      <c r="AI139" s="14" t="s">
        <v>152</v>
      </c>
      <c r="AJ139" s="14">
        <v>120.61</v>
      </c>
      <c r="AK139" s="8">
        <f t="shared" si="30"/>
        <v>2.4879747885231396E-4</v>
      </c>
      <c r="AN139" s="14" t="s">
        <v>152</v>
      </c>
      <c r="AO139" s="14">
        <v>38.200000000000003</v>
      </c>
      <c r="AP139" s="8">
        <f t="shared" si="31"/>
        <v>9.2470277410832136E-3</v>
      </c>
      <c r="AS139" s="15" t="s">
        <v>152</v>
      </c>
      <c r="AT139" s="15"/>
      <c r="AU139" s="15">
        <v>187.43</v>
      </c>
      <c r="AV139" s="8">
        <f t="shared" si="32"/>
        <v>9.0782868738670253E-4</v>
      </c>
      <c r="AY139" s="6">
        <v>44305</v>
      </c>
      <c r="AZ139" s="16">
        <v>134.41</v>
      </c>
      <c r="BA139" s="8">
        <f t="shared" si="33"/>
        <v>5.0848725042997867E-3</v>
      </c>
    </row>
    <row r="140" spans="1:53" ht="17.25" thickBot="1">
      <c r="A140" s="3">
        <v>44302</v>
      </c>
      <c r="B140" s="2">
        <v>230.54</v>
      </c>
      <c r="C140" s="4">
        <f t="shared" si="23"/>
        <v>7.7810806084979145E-3</v>
      </c>
      <c r="F140" s="3">
        <v>44302</v>
      </c>
      <c r="G140" s="5">
        <v>4185.47</v>
      </c>
      <c r="H140" s="4">
        <f t="shared" si="24"/>
        <v>3.6087492386858155E-3</v>
      </c>
      <c r="J140" s="3">
        <v>44302</v>
      </c>
      <c r="K140" s="2">
        <v>739.78</v>
      </c>
      <c r="L140" s="4">
        <f t="shared" si="25"/>
        <v>1.2587128645868972E-3</v>
      </c>
      <c r="O140" s="3">
        <v>44302</v>
      </c>
      <c r="P140" s="2">
        <v>329.95</v>
      </c>
      <c r="Q140" s="4">
        <f t="shared" si="26"/>
        <v>-7.310909200312965E-3</v>
      </c>
      <c r="T140" s="3">
        <v>44302</v>
      </c>
      <c r="U140" s="2">
        <v>159.06</v>
      </c>
      <c r="V140" s="4">
        <f t="shared" si="27"/>
        <v>-1.3948298307606466E-2</v>
      </c>
      <c r="Y140" s="3">
        <v>44302</v>
      </c>
      <c r="Z140" s="2">
        <v>96.48</v>
      </c>
      <c r="AA140" s="4">
        <f t="shared" si="28"/>
        <v>-1.3295152382900355E-2</v>
      </c>
      <c r="AD140" s="6">
        <v>44302</v>
      </c>
      <c r="AE140" s="7">
        <v>3399.44</v>
      </c>
      <c r="AF140" s="8">
        <f t="shared" si="29"/>
        <v>6.0223314561020924E-3</v>
      </c>
      <c r="AI140" s="14" t="s">
        <v>153</v>
      </c>
      <c r="AJ140" s="14">
        <v>120.58</v>
      </c>
      <c r="AK140" s="8">
        <f t="shared" si="30"/>
        <v>7.4358760130337487E-3</v>
      </c>
      <c r="AN140" s="14" t="s">
        <v>153</v>
      </c>
      <c r="AO140" s="14">
        <v>37.85</v>
      </c>
      <c r="AP140" s="8">
        <f t="shared" si="31"/>
        <v>2.5745257452574499E-2</v>
      </c>
      <c r="AS140" s="15" t="s">
        <v>153</v>
      </c>
      <c r="AT140" s="15"/>
      <c r="AU140" s="15">
        <v>187.26</v>
      </c>
      <c r="AV140" s="8">
        <f t="shared" si="32"/>
        <v>7.1532297101057907E-3</v>
      </c>
      <c r="AY140" s="6">
        <v>44302</v>
      </c>
      <c r="AZ140" s="16">
        <v>133.72999999999999</v>
      </c>
      <c r="BA140" s="8">
        <f t="shared" si="33"/>
        <v>-2.5359886626389327E-3</v>
      </c>
    </row>
    <row r="141" spans="1:53" ht="17.25" thickBot="1">
      <c r="A141" s="3">
        <v>44301</v>
      </c>
      <c r="B141" s="2">
        <v>228.76</v>
      </c>
      <c r="C141" s="4">
        <f t="shared" si="23"/>
        <v>4.2142230026338545E-3</v>
      </c>
      <c r="F141" s="3">
        <v>44301</v>
      </c>
      <c r="G141" s="5">
        <v>4170.42</v>
      </c>
      <c r="H141" s="4">
        <f t="shared" si="24"/>
        <v>1.1094247768300924E-2</v>
      </c>
      <c r="J141" s="3">
        <v>44301</v>
      </c>
      <c r="K141" s="2">
        <v>738.85</v>
      </c>
      <c r="L141" s="4">
        <f t="shared" si="25"/>
        <v>9.0408751348620697E-3</v>
      </c>
      <c r="O141" s="3">
        <v>44301</v>
      </c>
      <c r="P141" s="2">
        <v>332.38</v>
      </c>
      <c r="Q141" s="4">
        <f t="shared" si="26"/>
        <v>9.6597812879708478E-3</v>
      </c>
      <c r="T141" s="3">
        <v>44301</v>
      </c>
      <c r="U141" s="2">
        <v>161.31</v>
      </c>
      <c r="V141" s="4">
        <f t="shared" si="27"/>
        <v>5.6315892868836315E-2</v>
      </c>
      <c r="Y141" s="3">
        <v>44301</v>
      </c>
      <c r="Z141" s="2">
        <v>97.78</v>
      </c>
      <c r="AA141" s="4">
        <f t="shared" si="28"/>
        <v>1.1273140965973871E-2</v>
      </c>
      <c r="AD141" s="6">
        <v>44301</v>
      </c>
      <c r="AE141" s="7">
        <v>3379.09</v>
      </c>
      <c r="AF141" s="8">
        <f t="shared" si="29"/>
        <v>1.3828382838283915E-2</v>
      </c>
      <c r="AI141" s="14" t="s">
        <v>154</v>
      </c>
      <c r="AJ141" s="14">
        <v>119.69</v>
      </c>
      <c r="AK141" s="8">
        <f t="shared" si="30"/>
        <v>1.7166652502761837E-2</v>
      </c>
      <c r="AN141" s="14" t="s">
        <v>154</v>
      </c>
      <c r="AO141" s="14">
        <v>36.9</v>
      </c>
      <c r="AP141" s="8">
        <f t="shared" si="31"/>
        <v>1.1513157894736947E-2</v>
      </c>
      <c r="AS141" s="15" t="s">
        <v>154</v>
      </c>
      <c r="AT141" s="15"/>
      <c r="AU141" s="15">
        <v>185.93</v>
      </c>
      <c r="AV141" s="8">
        <f t="shared" si="32"/>
        <v>-8.1617411714499655E-3</v>
      </c>
      <c r="AY141" s="6">
        <v>44301</v>
      </c>
      <c r="AZ141" s="16">
        <v>134.07</v>
      </c>
      <c r="BA141" s="8">
        <f t="shared" si="33"/>
        <v>1.8691588785046509E-2</v>
      </c>
    </row>
    <row r="142" spans="1:53" ht="17.25" thickBot="1">
      <c r="A142" s="3">
        <v>44300</v>
      </c>
      <c r="B142" s="2">
        <v>227.8</v>
      </c>
      <c r="C142" s="4">
        <f t="shared" si="23"/>
        <v>-4.3706293706293753E-3</v>
      </c>
      <c r="F142" s="3">
        <v>44300</v>
      </c>
      <c r="G142" s="5">
        <v>4124.66</v>
      </c>
      <c r="H142" s="4">
        <f t="shared" si="24"/>
        <v>-4.0878020277237415E-3</v>
      </c>
      <c r="J142" s="3">
        <v>44300</v>
      </c>
      <c r="K142" s="2">
        <v>732.23</v>
      </c>
      <c r="L142" s="4">
        <f t="shared" si="25"/>
        <v>-3.9471612970930936E-2</v>
      </c>
      <c r="O142" s="3">
        <v>44300</v>
      </c>
      <c r="P142" s="2">
        <v>329.2</v>
      </c>
      <c r="Q142" s="4">
        <f t="shared" si="26"/>
        <v>-3.9533187454412921E-2</v>
      </c>
      <c r="T142" s="3">
        <v>44300</v>
      </c>
      <c r="U142" s="2">
        <v>152.71</v>
      </c>
      <c r="V142" s="4">
        <f t="shared" si="27"/>
        <v>-2.5649205640272954E-2</v>
      </c>
      <c r="Y142" s="3">
        <v>44300</v>
      </c>
      <c r="Z142" s="2">
        <v>96.69</v>
      </c>
      <c r="AA142" s="4">
        <f t="shared" si="28"/>
        <v>-3.9147007314308535E-3</v>
      </c>
      <c r="AD142" s="6">
        <v>44300</v>
      </c>
      <c r="AE142" s="7">
        <v>3333</v>
      </c>
      <c r="AF142" s="8">
        <f t="shared" si="29"/>
        <v>-1.9705882352941129E-2</v>
      </c>
      <c r="AI142" s="14" t="s">
        <v>155</v>
      </c>
      <c r="AJ142" s="14">
        <v>117.67</v>
      </c>
      <c r="AK142" s="8">
        <f t="shared" si="30"/>
        <v>-8.4976206662146225E-5</v>
      </c>
      <c r="AN142" s="14" t="s">
        <v>155</v>
      </c>
      <c r="AO142" s="14">
        <v>36.479999999999997</v>
      </c>
      <c r="AP142" s="8">
        <f t="shared" si="31"/>
        <v>2.7419797093486409E-4</v>
      </c>
      <c r="AS142" s="15" t="s">
        <v>155</v>
      </c>
      <c r="AT142" s="15"/>
      <c r="AU142" s="15">
        <v>187.46</v>
      </c>
      <c r="AV142" s="8">
        <f t="shared" si="32"/>
        <v>1.0620518626341058E-2</v>
      </c>
      <c r="AY142" s="6">
        <v>44300</v>
      </c>
      <c r="AZ142" s="16">
        <v>131.61000000000001</v>
      </c>
      <c r="BA142" s="8">
        <f t="shared" si="33"/>
        <v>-1.783582089552227E-2</v>
      </c>
    </row>
    <row r="143" spans="1:53" ht="17.25" thickBot="1">
      <c r="A143" s="3">
        <v>44299</v>
      </c>
      <c r="B143" s="2">
        <v>228.8</v>
      </c>
      <c r="C143" s="4">
        <f t="shared" si="23"/>
        <v>1.5759061460340895E-3</v>
      </c>
      <c r="F143" s="3">
        <v>44299</v>
      </c>
      <c r="G143" s="5">
        <v>4141.59</v>
      </c>
      <c r="H143" s="4">
        <f t="shared" si="24"/>
        <v>3.2945816244711601E-3</v>
      </c>
      <c r="J143" s="3">
        <v>44299</v>
      </c>
      <c r="K143" s="2">
        <v>762.32</v>
      </c>
      <c r="L143" s="4">
        <f t="shared" si="25"/>
        <v>8.595686486794496E-2</v>
      </c>
      <c r="O143" s="3">
        <v>44299</v>
      </c>
      <c r="P143" s="2">
        <v>342.75</v>
      </c>
      <c r="Q143" s="4">
        <f t="shared" si="26"/>
        <v>6.6063263973126896E-2</v>
      </c>
      <c r="T143" s="3">
        <v>44299</v>
      </c>
      <c r="U143" s="2">
        <v>156.72999999999999</v>
      </c>
      <c r="V143" s="4">
        <f t="shared" si="27"/>
        <v>3.0914950996513868E-2</v>
      </c>
      <c r="Y143" s="3">
        <v>44299</v>
      </c>
      <c r="Z143" s="2">
        <v>97.07</v>
      </c>
      <c r="AA143" s="4">
        <f t="shared" si="28"/>
        <v>1.4527591973243936E-2</v>
      </c>
      <c r="AD143" s="6">
        <v>44299</v>
      </c>
      <c r="AE143" s="7">
        <v>3400</v>
      </c>
      <c r="AF143" s="8">
        <f t="shared" si="29"/>
        <v>6.0987337951523557E-3</v>
      </c>
      <c r="AI143" s="14" t="s">
        <v>156</v>
      </c>
      <c r="AJ143" s="14">
        <v>117.68</v>
      </c>
      <c r="AK143" s="8">
        <f t="shared" si="30"/>
        <v>4.0955631399317571E-3</v>
      </c>
      <c r="AN143" s="14" t="s">
        <v>156</v>
      </c>
      <c r="AO143" s="14">
        <v>36.47</v>
      </c>
      <c r="AP143" s="8">
        <f t="shared" si="31"/>
        <v>5.2370452039691706E-3</v>
      </c>
      <c r="AS143" s="15" t="s">
        <v>156</v>
      </c>
      <c r="AT143" s="15"/>
      <c r="AU143" s="15">
        <v>185.49</v>
      </c>
      <c r="AV143" s="8">
        <f t="shared" si="32"/>
        <v>-5.3622178132876064E-3</v>
      </c>
      <c r="AY143" s="6">
        <v>44299</v>
      </c>
      <c r="AZ143" s="16">
        <v>134</v>
      </c>
      <c r="BA143" s="8">
        <f t="shared" si="33"/>
        <v>2.4308209753860277E-2</v>
      </c>
    </row>
    <row r="144" spans="1:53" ht="17.25" thickBot="1">
      <c r="A144" s="3">
        <v>44298</v>
      </c>
      <c r="B144" s="2">
        <v>228.44</v>
      </c>
      <c r="C144" s="4">
        <f t="shared" si="23"/>
        <v>-2.2275606027516437E-3</v>
      </c>
      <c r="F144" s="3">
        <v>44298</v>
      </c>
      <c r="G144" s="5">
        <v>4127.99</v>
      </c>
      <c r="H144" s="4">
        <f t="shared" si="24"/>
        <v>-1.9618291028877799E-4</v>
      </c>
      <c r="J144" s="3">
        <v>44298</v>
      </c>
      <c r="K144" s="2">
        <v>701.98</v>
      </c>
      <c r="L144" s="4">
        <f t="shared" si="25"/>
        <v>3.6867448524415813E-2</v>
      </c>
      <c r="O144" s="3">
        <v>44298</v>
      </c>
      <c r="P144" s="2">
        <v>321.51</v>
      </c>
      <c r="Q144" s="4">
        <f t="shared" si="26"/>
        <v>-3.5332403533240297E-3</v>
      </c>
      <c r="T144" s="3">
        <v>44298</v>
      </c>
      <c r="U144" s="2">
        <v>152.03</v>
      </c>
      <c r="V144" s="4">
        <f t="shared" si="27"/>
        <v>5.6203973878004687E-2</v>
      </c>
      <c r="Y144" s="3">
        <v>44298</v>
      </c>
      <c r="Z144" s="2">
        <v>95.68</v>
      </c>
      <c r="AA144" s="4">
        <f t="shared" si="28"/>
        <v>3.7767519932858651E-3</v>
      </c>
      <c r="AD144" s="6">
        <v>44298</v>
      </c>
      <c r="AE144" s="7">
        <v>3379.39</v>
      </c>
      <c r="AF144" s="8">
        <f t="shared" si="29"/>
        <v>2.13213925627187E-3</v>
      </c>
      <c r="AI144" s="14" t="s">
        <v>157</v>
      </c>
      <c r="AJ144" s="14">
        <v>117.2</v>
      </c>
      <c r="AK144" s="8">
        <f t="shared" si="30"/>
        <v>1.0249402118209794E-3</v>
      </c>
      <c r="AN144" s="14" t="s">
        <v>157</v>
      </c>
      <c r="AO144" s="14">
        <v>36.28</v>
      </c>
      <c r="AP144" s="8">
        <f t="shared" si="31"/>
        <v>1.0022271714922093E-2</v>
      </c>
      <c r="AS144" s="15" t="s">
        <v>157</v>
      </c>
      <c r="AT144" s="15"/>
      <c r="AU144" s="15">
        <v>186.49</v>
      </c>
      <c r="AV144" s="8">
        <f t="shared" si="32"/>
        <v>-7.4511682367340848E-3</v>
      </c>
      <c r="AY144" s="6">
        <v>44298</v>
      </c>
      <c r="AZ144" s="16">
        <v>130.82</v>
      </c>
      <c r="BA144" s="8">
        <f t="shared" si="33"/>
        <v>-1.327500377130808E-2</v>
      </c>
    </row>
    <row r="145" spans="1:53" ht="17.25" thickBot="1">
      <c r="A145" s="3">
        <v>44295</v>
      </c>
      <c r="B145" s="2">
        <v>228.95</v>
      </c>
      <c r="C145" s="4">
        <f t="shared" si="23"/>
        <v>5.3130763150961435E-3</v>
      </c>
      <c r="F145" s="3">
        <v>44295</v>
      </c>
      <c r="G145" s="5">
        <v>4128.8</v>
      </c>
      <c r="H145" s="4">
        <f t="shared" si="24"/>
        <v>7.7199628035937717E-3</v>
      </c>
      <c r="J145" s="3">
        <v>44295</v>
      </c>
      <c r="K145" s="2">
        <v>677.02</v>
      </c>
      <c r="L145" s="4">
        <f t="shared" si="25"/>
        <v>-9.9151798771570654E-3</v>
      </c>
      <c r="O145" s="3">
        <v>44295</v>
      </c>
      <c r="P145" s="2">
        <v>322.64999999999998</v>
      </c>
      <c r="Q145" s="4">
        <f t="shared" si="26"/>
        <v>-2.6050470900748635E-2</v>
      </c>
      <c r="T145" s="3">
        <v>44295</v>
      </c>
      <c r="U145" s="2">
        <v>143.94</v>
      </c>
      <c r="V145" s="4">
        <f t="shared" si="27"/>
        <v>5.7997344699880493E-3</v>
      </c>
      <c r="Y145" s="3">
        <v>44295</v>
      </c>
      <c r="Z145" s="2">
        <v>95.32</v>
      </c>
      <c r="AA145" s="4">
        <f t="shared" si="28"/>
        <v>-7.0833333333334414E-3</v>
      </c>
      <c r="AD145" s="6">
        <v>44295</v>
      </c>
      <c r="AE145" s="7">
        <v>3372.2</v>
      </c>
      <c r="AF145" s="8">
        <f t="shared" si="29"/>
        <v>2.2095596035522469E-2</v>
      </c>
      <c r="AI145" s="14" t="s">
        <v>158</v>
      </c>
      <c r="AJ145" s="14">
        <v>117.08</v>
      </c>
      <c r="AK145" s="8">
        <f t="shared" si="30"/>
        <v>1.0966237803298418E-2</v>
      </c>
      <c r="AN145" s="14" t="s">
        <v>158</v>
      </c>
      <c r="AO145" s="14">
        <v>35.92</v>
      </c>
      <c r="AP145" s="8">
        <f t="shared" si="31"/>
        <v>1.7852082742986664E-2</v>
      </c>
      <c r="AS145" s="15" t="s">
        <v>158</v>
      </c>
      <c r="AT145" s="15"/>
      <c r="AU145" s="15">
        <v>187.89</v>
      </c>
      <c r="AV145" s="8">
        <f t="shared" si="32"/>
        <v>3.0429212043561193E-3</v>
      </c>
      <c r="AY145" s="6">
        <v>44295</v>
      </c>
      <c r="AZ145" s="16">
        <v>132.58000000000001</v>
      </c>
      <c r="BA145" s="8">
        <f t="shared" si="33"/>
        <v>2.0317069416653899E-2</v>
      </c>
    </row>
    <row r="146" spans="1:53" ht="17.25" thickBot="1">
      <c r="A146" s="3">
        <v>44294</v>
      </c>
      <c r="B146" s="2">
        <v>227.74</v>
      </c>
      <c r="C146" s="4">
        <f t="shared" si="23"/>
        <v>-1.0127352544877621E-2</v>
      </c>
      <c r="F146" s="3">
        <v>44294</v>
      </c>
      <c r="G146" s="5">
        <v>4097.17</v>
      </c>
      <c r="H146" s="4">
        <f t="shared" si="24"/>
        <v>4.220639958823158E-3</v>
      </c>
      <c r="J146" s="3">
        <v>44294</v>
      </c>
      <c r="K146" s="2">
        <v>683.8</v>
      </c>
      <c r="L146" s="4">
        <f t="shared" si="25"/>
        <v>1.9121570263946008E-2</v>
      </c>
      <c r="O146" s="3">
        <v>44294</v>
      </c>
      <c r="P146" s="2">
        <v>331.28</v>
      </c>
      <c r="Q146" s="4">
        <f t="shared" si="26"/>
        <v>2.5380710659898442E-2</v>
      </c>
      <c r="T146" s="3">
        <v>44294</v>
      </c>
      <c r="U146" s="2">
        <v>143.11000000000001</v>
      </c>
      <c r="V146" s="4">
        <f t="shared" si="27"/>
        <v>1.2236525675484611E-2</v>
      </c>
      <c r="Y146" s="3">
        <v>44294</v>
      </c>
      <c r="Z146" s="2">
        <v>96</v>
      </c>
      <c r="AA146" s="4">
        <f t="shared" si="28"/>
        <v>-3.839369098267098E-3</v>
      </c>
      <c r="AD146" s="6">
        <v>44294</v>
      </c>
      <c r="AE146" s="7">
        <v>3299.3</v>
      </c>
      <c r="AF146" s="8">
        <f t="shared" si="29"/>
        <v>6.0712510558367239E-3</v>
      </c>
      <c r="AI146" s="14" t="s">
        <v>159</v>
      </c>
      <c r="AJ146" s="14">
        <v>115.81</v>
      </c>
      <c r="AK146" s="8">
        <f t="shared" si="30"/>
        <v>1.5566894404566156E-3</v>
      </c>
      <c r="AN146" s="14" t="s">
        <v>159</v>
      </c>
      <c r="AO146" s="14">
        <v>35.29</v>
      </c>
      <c r="AP146" s="8">
        <f t="shared" si="31"/>
        <v>1.418842224744532E-3</v>
      </c>
      <c r="AS146" s="15" t="s">
        <v>159</v>
      </c>
      <c r="AT146" s="15"/>
      <c r="AU146" s="15">
        <v>187.32</v>
      </c>
      <c r="AV146" s="8">
        <f t="shared" si="32"/>
        <v>-1.2795905310301059E-3</v>
      </c>
      <c r="AY146" s="6">
        <v>44294</v>
      </c>
      <c r="AZ146" s="16">
        <v>129.94</v>
      </c>
      <c r="BA146" s="8">
        <f t="shared" si="33"/>
        <v>1.9217193505373098E-2</v>
      </c>
    </row>
    <row r="147" spans="1:53" ht="17.25" thickBot="1">
      <c r="A147" s="3">
        <v>44293</v>
      </c>
      <c r="B147" s="2">
        <v>230.07</v>
      </c>
      <c r="C147" s="4">
        <f t="shared" si="23"/>
        <v>3.0081088150666346E-3</v>
      </c>
      <c r="F147" s="3">
        <v>44293</v>
      </c>
      <c r="G147" s="5">
        <v>4079.95</v>
      </c>
      <c r="H147" s="4">
        <f t="shared" si="24"/>
        <v>1.4752303666720756E-3</v>
      </c>
      <c r="J147" s="3">
        <v>44293</v>
      </c>
      <c r="K147" s="2">
        <v>670.97</v>
      </c>
      <c r="L147" s="4">
        <f t="shared" si="25"/>
        <v>-2.9857436164367646E-2</v>
      </c>
      <c r="O147" s="3">
        <v>44293</v>
      </c>
      <c r="P147" s="2">
        <v>323.08</v>
      </c>
      <c r="Q147" s="4">
        <f t="shared" si="26"/>
        <v>-2.03462809666759E-2</v>
      </c>
      <c r="T147" s="3">
        <v>44293</v>
      </c>
      <c r="U147" s="2">
        <v>141.38</v>
      </c>
      <c r="V147" s="4">
        <f t="shared" si="27"/>
        <v>2.0352193995381018E-2</v>
      </c>
      <c r="Y147" s="3">
        <v>44293</v>
      </c>
      <c r="Z147" s="2">
        <v>96.37</v>
      </c>
      <c r="AA147" s="4">
        <f t="shared" si="28"/>
        <v>-4.956117707795471E-3</v>
      </c>
      <c r="AD147" s="6">
        <v>44293</v>
      </c>
      <c r="AE147" s="7">
        <v>3279.39</v>
      </c>
      <c r="AF147" s="8">
        <f t="shared" si="29"/>
        <v>1.7237314738415721E-2</v>
      </c>
      <c r="AI147" s="14" t="s">
        <v>160</v>
      </c>
      <c r="AJ147" s="14">
        <v>115.63</v>
      </c>
      <c r="AK147" s="8">
        <f t="shared" si="30"/>
        <v>-2.2435067736646941E-3</v>
      </c>
      <c r="AN147" s="14" t="s">
        <v>160</v>
      </c>
      <c r="AO147" s="14">
        <v>35.24</v>
      </c>
      <c r="AP147" s="8">
        <f t="shared" si="31"/>
        <v>-3.9570378745054091E-3</v>
      </c>
      <c r="AS147" s="15" t="s">
        <v>160</v>
      </c>
      <c r="AT147" s="15"/>
      <c r="AU147" s="15">
        <v>187.56</v>
      </c>
      <c r="AV147" s="8">
        <f t="shared" si="32"/>
        <v>-1.1437305644863671E-2</v>
      </c>
      <c r="AY147" s="6">
        <v>44293</v>
      </c>
      <c r="AZ147" s="16">
        <v>127.49</v>
      </c>
      <c r="BA147" s="8">
        <f t="shared" si="33"/>
        <v>1.3353469517526362E-2</v>
      </c>
    </row>
    <row r="148" spans="1:53" ht="17.25" thickBot="1">
      <c r="A148" s="3">
        <v>44292</v>
      </c>
      <c r="B148" s="2">
        <v>229.38</v>
      </c>
      <c r="C148" s="4">
        <f t="shared" si="23"/>
        <v>1.3386348575215479E-2</v>
      </c>
      <c r="F148" s="3">
        <v>44292</v>
      </c>
      <c r="G148" s="5">
        <v>4073.94</v>
      </c>
      <c r="H148" s="4">
        <f t="shared" si="24"/>
        <v>-9.7353791525556233E-4</v>
      </c>
      <c r="J148" s="3">
        <v>44292</v>
      </c>
      <c r="K148" s="2">
        <v>691.62</v>
      </c>
      <c r="L148" s="4">
        <f t="shared" si="25"/>
        <v>8.2483177772951777E-4</v>
      </c>
      <c r="O148" s="3">
        <v>44292</v>
      </c>
      <c r="P148" s="2">
        <v>329.79</v>
      </c>
      <c r="Q148" s="4">
        <f t="shared" si="26"/>
        <v>1.7996048894925343E-2</v>
      </c>
      <c r="T148" s="3">
        <v>44292</v>
      </c>
      <c r="U148" s="2">
        <v>138.56</v>
      </c>
      <c r="V148" s="4">
        <f t="shared" si="27"/>
        <v>-9.0115863252753226E-3</v>
      </c>
      <c r="Y148" s="3">
        <v>44292</v>
      </c>
      <c r="Z148" s="2">
        <v>96.85</v>
      </c>
      <c r="AA148" s="4">
        <f t="shared" si="28"/>
        <v>-5.6468172484600565E-3</v>
      </c>
      <c r="AD148" s="6">
        <v>44292</v>
      </c>
      <c r="AE148" s="7">
        <v>3223.82</v>
      </c>
      <c r="AF148" s="8">
        <f t="shared" si="29"/>
        <v>-9.0184180269181624E-4</v>
      </c>
      <c r="AI148" s="14" t="s">
        <v>161</v>
      </c>
      <c r="AJ148" s="14">
        <v>115.89</v>
      </c>
      <c r="AK148" s="8">
        <f t="shared" si="30"/>
        <v>-3.7823433336198198E-3</v>
      </c>
      <c r="AN148" s="14" t="s">
        <v>161</v>
      </c>
      <c r="AO148" s="14">
        <v>35.380000000000003</v>
      </c>
      <c r="AP148" s="8">
        <f t="shared" si="31"/>
        <v>-6.1797752808988582E-3</v>
      </c>
      <c r="AS148" s="15" t="s">
        <v>161</v>
      </c>
      <c r="AT148" s="15"/>
      <c r="AU148" s="15">
        <v>189.73</v>
      </c>
      <c r="AV148" s="8">
        <f t="shared" si="32"/>
        <v>6.5251989389920606E-3</v>
      </c>
      <c r="AY148" s="6">
        <v>44292</v>
      </c>
      <c r="AZ148" s="16">
        <v>125.81</v>
      </c>
      <c r="BA148" s="8">
        <f t="shared" si="33"/>
        <v>2.4701195219123395E-3</v>
      </c>
    </row>
    <row r="149" spans="1:53" ht="17.25" thickBot="1">
      <c r="A149" s="3">
        <v>44291</v>
      </c>
      <c r="B149" s="2">
        <v>226.35</v>
      </c>
      <c r="C149" s="4">
        <f t="shared" si="23"/>
        <v>1.6161616161616044E-2</v>
      </c>
      <c r="F149" s="3">
        <v>44291</v>
      </c>
      <c r="G149" s="5">
        <v>4077.91</v>
      </c>
      <c r="H149" s="4">
        <f t="shared" si="24"/>
        <v>1.4438277854756487E-2</v>
      </c>
      <c r="J149" s="3">
        <v>44291</v>
      </c>
      <c r="K149" s="2">
        <v>691.05</v>
      </c>
      <c r="L149" s="4">
        <f t="shared" si="25"/>
        <v>4.4276539478655064E-2</v>
      </c>
      <c r="O149" s="3">
        <v>44291</v>
      </c>
      <c r="P149" s="2">
        <v>323.95999999999998</v>
      </c>
      <c r="Q149" s="4">
        <f t="shared" si="26"/>
        <v>-6.9582809674157975E-3</v>
      </c>
      <c r="T149" s="3">
        <v>44291</v>
      </c>
      <c r="U149" s="2">
        <v>139.82</v>
      </c>
      <c r="V149" s="4">
        <f t="shared" si="27"/>
        <v>1.2748080544690676E-2</v>
      </c>
      <c r="Y149" s="3">
        <v>44291</v>
      </c>
      <c r="Z149" s="2">
        <v>97.4</v>
      </c>
      <c r="AA149" s="4">
        <f t="shared" si="28"/>
        <v>2.4400504838031134E-2</v>
      </c>
      <c r="AD149" s="6">
        <v>44291</v>
      </c>
      <c r="AE149" s="7">
        <v>3226.73</v>
      </c>
      <c r="AF149" s="8">
        <f t="shared" si="29"/>
        <v>2.0794052515026973E-2</v>
      </c>
      <c r="AI149" s="14" t="s">
        <v>162</v>
      </c>
      <c r="AJ149" s="14">
        <v>116.33</v>
      </c>
      <c r="AK149" s="8">
        <f t="shared" si="30"/>
        <v>6.9246083268414971E-3</v>
      </c>
      <c r="AN149" s="14" t="s">
        <v>162</v>
      </c>
      <c r="AO149" s="14">
        <v>35.6</v>
      </c>
      <c r="AP149" s="8">
        <f t="shared" si="31"/>
        <v>-5.614823133069935E-4</v>
      </c>
      <c r="AS149" s="15" t="s">
        <v>162</v>
      </c>
      <c r="AT149" s="15"/>
      <c r="AU149" s="15">
        <v>188.5</v>
      </c>
      <c r="AV149" s="8">
        <f t="shared" si="32"/>
        <v>-2.4871672752289076E-3</v>
      </c>
      <c r="AY149" s="6">
        <v>44291</v>
      </c>
      <c r="AZ149" s="16">
        <v>125.5</v>
      </c>
      <c r="BA149" s="8">
        <f t="shared" si="33"/>
        <v>2.3570671233994034E-2</v>
      </c>
    </row>
    <row r="150" spans="1:53" ht="17.25" thickBot="1">
      <c r="A150" s="3">
        <v>44287</v>
      </c>
      <c r="B150" s="2">
        <v>222.75</v>
      </c>
      <c r="C150" s="4">
        <f t="shared" si="23"/>
        <v>4.7814515765258747E-3</v>
      </c>
      <c r="F150" s="3">
        <v>44287</v>
      </c>
      <c r="G150" s="5">
        <v>4019.87</v>
      </c>
      <c r="H150" s="4">
        <f t="shared" si="24"/>
        <v>1.1825144919693331E-2</v>
      </c>
      <c r="J150" s="3">
        <v>44287</v>
      </c>
      <c r="K150" s="2">
        <v>661.75</v>
      </c>
      <c r="L150" s="4">
        <f t="shared" si="25"/>
        <v>-9.2524665758386693E-3</v>
      </c>
      <c r="O150" s="3">
        <v>44287</v>
      </c>
      <c r="P150" s="2">
        <v>326.23</v>
      </c>
      <c r="Q150" s="4">
        <f t="shared" si="26"/>
        <v>1.5375517445298525E-2</v>
      </c>
      <c r="T150" s="3">
        <v>44287</v>
      </c>
      <c r="U150" s="2">
        <v>138.06</v>
      </c>
      <c r="V150" s="4">
        <f t="shared" si="27"/>
        <v>3.4699842614104748E-2</v>
      </c>
      <c r="Y150" s="3">
        <v>44287</v>
      </c>
      <c r="Z150" s="2">
        <v>95.08</v>
      </c>
      <c r="AA150" s="4">
        <f t="shared" si="28"/>
        <v>2.7336574824419202E-2</v>
      </c>
      <c r="AD150" s="6">
        <v>44287</v>
      </c>
      <c r="AE150" s="7">
        <v>3161</v>
      </c>
      <c r="AF150" s="8">
        <f t="shared" si="29"/>
        <v>2.1628400041369344E-2</v>
      </c>
      <c r="AI150" s="14" t="s">
        <v>163</v>
      </c>
      <c r="AJ150" s="14">
        <v>115.53</v>
      </c>
      <c r="AK150" s="8">
        <f t="shared" si="30"/>
        <v>-3.0203658957541624E-3</v>
      </c>
      <c r="AN150" s="14" t="s">
        <v>163</v>
      </c>
      <c r="AO150" s="14">
        <v>35.619999999999997</v>
      </c>
      <c r="AP150" s="8">
        <f t="shared" si="31"/>
        <v>1.9690576652602321E-3</v>
      </c>
      <c r="AS150" s="15" t="s">
        <v>163</v>
      </c>
      <c r="AT150" s="15"/>
      <c r="AU150" s="15">
        <v>188.97</v>
      </c>
      <c r="AV150" s="8">
        <f t="shared" si="32"/>
        <v>2.4116626923910589E-2</v>
      </c>
      <c r="AY150" s="6">
        <v>44287</v>
      </c>
      <c r="AZ150" s="16">
        <v>122.61</v>
      </c>
      <c r="BA150" s="8">
        <f t="shared" si="33"/>
        <v>6.9809461235217363E-3</v>
      </c>
    </row>
    <row r="151" spans="1:53" ht="17.25" thickBot="1">
      <c r="A151" s="3">
        <v>44286</v>
      </c>
      <c r="B151" s="2">
        <v>221.69</v>
      </c>
      <c r="C151" s="4">
        <f t="shared" si="23"/>
        <v>-3.7300017975913091E-3</v>
      </c>
      <c r="F151" s="3">
        <v>44286</v>
      </c>
      <c r="G151" s="5">
        <v>3972.89</v>
      </c>
      <c r="H151" s="4">
        <f t="shared" si="24"/>
        <v>3.6225385557842049E-3</v>
      </c>
      <c r="J151" s="3">
        <v>44286</v>
      </c>
      <c r="K151" s="2">
        <v>667.93</v>
      </c>
      <c r="L151" s="4">
        <f t="shared" si="25"/>
        <v>5.0832258267518249E-2</v>
      </c>
      <c r="O151" s="3">
        <v>44286</v>
      </c>
      <c r="P151" s="2">
        <v>321.29000000000002</v>
      </c>
      <c r="Q151" s="4">
        <f t="shared" si="26"/>
        <v>2.5862894728439612E-2</v>
      </c>
      <c r="T151" s="3">
        <v>44286</v>
      </c>
      <c r="U151" s="2">
        <v>133.43</v>
      </c>
      <c r="V151" s="4">
        <f t="shared" si="27"/>
        <v>3.6993860262687583E-2</v>
      </c>
      <c r="Y151" s="3">
        <v>44286</v>
      </c>
      <c r="Z151" s="2">
        <v>92.55</v>
      </c>
      <c r="AA151" s="4">
        <f t="shared" si="28"/>
        <v>3.6872356577377641E-3</v>
      </c>
      <c r="AD151" s="6">
        <v>44286</v>
      </c>
      <c r="AE151" s="7">
        <v>3094.08</v>
      </c>
      <c r="AF151" s="8">
        <f t="shared" si="29"/>
        <v>1.269601248981278E-2</v>
      </c>
      <c r="AI151" s="14" t="s">
        <v>164</v>
      </c>
      <c r="AJ151" s="14">
        <v>115.88</v>
      </c>
      <c r="AK151" s="8">
        <f t="shared" si="30"/>
        <v>1.9887591872027599E-3</v>
      </c>
      <c r="AN151" s="14" t="s">
        <v>164</v>
      </c>
      <c r="AO151" s="14">
        <v>35.549999999999997</v>
      </c>
      <c r="AP151" s="8">
        <f t="shared" si="31"/>
        <v>3.1038374717833328E-3</v>
      </c>
      <c r="AS151" s="15" t="s">
        <v>164</v>
      </c>
      <c r="AT151" s="15"/>
      <c r="AU151" s="15">
        <v>184.52</v>
      </c>
      <c r="AV151" s="8">
        <f t="shared" si="32"/>
        <v>-5.4438635261143675E-3</v>
      </c>
      <c r="AY151" s="6">
        <v>44286</v>
      </c>
      <c r="AZ151" s="16">
        <v>121.76</v>
      </c>
      <c r="BA151" s="8">
        <f t="shared" si="33"/>
        <v>1.8741633199464536E-2</v>
      </c>
    </row>
    <row r="152" spans="1:53" ht="17.25" thickBot="1">
      <c r="A152" s="3">
        <v>44285</v>
      </c>
      <c r="B152" s="2">
        <v>222.52</v>
      </c>
      <c r="C152" s="4">
        <f t="shared" si="23"/>
        <v>-1.0450482501000558E-2</v>
      </c>
      <c r="F152" s="3">
        <v>44285</v>
      </c>
      <c r="G152" s="5">
        <v>3958.55</v>
      </c>
      <c r="H152" s="4">
        <f t="shared" si="24"/>
        <v>-3.1578231669390222E-3</v>
      </c>
      <c r="J152" s="3">
        <v>44285</v>
      </c>
      <c r="K152" s="2">
        <v>635.62</v>
      </c>
      <c r="L152" s="4">
        <f t="shared" si="25"/>
        <v>3.9801076412177672E-2</v>
      </c>
      <c r="O152" s="3">
        <v>44285</v>
      </c>
      <c r="P152" s="2">
        <v>313.19</v>
      </c>
      <c r="Q152" s="4">
        <f t="shared" si="26"/>
        <v>1.5564707026816782E-2</v>
      </c>
      <c r="T152" s="3">
        <v>44285</v>
      </c>
      <c r="U152" s="2">
        <v>128.66999999999999</v>
      </c>
      <c r="V152" s="4">
        <f t="shared" si="27"/>
        <v>-5.871899868654995E-3</v>
      </c>
      <c r="Y152" s="3">
        <v>44285</v>
      </c>
      <c r="Z152" s="2">
        <v>92.21</v>
      </c>
      <c r="AA152" s="4">
        <f t="shared" si="28"/>
        <v>-1.4534573046916743E-2</v>
      </c>
      <c r="AD152" s="6">
        <v>44285</v>
      </c>
      <c r="AE152" s="7">
        <v>3055.29</v>
      </c>
      <c r="AF152" s="8">
        <f t="shared" si="29"/>
        <v>-6.6455768224129574E-3</v>
      </c>
      <c r="AI152" s="14" t="s">
        <v>165</v>
      </c>
      <c r="AJ152" s="14">
        <v>115.65</v>
      </c>
      <c r="AK152" s="8">
        <f t="shared" si="30"/>
        <v>-8.9974293059125188E-3</v>
      </c>
      <c r="AN152" s="14" t="s">
        <v>165</v>
      </c>
      <c r="AO152" s="14">
        <v>35.44</v>
      </c>
      <c r="AP152" s="8">
        <f t="shared" si="31"/>
        <v>-1.3912075681691727E-2</v>
      </c>
      <c r="AS152" s="15" t="s">
        <v>165</v>
      </c>
      <c r="AT152" s="15"/>
      <c r="AU152" s="15">
        <v>185.53</v>
      </c>
      <c r="AV152" s="8">
        <f t="shared" si="32"/>
        <v>3.6786583716528209E-3</v>
      </c>
      <c r="AY152" s="6">
        <v>44285</v>
      </c>
      <c r="AZ152" s="16">
        <v>119.52</v>
      </c>
      <c r="BA152" s="8">
        <f t="shared" si="33"/>
        <v>-1.2231404958677694E-2</v>
      </c>
    </row>
    <row r="153" spans="1:53" ht="17.25" thickBot="1">
      <c r="A153" s="3">
        <v>44284</v>
      </c>
      <c r="B153" s="2">
        <v>224.87</v>
      </c>
      <c r="C153" s="4">
        <f t="shared" si="23"/>
        <v>9.5173961840628873E-3</v>
      </c>
      <c r="F153" s="3">
        <v>44284</v>
      </c>
      <c r="G153" s="5">
        <v>3971.09</v>
      </c>
      <c r="H153" s="4">
        <f t="shared" si="24"/>
        <v>-8.6802497899118869E-4</v>
      </c>
      <c r="J153" s="3">
        <v>44284</v>
      </c>
      <c r="K153" s="2">
        <v>611.29</v>
      </c>
      <c r="L153" s="4">
        <f t="shared" si="25"/>
        <v>-1.1992694477218846E-2</v>
      </c>
      <c r="O153" s="3">
        <v>44284</v>
      </c>
      <c r="P153" s="2">
        <v>308.39</v>
      </c>
      <c r="Q153" s="4">
        <f t="shared" si="26"/>
        <v>-3.6130645413345874E-2</v>
      </c>
      <c r="T153" s="3">
        <v>44284</v>
      </c>
      <c r="U153" s="2">
        <v>129.43</v>
      </c>
      <c r="V153" s="4">
        <f t="shared" si="27"/>
        <v>8.4930652953094654E-3</v>
      </c>
      <c r="Y153" s="3">
        <v>44284</v>
      </c>
      <c r="Z153" s="2">
        <v>93.57</v>
      </c>
      <c r="AA153" s="4">
        <f t="shared" si="28"/>
        <v>1.7618270799347302E-2</v>
      </c>
      <c r="AD153" s="6">
        <v>44284</v>
      </c>
      <c r="AE153" s="7">
        <v>3075.73</v>
      </c>
      <c r="AF153" s="8">
        <f t="shared" si="29"/>
        <v>7.7653234076990874E-3</v>
      </c>
      <c r="AI153" s="14" t="s">
        <v>166</v>
      </c>
      <c r="AJ153" s="14">
        <v>116.7</v>
      </c>
      <c r="AK153" s="8">
        <f t="shared" si="30"/>
        <v>4.648760330578483E-3</v>
      </c>
      <c r="AN153" s="14" t="s">
        <v>166</v>
      </c>
      <c r="AO153" s="14">
        <v>35.94</v>
      </c>
      <c r="AP153" s="8">
        <f t="shared" si="31"/>
        <v>1.040202417767766E-2</v>
      </c>
      <c r="AS153" s="15" t="s">
        <v>166</v>
      </c>
      <c r="AT153" s="15"/>
      <c r="AU153" s="15">
        <v>184.85</v>
      </c>
      <c r="AV153" s="8">
        <f t="shared" si="32"/>
        <v>-5.7551635111875443E-3</v>
      </c>
      <c r="AY153" s="6">
        <v>44284</v>
      </c>
      <c r="AZ153" s="16">
        <v>121</v>
      </c>
      <c r="BA153" s="8">
        <f t="shared" si="33"/>
        <v>1.4898195662971236E-3</v>
      </c>
    </row>
    <row r="154" spans="1:53" ht="17.25" thickBot="1">
      <c r="A154" s="3">
        <v>44281</v>
      </c>
      <c r="B154" s="2">
        <v>222.75</v>
      </c>
      <c r="C154" s="4">
        <f t="shared" si="23"/>
        <v>4.5095828635850488E-3</v>
      </c>
      <c r="F154" s="3">
        <v>44281</v>
      </c>
      <c r="G154" s="5">
        <v>3974.54</v>
      </c>
      <c r="H154" s="4">
        <f t="shared" si="24"/>
        <v>1.6631197691788335E-2</v>
      </c>
      <c r="J154" s="3">
        <v>44281</v>
      </c>
      <c r="K154" s="2">
        <v>618.71</v>
      </c>
      <c r="L154" s="4">
        <f t="shared" si="25"/>
        <v>-3.3854369993285283E-2</v>
      </c>
      <c r="O154" s="3">
        <v>44281</v>
      </c>
      <c r="P154" s="2">
        <v>319.95</v>
      </c>
      <c r="Q154" s="4">
        <f t="shared" si="26"/>
        <v>1.619818961410191E-2</v>
      </c>
      <c r="T154" s="3">
        <v>44281</v>
      </c>
      <c r="U154" s="2">
        <v>128.34</v>
      </c>
      <c r="V154" s="4">
        <f t="shared" si="27"/>
        <v>2.4261771747805305E-2</v>
      </c>
      <c r="Y154" s="3">
        <v>44281</v>
      </c>
      <c r="Z154" s="2">
        <v>91.95</v>
      </c>
      <c r="AA154" s="4">
        <f t="shared" si="28"/>
        <v>1.7033513991815186E-2</v>
      </c>
      <c r="AD154" s="6">
        <v>44281</v>
      </c>
      <c r="AE154" s="7">
        <v>3052.03</v>
      </c>
      <c r="AF154" s="8">
        <f t="shared" si="29"/>
        <v>1.8941259117737363E-3</v>
      </c>
      <c r="AI154" s="14" t="s">
        <v>167</v>
      </c>
      <c r="AJ154" s="14">
        <v>116.16</v>
      </c>
      <c r="AK154" s="8">
        <f t="shared" si="30"/>
        <v>1.8947368421052602E-2</v>
      </c>
      <c r="AN154" s="14" t="s">
        <v>167</v>
      </c>
      <c r="AO154" s="14">
        <v>35.57</v>
      </c>
      <c r="AP154" s="8">
        <f t="shared" si="31"/>
        <v>1.6285714285714237E-2</v>
      </c>
      <c r="AS154" s="15" t="s">
        <v>167</v>
      </c>
      <c r="AT154" s="15"/>
      <c r="AU154" s="15">
        <v>185.92</v>
      </c>
      <c r="AV154" s="8">
        <f t="shared" si="32"/>
        <v>-5.2966668450056265E-3</v>
      </c>
      <c r="AY154" s="6">
        <v>44281</v>
      </c>
      <c r="AZ154" s="16">
        <v>120.82</v>
      </c>
      <c r="BA154" s="8">
        <f t="shared" si="33"/>
        <v>5.074453040512461E-3</v>
      </c>
    </row>
    <row r="155" spans="1:53" ht="17.25" thickBot="1">
      <c r="A155" s="3">
        <v>44280</v>
      </c>
      <c r="B155" s="2">
        <v>221.75</v>
      </c>
      <c r="C155" s="4">
        <f t="shared" si="23"/>
        <v>6.768953068592154E-4</v>
      </c>
      <c r="F155" s="3">
        <v>44280</v>
      </c>
      <c r="G155" s="5">
        <v>3909.52</v>
      </c>
      <c r="H155" s="4">
        <f t="shared" si="24"/>
        <v>5.2402330592367097E-3</v>
      </c>
      <c r="J155" s="3">
        <v>44280</v>
      </c>
      <c r="K155" s="2">
        <v>640.39</v>
      </c>
      <c r="L155" s="4">
        <f t="shared" si="25"/>
        <v>1.6056610658923942E-2</v>
      </c>
      <c r="O155" s="3">
        <v>44280</v>
      </c>
      <c r="P155" s="2">
        <v>314.85000000000002</v>
      </c>
      <c r="Q155" s="4">
        <f t="shared" si="26"/>
        <v>-3.4925069850122448E-4</v>
      </c>
      <c r="T155" s="3">
        <v>44280</v>
      </c>
      <c r="U155" s="2">
        <v>125.3</v>
      </c>
      <c r="V155" s="4">
        <f t="shared" si="27"/>
        <v>-8.5456559582212099E-3</v>
      </c>
      <c r="Y155" s="3">
        <v>44280</v>
      </c>
      <c r="Z155" s="2">
        <v>90.41</v>
      </c>
      <c r="AA155" s="4">
        <f t="shared" si="28"/>
        <v>3.7748417897192077E-3</v>
      </c>
      <c r="AD155" s="6">
        <v>44280</v>
      </c>
      <c r="AE155" s="7">
        <v>3046.26</v>
      </c>
      <c r="AF155" s="8">
        <f t="shared" si="29"/>
        <v>-1.3219654883109166E-2</v>
      </c>
      <c r="AI155" s="14" t="s">
        <v>168</v>
      </c>
      <c r="AJ155" s="14">
        <v>114</v>
      </c>
      <c r="AK155" s="8">
        <f t="shared" si="30"/>
        <v>4.1398749229277776E-3</v>
      </c>
      <c r="AN155" s="14" t="s">
        <v>168</v>
      </c>
      <c r="AO155" s="14">
        <v>35</v>
      </c>
      <c r="AP155" s="8">
        <f t="shared" si="31"/>
        <v>1.4306151645206988E-3</v>
      </c>
      <c r="AS155" s="15" t="s">
        <v>168</v>
      </c>
      <c r="AT155" s="15"/>
      <c r="AU155" s="15">
        <v>186.91</v>
      </c>
      <c r="AV155" s="8">
        <f t="shared" si="32"/>
        <v>1.1855781723689951E-2</v>
      </c>
      <c r="AY155" s="6">
        <v>44280</v>
      </c>
      <c r="AZ155" s="16">
        <v>120.21</v>
      </c>
      <c r="BA155" s="8">
        <f t="shared" si="33"/>
        <v>4.1767605045526235E-3</v>
      </c>
    </row>
    <row r="156" spans="1:53" ht="17.25" thickBot="1">
      <c r="A156" s="3">
        <v>44279</v>
      </c>
      <c r="B156" s="2">
        <v>221.6</v>
      </c>
      <c r="C156" s="4">
        <f t="shared" si="23"/>
        <v>-1.4419610670511895E-3</v>
      </c>
      <c r="F156" s="3">
        <v>44279</v>
      </c>
      <c r="G156" s="5">
        <v>3889.14</v>
      </c>
      <c r="H156" s="4">
        <f t="shared" si="24"/>
        <v>-5.4673035811094728E-3</v>
      </c>
      <c r="J156" s="3">
        <v>44279</v>
      </c>
      <c r="K156" s="2">
        <v>630.27</v>
      </c>
      <c r="L156" s="4">
        <f t="shared" si="25"/>
        <v>-4.8160565422254442E-2</v>
      </c>
      <c r="O156" s="3">
        <v>44279</v>
      </c>
      <c r="P156" s="2">
        <v>314.95999999999998</v>
      </c>
      <c r="Q156" s="4">
        <f t="shared" si="26"/>
        <v>-7.2992700729927029E-2</v>
      </c>
      <c r="T156" s="3">
        <v>44279</v>
      </c>
      <c r="U156" s="2">
        <v>126.38</v>
      </c>
      <c r="V156" s="4">
        <f t="shared" si="27"/>
        <v>-3.2682740145426825E-2</v>
      </c>
      <c r="Y156" s="3">
        <v>44279</v>
      </c>
      <c r="Z156" s="2">
        <v>90.07</v>
      </c>
      <c r="AA156" s="4">
        <f t="shared" si="28"/>
        <v>-9.5667473059160013E-3</v>
      </c>
      <c r="AD156" s="6">
        <v>44279</v>
      </c>
      <c r="AE156" s="7">
        <v>3087.07</v>
      </c>
      <c r="AF156" s="8">
        <f t="shared" si="29"/>
        <v>-1.6073306772908302E-2</v>
      </c>
      <c r="AI156" s="14" t="s">
        <v>169</v>
      </c>
      <c r="AJ156" s="14">
        <v>113.53</v>
      </c>
      <c r="AK156" s="8">
        <f t="shared" si="30"/>
        <v>-1.0558732952046235E-3</v>
      </c>
      <c r="AN156" s="14" t="s">
        <v>169</v>
      </c>
      <c r="AO156" s="14">
        <v>34.950000000000003</v>
      </c>
      <c r="AP156" s="8">
        <f t="shared" si="31"/>
        <v>7.2046109510086609E-3</v>
      </c>
      <c r="AS156" s="15" t="s">
        <v>169</v>
      </c>
      <c r="AT156" s="15"/>
      <c r="AU156" s="15">
        <v>184.72</v>
      </c>
      <c r="AV156" s="8">
        <f t="shared" si="32"/>
        <v>-2.1247284480474748E-2</v>
      </c>
      <c r="AY156" s="6">
        <v>44279</v>
      </c>
      <c r="AZ156" s="16">
        <v>119.71</v>
      </c>
      <c r="BA156" s="8">
        <f t="shared" si="33"/>
        <v>-1.9975440032746761E-2</v>
      </c>
    </row>
    <row r="157" spans="1:53" ht="17.25" thickBot="1">
      <c r="A157" s="3">
        <v>44278</v>
      </c>
      <c r="B157" s="2">
        <v>221.92</v>
      </c>
      <c r="C157" s="4">
        <f t="shared" si="23"/>
        <v>-3.0995912133328085E-3</v>
      </c>
      <c r="F157" s="3">
        <v>44278</v>
      </c>
      <c r="G157" s="5">
        <v>3910.52</v>
      </c>
      <c r="H157" s="4">
        <f t="shared" si="24"/>
        <v>-7.6308370066411335E-3</v>
      </c>
      <c r="J157" s="3">
        <v>44278</v>
      </c>
      <c r="K157" s="2">
        <v>662.16</v>
      </c>
      <c r="L157" s="4">
        <f t="shared" si="25"/>
        <v>-1.1701492537313452E-2</v>
      </c>
      <c r="O157" s="3">
        <v>44278</v>
      </c>
      <c r="P157" s="2">
        <v>339.76</v>
      </c>
      <c r="Q157" s="4">
        <f t="shared" si="26"/>
        <v>3.4277016742770172E-2</v>
      </c>
      <c r="T157" s="3">
        <v>44278</v>
      </c>
      <c r="U157" s="2">
        <v>130.65</v>
      </c>
      <c r="V157" s="4">
        <f t="shared" si="27"/>
        <v>-8.800546240801177E-3</v>
      </c>
      <c r="Y157" s="3">
        <v>44278</v>
      </c>
      <c r="Z157" s="2">
        <v>90.94</v>
      </c>
      <c r="AA157" s="4">
        <f t="shared" si="28"/>
        <v>-5.3592912610741505E-3</v>
      </c>
      <c r="AD157" s="6">
        <v>44278</v>
      </c>
      <c r="AE157" s="7">
        <v>3137.5</v>
      </c>
      <c r="AF157" s="8">
        <f t="shared" si="29"/>
        <v>8.5603062808796704E-3</v>
      </c>
      <c r="AI157" s="14" t="s">
        <v>170</v>
      </c>
      <c r="AJ157" s="14">
        <v>113.65</v>
      </c>
      <c r="AK157" s="8">
        <f t="shared" si="30"/>
        <v>-1.0189862393311211E-2</v>
      </c>
      <c r="AN157" s="14" t="s">
        <v>170</v>
      </c>
      <c r="AO157" s="14">
        <v>34.700000000000003</v>
      </c>
      <c r="AP157" s="8">
        <f t="shared" si="31"/>
        <v>-1.7831870931219851E-2</v>
      </c>
      <c r="AS157" s="15" t="s">
        <v>170</v>
      </c>
      <c r="AT157" s="15"/>
      <c r="AU157" s="15">
        <v>188.73</v>
      </c>
      <c r="AV157" s="8">
        <f t="shared" si="32"/>
        <v>-2.141449756299918E-2</v>
      </c>
      <c r="AY157" s="6">
        <v>44278</v>
      </c>
      <c r="AZ157" s="16">
        <v>122.15</v>
      </c>
      <c r="BA157" s="8">
        <f t="shared" si="33"/>
        <v>-6.910569105690989E-3</v>
      </c>
    </row>
    <row r="158" spans="1:53" ht="17.25" thickBot="1">
      <c r="A158" s="3">
        <v>44277</v>
      </c>
      <c r="B158" s="2">
        <v>222.61</v>
      </c>
      <c r="C158" s="4">
        <f t="shared" si="23"/>
        <v>1.1817644652516002E-2</v>
      </c>
      <c r="F158" s="3">
        <v>44277</v>
      </c>
      <c r="G158" s="5">
        <v>3940.59</v>
      </c>
      <c r="H158" s="4">
        <f t="shared" si="24"/>
        <v>7.0251207482558975E-3</v>
      </c>
      <c r="J158" s="3">
        <v>44277</v>
      </c>
      <c r="K158" s="2">
        <v>670</v>
      </c>
      <c r="L158" s="4">
        <f t="shared" si="25"/>
        <v>2.3103822132636953E-2</v>
      </c>
      <c r="O158" s="3">
        <v>44277</v>
      </c>
      <c r="P158" s="2">
        <v>328.5</v>
      </c>
      <c r="Q158" s="4">
        <f t="shared" si="26"/>
        <v>6.8656899405381555E-3</v>
      </c>
      <c r="T158" s="3">
        <v>44277</v>
      </c>
      <c r="U158" s="2">
        <v>131.81</v>
      </c>
      <c r="V158" s="4">
        <f t="shared" si="27"/>
        <v>2.6477688653531617E-2</v>
      </c>
      <c r="Y158" s="3">
        <v>44277</v>
      </c>
      <c r="Z158" s="2">
        <v>91.43</v>
      </c>
      <c r="AA158" s="4">
        <f t="shared" si="28"/>
        <v>1.5324819544697554E-2</v>
      </c>
      <c r="AD158" s="6">
        <v>44277</v>
      </c>
      <c r="AE158" s="7">
        <v>3110.87</v>
      </c>
      <c r="AF158" s="8">
        <f t="shared" si="29"/>
        <v>1.1678200692041507E-2</v>
      </c>
      <c r="AI158" s="14" t="s">
        <v>171</v>
      </c>
      <c r="AJ158" s="14">
        <v>114.82</v>
      </c>
      <c r="AK158" s="8">
        <f t="shared" si="30"/>
        <v>8.6971800052708659E-3</v>
      </c>
      <c r="AN158" s="14" t="s">
        <v>171</v>
      </c>
      <c r="AO158" s="14">
        <v>35.33</v>
      </c>
      <c r="AP158" s="8">
        <f t="shared" si="31"/>
        <v>1.3191855463148938E-2</v>
      </c>
      <c r="AS158" s="15" t="s">
        <v>171</v>
      </c>
      <c r="AT158" s="15"/>
      <c r="AU158" s="15">
        <v>192.86</v>
      </c>
      <c r="AV158" s="8">
        <f t="shared" si="32"/>
        <v>8.9986397405044105E-3</v>
      </c>
      <c r="AY158" s="6">
        <v>44277</v>
      </c>
      <c r="AZ158" s="16">
        <v>123</v>
      </c>
      <c r="BA158" s="8">
        <f t="shared" si="33"/>
        <v>2.8342111863556507E-2</v>
      </c>
    </row>
    <row r="159" spans="1:53" ht="17.25" thickBot="1">
      <c r="A159" s="3">
        <v>44274</v>
      </c>
      <c r="B159" s="2">
        <v>220.01</v>
      </c>
      <c r="C159" s="4">
        <f t="shared" si="23"/>
        <v>-2.0864516714292902E-3</v>
      </c>
      <c r="F159" s="3">
        <v>44274</v>
      </c>
      <c r="G159" s="5">
        <v>3913.1</v>
      </c>
      <c r="H159" s="4">
        <f t="shared" si="24"/>
        <v>-6.0273888636330764E-4</v>
      </c>
      <c r="J159" s="3">
        <v>44274</v>
      </c>
      <c r="K159" s="2">
        <v>654.87</v>
      </c>
      <c r="L159" s="4">
        <f t="shared" si="25"/>
        <v>2.618041521220027E-3</v>
      </c>
      <c r="O159" s="3">
        <v>44274</v>
      </c>
      <c r="P159" s="2">
        <v>326.26</v>
      </c>
      <c r="Q159" s="4">
        <f t="shared" si="26"/>
        <v>3.1423874557410247E-2</v>
      </c>
      <c r="T159" s="3">
        <v>44274</v>
      </c>
      <c r="U159" s="2">
        <v>128.41</v>
      </c>
      <c r="V159" s="4">
        <f t="shared" si="27"/>
        <v>9.7507273728079102E-3</v>
      </c>
      <c r="Y159" s="3">
        <v>44274</v>
      </c>
      <c r="Z159" s="2">
        <v>90.05</v>
      </c>
      <c r="AA159" s="4">
        <f t="shared" si="28"/>
        <v>1.0095344924284877E-2</v>
      </c>
      <c r="AD159" s="6">
        <v>44274</v>
      </c>
      <c r="AE159" s="7">
        <v>3074.96</v>
      </c>
      <c r="AF159" s="8">
        <f t="shared" si="29"/>
        <v>1.5511940264003599E-2</v>
      </c>
      <c r="AI159" s="14" t="s">
        <v>172</v>
      </c>
      <c r="AJ159" s="14">
        <v>113.83</v>
      </c>
      <c r="AK159" s="8">
        <f t="shared" si="30"/>
        <v>3.6148827367306069E-3</v>
      </c>
      <c r="AN159" s="14" t="s">
        <v>172</v>
      </c>
      <c r="AO159" s="14">
        <v>34.869999999999997</v>
      </c>
      <c r="AP159" s="8">
        <f t="shared" si="31"/>
        <v>-6.5527065527066775E-3</v>
      </c>
      <c r="AS159" s="15" t="s">
        <v>172</v>
      </c>
      <c r="AT159" s="15"/>
      <c r="AU159" s="15">
        <v>191.14</v>
      </c>
      <c r="AV159" s="8">
        <f t="shared" si="32"/>
        <v>-5.9288537549407883E-3</v>
      </c>
      <c r="AY159" s="6">
        <v>44274</v>
      </c>
      <c r="AZ159" s="16">
        <v>119.61</v>
      </c>
      <c r="BA159" s="8">
        <f t="shared" si="33"/>
        <v>-4.4943820224719877E-3</v>
      </c>
    </row>
    <row r="160" spans="1:53" ht="17.25" thickBot="1">
      <c r="A160" s="3">
        <v>44273</v>
      </c>
      <c r="B160" s="2">
        <v>220.47</v>
      </c>
      <c r="C160" s="4">
        <f t="shared" si="23"/>
        <v>-5.3685825137598231E-3</v>
      </c>
      <c r="F160" s="3">
        <v>44273</v>
      </c>
      <c r="G160" s="5">
        <v>3915.46</v>
      </c>
      <c r="H160" s="4">
        <f t="shared" si="24"/>
        <v>-1.4760500437832724E-2</v>
      </c>
      <c r="J160" s="3">
        <v>44273</v>
      </c>
      <c r="K160" s="2">
        <v>653.16</v>
      </c>
      <c r="L160" s="4">
        <f t="shared" si="25"/>
        <v>-6.9320756330060851E-2</v>
      </c>
      <c r="O160" s="3">
        <v>44273</v>
      </c>
      <c r="P160" s="2">
        <v>316.32</v>
      </c>
      <c r="Q160" s="4">
        <f t="shared" si="26"/>
        <v>-6.0389128174662021E-2</v>
      </c>
      <c r="T160" s="3">
        <v>44273</v>
      </c>
      <c r="U160" s="2">
        <v>127.17</v>
      </c>
      <c r="V160" s="4">
        <f t="shared" si="27"/>
        <v>-4.6415716856628708E-2</v>
      </c>
      <c r="Y160" s="3">
        <v>44273</v>
      </c>
      <c r="Z160" s="2">
        <v>89.15</v>
      </c>
      <c r="AA160" s="4">
        <f t="shared" si="28"/>
        <v>-3.0872920969670536E-2</v>
      </c>
      <c r="AD160" s="6">
        <v>44273</v>
      </c>
      <c r="AE160" s="7">
        <v>3027.99</v>
      </c>
      <c r="AF160" s="8">
        <f t="shared" si="29"/>
        <v>-3.4358825536637494E-2</v>
      </c>
      <c r="AI160" s="14" t="s">
        <v>173</v>
      </c>
      <c r="AJ160" s="14">
        <v>113.42</v>
      </c>
      <c r="AK160" s="8">
        <f t="shared" si="30"/>
        <v>-2.1115607953545723E-3</v>
      </c>
      <c r="AN160" s="14" t="s">
        <v>173</v>
      </c>
      <c r="AO160" s="14">
        <v>35.1</v>
      </c>
      <c r="AP160" s="8">
        <f t="shared" si="31"/>
        <v>-5.6947608200441646E-4</v>
      </c>
      <c r="AS160" s="15" t="s">
        <v>173</v>
      </c>
      <c r="AT160" s="15"/>
      <c r="AU160" s="15">
        <v>192.28</v>
      </c>
      <c r="AV160" s="8">
        <f t="shared" si="32"/>
        <v>-1.5160827699241985E-2</v>
      </c>
      <c r="AY160" s="6">
        <v>44273</v>
      </c>
      <c r="AZ160" s="16">
        <v>120.15</v>
      </c>
      <c r="BA160" s="8">
        <f t="shared" si="33"/>
        <v>-3.3853329044708835E-2</v>
      </c>
    </row>
    <row r="161" spans="1:53" ht="17.25" thickBot="1">
      <c r="A161" s="3">
        <v>44272</v>
      </c>
      <c r="B161" s="2">
        <v>221.66</v>
      </c>
      <c r="C161" s="4">
        <f t="shared" si="23"/>
        <v>1.93138968086084E-2</v>
      </c>
      <c r="F161" s="3">
        <v>44272</v>
      </c>
      <c r="G161" s="5">
        <v>3974.12</v>
      </c>
      <c r="H161" s="4">
        <f t="shared" si="24"/>
        <v>2.8793426720601367E-3</v>
      </c>
      <c r="J161" s="3">
        <v>44272</v>
      </c>
      <c r="K161" s="2">
        <v>701.81</v>
      </c>
      <c r="L161" s="4">
        <f t="shared" si="25"/>
        <v>3.6830752866091387E-2</v>
      </c>
      <c r="O161" s="3">
        <v>44272</v>
      </c>
      <c r="P161" s="2">
        <v>336.65</v>
      </c>
      <c r="Q161" s="4">
        <f t="shared" si="26"/>
        <v>4.6854482511637929E-3</v>
      </c>
      <c r="T161" s="3">
        <v>44272</v>
      </c>
      <c r="U161" s="2">
        <v>133.36000000000001</v>
      </c>
      <c r="V161" s="4">
        <f t="shared" si="27"/>
        <v>3.7633599277435703E-3</v>
      </c>
      <c r="Y161" s="3">
        <v>44272</v>
      </c>
      <c r="Z161" s="2">
        <v>91.99</v>
      </c>
      <c r="AA161" s="4">
        <f t="shared" si="28"/>
        <v>-9.0487988796725816E-3</v>
      </c>
      <c r="AD161" s="6">
        <v>44272</v>
      </c>
      <c r="AE161" s="7">
        <v>3135.73</v>
      </c>
      <c r="AF161" s="8">
        <f t="shared" si="29"/>
        <v>1.4188870129954179E-2</v>
      </c>
      <c r="AI161" s="14" t="s">
        <v>174</v>
      </c>
      <c r="AJ161" s="14">
        <v>113.66</v>
      </c>
      <c r="AK161" s="8">
        <f t="shared" si="30"/>
        <v>-3.5942842114490281E-3</v>
      </c>
      <c r="AN161" s="14" t="s">
        <v>174</v>
      </c>
      <c r="AO161" s="14">
        <v>35.119999999999997</v>
      </c>
      <c r="AP161" s="8">
        <f t="shared" si="31"/>
        <v>-1.1376564277587597E-3</v>
      </c>
      <c r="AS161" s="15" t="s">
        <v>174</v>
      </c>
      <c r="AT161" s="15"/>
      <c r="AU161" s="15">
        <v>195.24</v>
      </c>
      <c r="AV161" s="8">
        <f t="shared" si="32"/>
        <v>5.1482701812191056E-3</v>
      </c>
      <c r="AY161" s="6">
        <v>44272</v>
      </c>
      <c r="AZ161" s="16">
        <v>124.36</v>
      </c>
      <c r="BA161" s="8">
        <f t="shared" si="33"/>
        <v>-6.4711991691299708E-3</v>
      </c>
    </row>
    <row r="162" spans="1:53" ht="17.25" thickBot="1">
      <c r="A162" s="3">
        <v>44271</v>
      </c>
      <c r="B162" s="2">
        <v>217.46</v>
      </c>
      <c r="C162" s="4">
        <f t="shared" si="23"/>
        <v>-2.7058014216922999E-3</v>
      </c>
      <c r="F162" s="3">
        <v>44271</v>
      </c>
      <c r="G162" s="5">
        <v>3962.71</v>
      </c>
      <c r="H162" s="4">
        <f t="shared" si="24"/>
        <v>-1.5696886322292825E-3</v>
      </c>
      <c r="J162" s="3">
        <v>44271</v>
      </c>
      <c r="K162" s="2">
        <v>676.88</v>
      </c>
      <c r="L162" s="4">
        <f t="shared" si="25"/>
        <v>-4.3873774613667926E-2</v>
      </c>
      <c r="O162" s="3">
        <v>44271</v>
      </c>
      <c r="P162" s="2">
        <v>335.08</v>
      </c>
      <c r="Q162" s="4">
        <f t="shared" si="26"/>
        <v>-4.262857142857146E-2</v>
      </c>
      <c r="T162" s="3">
        <v>44271</v>
      </c>
      <c r="U162" s="2">
        <v>132.86000000000001</v>
      </c>
      <c r="V162" s="4">
        <f t="shared" si="27"/>
        <v>7.5838010010618184E-3</v>
      </c>
      <c r="Y162" s="3">
        <v>44271</v>
      </c>
      <c r="Z162" s="2">
        <v>92.83</v>
      </c>
      <c r="AA162" s="4">
        <f t="shared" si="28"/>
        <v>7.5979594051882593E-3</v>
      </c>
      <c r="AD162" s="6">
        <v>44271</v>
      </c>
      <c r="AE162" s="7">
        <v>3091.86</v>
      </c>
      <c r="AF162" s="8">
        <f t="shared" si="29"/>
        <v>3.3033929544925567E-3</v>
      </c>
      <c r="AI162" s="14" t="s">
        <v>175</v>
      </c>
      <c r="AJ162" s="14">
        <v>114.07</v>
      </c>
      <c r="AK162" s="8">
        <f t="shared" si="30"/>
        <v>-6.1328193446652524E-4</v>
      </c>
      <c r="AN162" s="14" t="s">
        <v>175</v>
      </c>
      <c r="AO162" s="14">
        <v>35.159999999999997</v>
      </c>
      <c r="AP162" s="8">
        <f t="shared" si="31"/>
        <v>1.1798561151079134E-2</v>
      </c>
      <c r="AS162" s="15" t="s">
        <v>175</v>
      </c>
      <c r="AT162" s="15"/>
      <c r="AU162" s="15">
        <v>194.24</v>
      </c>
      <c r="AV162" s="8">
        <f t="shared" si="32"/>
        <v>-1.2807481195364789E-2</v>
      </c>
      <c r="AY162" s="6">
        <v>44271</v>
      </c>
      <c r="AZ162" s="16">
        <v>125.17</v>
      </c>
      <c r="BA162" s="8">
        <f t="shared" si="33"/>
        <v>1.2784205841896545E-2</v>
      </c>
    </row>
    <row r="163" spans="1:53" ht="17.25" thickBot="1">
      <c r="A163" s="3">
        <v>44270</v>
      </c>
      <c r="B163" s="2">
        <v>218.05</v>
      </c>
      <c r="C163" s="4">
        <f t="shared" si="23"/>
        <v>3.8234453861536899E-2</v>
      </c>
      <c r="F163" s="3">
        <v>44270</v>
      </c>
      <c r="G163" s="5">
        <v>3968.94</v>
      </c>
      <c r="H163" s="4">
        <f t="shared" si="24"/>
        <v>6.4919585934766211E-3</v>
      </c>
      <c r="J163" s="3">
        <v>44270</v>
      </c>
      <c r="K163" s="2">
        <v>707.94</v>
      </c>
      <c r="L163" s="4">
        <f t="shared" si="25"/>
        <v>2.0483473397431284E-2</v>
      </c>
      <c r="O163" s="3">
        <v>44270</v>
      </c>
      <c r="P163" s="2">
        <v>350</v>
      </c>
      <c r="Q163" s="4">
        <f t="shared" si="26"/>
        <v>1.0421778919714741E-2</v>
      </c>
      <c r="T163" s="3">
        <v>44270</v>
      </c>
      <c r="U163" s="2">
        <v>131.86000000000001</v>
      </c>
      <c r="V163" s="4">
        <f t="shared" si="27"/>
        <v>2.606801027157446E-2</v>
      </c>
      <c r="Y163" s="3">
        <v>44270</v>
      </c>
      <c r="Z163" s="2">
        <v>92.13</v>
      </c>
      <c r="AA163" s="4">
        <f t="shared" si="28"/>
        <v>-4.9681391078950643E-3</v>
      </c>
      <c r="AD163" s="6">
        <v>44270</v>
      </c>
      <c r="AE163" s="7">
        <v>3081.68</v>
      </c>
      <c r="AF163" s="8">
        <f t="shared" si="29"/>
        <v>-2.5279253210076513E-3</v>
      </c>
      <c r="AI163" s="14" t="s">
        <v>176</v>
      </c>
      <c r="AJ163" s="14">
        <v>114.14</v>
      </c>
      <c r="AK163" s="8">
        <f t="shared" si="30"/>
        <v>6.8807339449541427E-3</v>
      </c>
      <c r="AN163" s="14" t="s">
        <v>176</v>
      </c>
      <c r="AO163" s="14">
        <v>34.75</v>
      </c>
      <c r="AP163" s="8">
        <f t="shared" si="31"/>
        <v>1.3414989792942533E-2</v>
      </c>
      <c r="AS163" s="15" t="s">
        <v>176</v>
      </c>
      <c r="AT163" s="15"/>
      <c r="AU163" s="15">
        <v>196.76</v>
      </c>
      <c r="AV163" s="8">
        <f t="shared" si="32"/>
        <v>-2.0288090890647759E-3</v>
      </c>
      <c r="AY163" s="6">
        <v>44270</v>
      </c>
      <c r="AZ163" s="16">
        <v>123.59</v>
      </c>
      <c r="BA163" s="8">
        <f t="shared" si="33"/>
        <v>2.4452917771883298E-2</v>
      </c>
    </row>
    <row r="164" spans="1:53" ht="17.25" thickBot="1">
      <c r="A164" s="3">
        <v>44267</v>
      </c>
      <c r="B164" s="2">
        <v>210.02</v>
      </c>
      <c r="C164" s="4">
        <f t="shared" si="23"/>
        <v>3.6318455509893877E-3</v>
      </c>
      <c r="F164" s="3">
        <v>44267</v>
      </c>
      <c r="G164" s="5">
        <v>3943.34</v>
      </c>
      <c r="H164" s="4">
        <f t="shared" si="24"/>
        <v>1.0153985185334946E-3</v>
      </c>
      <c r="J164" s="3">
        <v>44267</v>
      </c>
      <c r="K164" s="2">
        <v>693.73</v>
      </c>
      <c r="L164" s="4">
        <f t="shared" si="25"/>
        <v>-8.3905088622069357E-3</v>
      </c>
      <c r="O164" s="3">
        <v>44267</v>
      </c>
      <c r="P164" s="2">
        <v>346.39</v>
      </c>
      <c r="Q164" s="4">
        <f t="shared" si="26"/>
        <v>-2.4720556353295731E-2</v>
      </c>
      <c r="T164" s="3">
        <v>44267</v>
      </c>
      <c r="U164" s="2">
        <v>128.51</v>
      </c>
      <c r="V164" s="4">
        <f t="shared" si="27"/>
        <v>-1.054819833692644E-2</v>
      </c>
      <c r="Y164" s="3">
        <v>44267</v>
      </c>
      <c r="Z164" s="2">
        <v>92.59</v>
      </c>
      <c r="AA164" s="4">
        <f t="shared" si="28"/>
        <v>1.0811979673479577E-3</v>
      </c>
      <c r="AD164" s="6">
        <v>44267</v>
      </c>
      <c r="AE164" s="7">
        <v>3089.49</v>
      </c>
      <c r="AF164" s="8">
        <f t="shared" si="29"/>
        <v>-7.7402612418463468E-3</v>
      </c>
      <c r="AI164" s="14" t="s">
        <v>177</v>
      </c>
      <c r="AJ164" s="14">
        <v>113.36</v>
      </c>
      <c r="AK164" s="8">
        <f t="shared" si="30"/>
        <v>2.2102378215895779E-3</v>
      </c>
      <c r="AN164" s="14" t="s">
        <v>177</v>
      </c>
      <c r="AO164" s="14">
        <v>34.29</v>
      </c>
      <c r="AP164" s="8">
        <f t="shared" si="31"/>
        <v>6.7527891955372343E-3</v>
      </c>
      <c r="AS164" s="15" t="s">
        <v>177</v>
      </c>
      <c r="AT164" s="15"/>
      <c r="AU164" s="15">
        <v>197.16</v>
      </c>
      <c r="AV164" s="8">
        <f t="shared" si="32"/>
        <v>2.0838627700126011E-3</v>
      </c>
      <c r="AY164" s="6">
        <v>44267</v>
      </c>
      <c r="AZ164" s="16">
        <v>120.64</v>
      </c>
      <c r="BA164" s="8">
        <f t="shared" si="33"/>
        <v>-7.6499136300073323E-3</v>
      </c>
    </row>
    <row r="165" spans="1:53" ht="17.25" thickBot="1">
      <c r="A165" s="3">
        <v>44266</v>
      </c>
      <c r="B165" s="2">
        <v>209.26</v>
      </c>
      <c r="C165" s="4">
        <f t="shared" si="23"/>
        <v>-8.1524315100957034E-3</v>
      </c>
      <c r="F165" s="3">
        <v>44266</v>
      </c>
      <c r="G165" s="5">
        <v>3939.34</v>
      </c>
      <c r="H165" s="4">
        <f t="shared" si="24"/>
        <v>1.0395479646353678E-2</v>
      </c>
      <c r="J165" s="3">
        <v>44266</v>
      </c>
      <c r="K165" s="2">
        <v>699.6</v>
      </c>
      <c r="L165" s="4">
        <f t="shared" si="25"/>
        <v>4.721132832380337E-2</v>
      </c>
      <c r="O165" s="3">
        <v>44266</v>
      </c>
      <c r="P165" s="2">
        <v>355.17</v>
      </c>
      <c r="Q165" s="4">
        <f t="shared" si="26"/>
        <v>5.69592000714223E-2</v>
      </c>
      <c r="T165" s="3">
        <v>44266</v>
      </c>
      <c r="U165" s="2">
        <v>129.88</v>
      </c>
      <c r="V165" s="4">
        <f t="shared" si="27"/>
        <v>4.2124689079675814E-2</v>
      </c>
      <c r="Y165" s="3">
        <v>44266</v>
      </c>
      <c r="Z165" s="2">
        <v>92.49</v>
      </c>
      <c r="AA165" s="4">
        <f t="shared" si="28"/>
        <v>1.7827665896335221E-2</v>
      </c>
      <c r="AD165" s="6">
        <v>44266</v>
      </c>
      <c r="AE165" s="7">
        <v>3113.59</v>
      </c>
      <c r="AF165" s="8">
        <f t="shared" si="29"/>
        <v>1.8298426237228771E-2</v>
      </c>
      <c r="AI165" s="14" t="s">
        <v>178</v>
      </c>
      <c r="AJ165" s="14">
        <v>113.11</v>
      </c>
      <c r="AK165" s="8">
        <f t="shared" si="30"/>
        <v>6.0482077737258333E-3</v>
      </c>
      <c r="AN165" s="14" t="s">
        <v>178</v>
      </c>
      <c r="AO165" s="14">
        <v>34.06</v>
      </c>
      <c r="AP165" s="8">
        <f t="shared" si="31"/>
        <v>-6.4177362893815815E-3</v>
      </c>
      <c r="AS165" s="15" t="s">
        <v>178</v>
      </c>
      <c r="AT165" s="15"/>
      <c r="AU165" s="15">
        <v>196.75</v>
      </c>
      <c r="AV165" s="8">
        <f t="shared" si="32"/>
        <v>8.6640008202605312E-3</v>
      </c>
      <c r="AY165" s="6">
        <v>44266</v>
      </c>
      <c r="AZ165" s="16">
        <v>121.57</v>
      </c>
      <c r="BA165" s="8">
        <f t="shared" si="33"/>
        <v>1.6471571906354399E-2</v>
      </c>
    </row>
    <row r="166" spans="1:53" ht="17.25" thickBot="1">
      <c r="A166" s="3">
        <v>44265</v>
      </c>
      <c r="B166" s="2">
        <v>210.98</v>
      </c>
      <c r="C166" s="4">
        <f t="shared" si="23"/>
        <v>2.2834149415814187E-2</v>
      </c>
      <c r="F166" s="3">
        <v>44265</v>
      </c>
      <c r="G166" s="5">
        <v>3898.81</v>
      </c>
      <c r="H166" s="4">
        <f t="shared" si="24"/>
        <v>6.0302830130256613E-3</v>
      </c>
      <c r="J166" s="3">
        <v>44265</v>
      </c>
      <c r="K166" s="2">
        <v>668.06</v>
      </c>
      <c r="L166" s="4">
        <f t="shared" si="25"/>
        <v>-8.1950176667954233E-3</v>
      </c>
      <c r="O166" s="3">
        <v>44265</v>
      </c>
      <c r="P166" s="2">
        <v>336.03</v>
      </c>
      <c r="Q166" s="4">
        <f t="shared" si="26"/>
        <v>-1.777206161760847E-2</v>
      </c>
      <c r="T166" s="3">
        <v>44265</v>
      </c>
      <c r="U166" s="2">
        <v>124.63</v>
      </c>
      <c r="V166" s="4">
        <f t="shared" si="27"/>
        <v>-4.1550139832202682E-3</v>
      </c>
      <c r="Y166" s="3">
        <v>44265</v>
      </c>
      <c r="Z166" s="2">
        <v>90.87</v>
      </c>
      <c r="AA166" s="4">
        <f t="shared" si="28"/>
        <v>-1.2819120043454535E-2</v>
      </c>
      <c r="AD166" s="6">
        <v>44265</v>
      </c>
      <c r="AE166" s="7">
        <v>3057.64</v>
      </c>
      <c r="AF166" s="8">
        <f t="shared" si="29"/>
        <v>-1.701030086357469E-3</v>
      </c>
      <c r="AI166" s="14" t="s">
        <v>179</v>
      </c>
      <c r="AJ166" s="14">
        <v>112.43</v>
      </c>
      <c r="AK166" s="8">
        <f t="shared" si="30"/>
        <v>2.3179103147008551E-3</v>
      </c>
      <c r="AN166" s="14" t="s">
        <v>179</v>
      </c>
      <c r="AO166" s="14">
        <v>34.28</v>
      </c>
      <c r="AP166" s="8">
        <f t="shared" si="31"/>
        <v>1.3901212658976592E-2</v>
      </c>
      <c r="AS166" s="15" t="s">
        <v>179</v>
      </c>
      <c r="AT166" s="15"/>
      <c r="AU166" s="15">
        <v>195.06</v>
      </c>
      <c r="AV166" s="8">
        <f t="shared" si="32"/>
        <v>2.8276181173205739E-3</v>
      </c>
      <c r="AY166" s="6">
        <v>44265</v>
      </c>
      <c r="AZ166" s="16">
        <v>119.6</v>
      </c>
      <c r="BA166" s="8">
        <f t="shared" si="33"/>
        <v>-9.1135045567523054E-3</v>
      </c>
    </row>
    <row r="167" spans="1:53" ht="17.25" thickBot="1">
      <c r="A167" s="3">
        <v>44264</v>
      </c>
      <c r="B167" s="2">
        <v>206.27</v>
      </c>
      <c r="C167" s="4">
        <f t="shared" si="23"/>
        <v>-2.7075375912585242E-3</v>
      </c>
      <c r="F167" s="3">
        <v>44264</v>
      </c>
      <c r="G167" s="5">
        <v>3875.44</v>
      </c>
      <c r="H167" s="4">
        <f t="shared" si="24"/>
        <v>1.4154683554241432E-2</v>
      </c>
      <c r="J167" s="3">
        <v>44264</v>
      </c>
      <c r="K167" s="2">
        <v>673.58</v>
      </c>
      <c r="L167" s="4">
        <f t="shared" si="25"/>
        <v>0.19641207815275319</v>
      </c>
      <c r="O167" s="3">
        <v>44264</v>
      </c>
      <c r="P167" s="2">
        <v>342.11</v>
      </c>
      <c r="Q167" s="4">
        <f t="shared" si="26"/>
        <v>0.10027980574405815</v>
      </c>
      <c r="T167" s="3">
        <v>44264</v>
      </c>
      <c r="U167" s="2">
        <v>125.15</v>
      </c>
      <c r="V167" s="4">
        <f t="shared" si="27"/>
        <v>8.0276219249028946E-2</v>
      </c>
      <c r="Y167" s="3">
        <v>44264</v>
      </c>
      <c r="Z167" s="2">
        <v>92.05</v>
      </c>
      <c r="AA167" s="4">
        <f t="shared" si="28"/>
        <v>3.6832619959450197E-2</v>
      </c>
      <c r="AD167" s="6">
        <v>44264</v>
      </c>
      <c r="AE167" s="7">
        <v>3062.85</v>
      </c>
      <c r="AF167" s="8">
        <f t="shared" si="29"/>
        <v>3.7568386998424907E-2</v>
      </c>
      <c r="AI167" s="14" t="s">
        <v>180</v>
      </c>
      <c r="AJ167" s="14">
        <v>112.17</v>
      </c>
      <c r="AK167" s="8">
        <f t="shared" si="30"/>
        <v>5.8285509325681772E-3</v>
      </c>
      <c r="AN167" s="14" t="s">
        <v>180</v>
      </c>
      <c r="AO167" s="14">
        <v>33.81</v>
      </c>
      <c r="AP167" s="8">
        <f t="shared" si="31"/>
        <v>2.9664787896765965E-3</v>
      </c>
      <c r="AS167" s="15" t="s">
        <v>180</v>
      </c>
      <c r="AT167" s="15"/>
      <c r="AU167" s="15">
        <v>194.51</v>
      </c>
      <c r="AV167" s="8">
        <f t="shared" si="32"/>
        <v>-3.6649992570947476E-2</v>
      </c>
      <c r="AY167" s="6">
        <v>44264</v>
      </c>
      <c r="AZ167" s="16">
        <v>120.7</v>
      </c>
      <c r="BA167" s="8">
        <f t="shared" si="33"/>
        <v>4.0606948874903015E-2</v>
      </c>
    </row>
    <row r="168" spans="1:53" ht="17.25" thickBot="1">
      <c r="A168" s="3">
        <v>44263</v>
      </c>
      <c r="B168" s="2">
        <v>206.83</v>
      </c>
      <c r="C168" s="4">
        <f t="shared" si="23"/>
        <v>8.3857442348007627E-3</v>
      </c>
      <c r="F168" s="3">
        <v>44263</v>
      </c>
      <c r="G168" s="5">
        <v>3821.35</v>
      </c>
      <c r="H168" s="4">
        <f t="shared" si="24"/>
        <v>-5.3592716179846622E-3</v>
      </c>
      <c r="J168" s="3">
        <v>44263</v>
      </c>
      <c r="K168" s="2">
        <v>563</v>
      </c>
      <c r="L168" s="4">
        <f t="shared" si="25"/>
        <v>-5.8449703152437582E-2</v>
      </c>
      <c r="O168" s="3">
        <v>44263</v>
      </c>
      <c r="P168" s="2">
        <v>310.93</v>
      </c>
      <c r="Q168" s="4">
        <f t="shared" si="26"/>
        <v>-7.8534807219275082E-2</v>
      </c>
      <c r="T168" s="3">
        <v>44263</v>
      </c>
      <c r="U168" s="2">
        <v>115.85</v>
      </c>
      <c r="V168" s="4">
        <f t="shared" si="27"/>
        <v>-6.9627369097333802E-2</v>
      </c>
      <c r="Y168" s="3">
        <v>44263</v>
      </c>
      <c r="Z168" s="2">
        <v>88.78</v>
      </c>
      <c r="AA168" s="4">
        <f t="shared" si="28"/>
        <v>-3.6361662867686939E-2</v>
      </c>
      <c r="AD168" s="6">
        <v>44263</v>
      </c>
      <c r="AE168" s="7">
        <v>2951.95</v>
      </c>
      <c r="AF168" s="8">
        <f t="shared" si="29"/>
        <v>-1.6167520980116423E-2</v>
      </c>
      <c r="AI168" s="14" t="s">
        <v>181</v>
      </c>
      <c r="AJ168" s="14">
        <v>111.52</v>
      </c>
      <c r="AK168" s="8">
        <f t="shared" si="30"/>
        <v>-2.5044722719141932E-3</v>
      </c>
      <c r="AN168" s="14" t="s">
        <v>181</v>
      </c>
      <c r="AO168" s="14">
        <v>33.71</v>
      </c>
      <c r="AP168" s="8">
        <f t="shared" si="31"/>
        <v>-1.185185185185178E-3</v>
      </c>
      <c r="AS168" s="15" t="s">
        <v>181</v>
      </c>
      <c r="AT168" s="15"/>
      <c r="AU168" s="15">
        <v>201.91</v>
      </c>
      <c r="AV168" s="8">
        <f t="shared" si="32"/>
        <v>6.2740144218116578E-2</v>
      </c>
      <c r="AY168" s="6">
        <v>44263</v>
      </c>
      <c r="AZ168" s="16">
        <v>115.99</v>
      </c>
      <c r="BA168" s="8">
        <f t="shared" si="33"/>
        <v>-4.1642567958357524E-2</v>
      </c>
    </row>
    <row r="169" spans="1:53" ht="17.25" thickBot="1">
      <c r="A169" s="3">
        <v>44260</v>
      </c>
      <c r="B169" s="2">
        <v>205.11</v>
      </c>
      <c r="C169" s="4">
        <f t="shared" si="23"/>
        <v>1.2388943731490798E-2</v>
      </c>
      <c r="F169" s="3">
        <v>44260</v>
      </c>
      <c r="G169" s="5">
        <v>3841.94</v>
      </c>
      <c r="H169" s="4">
        <f t="shared" si="24"/>
        <v>1.9495975820425837E-2</v>
      </c>
      <c r="J169" s="3">
        <v>44260</v>
      </c>
      <c r="K169" s="2">
        <v>597.95000000000005</v>
      </c>
      <c r="L169" s="4">
        <f t="shared" si="25"/>
        <v>-3.7799304840370751E-2</v>
      </c>
      <c r="O169" s="3">
        <v>44260</v>
      </c>
      <c r="P169" s="2">
        <v>337.43</v>
      </c>
      <c r="Q169" s="4">
        <f t="shared" si="26"/>
        <v>-1.6497129033198221E-2</v>
      </c>
      <c r="T169" s="3">
        <v>44260</v>
      </c>
      <c r="U169" s="2">
        <v>124.52</v>
      </c>
      <c r="V169" s="4">
        <f t="shared" si="27"/>
        <v>7.361863926866663E-3</v>
      </c>
      <c r="Y169" s="3">
        <v>44260</v>
      </c>
      <c r="Z169" s="2">
        <v>92.13</v>
      </c>
      <c r="AA169" s="4">
        <f t="shared" si="28"/>
        <v>1.1306256860592834E-2</v>
      </c>
      <c r="AD169" s="6">
        <v>44260</v>
      </c>
      <c r="AE169" s="7">
        <v>3000.46</v>
      </c>
      <c r="AF169" s="8">
        <f t="shared" si="29"/>
        <v>7.6874767007995004E-3</v>
      </c>
      <c r="AI169" s="14" t="s">
        <v>182</v>
      </c>
      <c r="AJ169" s="14">
        <v>111.8</v>
      </c>
      <c r="AK169" s="8">
        <f t="shared" si="30"/>
        <v>2.007299270072993E-2</v>
      </c>
      <c r="AN169" s="14" t="s">
        <v>182</v>
      </c>
      <c r="AO169" s="14">
        <v>33.75</v>
      </c>
      <c r="AP169" s="8">
        <f t="shared" si="31"/>
        <v>5.6615017878425267E-3</v>
      </c>
      <c r="AS169" s="15" t="s">
        <v>182</v>
      </c>
      <c r="AT169" s="15"/>
      <c r="AU169" s="15">
        <v>189.99</v>
      </c>
      <c r="AV169" s="8">
        <f t="shared" si="32"/>
        <v>1.0423868531617364E-2</v>
      </c>
      <c r="AY169" s="6">
        <v>44260</v>
      </c>
      <c r="AZ169" s="16">
        <v>121.03</v>
      </c>
      <c r="BA169" s="8">
        <f t="shared" si="33"/>
        <v>1.068893528183712E-2</v>
      </c>
    </row>
    <row r="170" spans="1:53" ht="17.25" thickBot="1">
      <c r="A170" s="3">
        <v>44259</v>
      </c>
      <c r="B170" s="2">
        <v>202.6</v>
      </c>
      <c r="C170" s="4">
        <f t="shared" si="23"/>
        <v>-4.7649457189172795E-3</v>
      </c>
      <c r="F170" s="3">
        <v>44259</v>
      </c>
      <c r="G170" s="5">
        <v>3768.47</v>
      </c>
      <c r="H170" s="4">
        <f t="shared" si="24"/>
        <v>-1.3417213827191521E-2</v>
      </c>
      <c r="J170" s="3">
        <v>44259</v>
      </c>
      <c r="K170" s="2">
        <v>621.44000000000005</v>
      </c>
      <c r="L170" s="4">
        <f t="shared" si="25"/>
        <v>-4.8622167789344695E-2</v>
      </c>
      <c r="O170" s="3">
        <v>44259</v>
      </c>
      <c r="P170" s="2">
        <v>343.09</v>
      </c>
      <c r="Q170" s="4">
        <f t="shared" si="26"/>
        <v>4.4500395233773027E-3</v>
      </c>
      <c r="T170" s="3">
        <v>44259</v>
      </c>
      <c r="U170" s="2">
        <v>123.61</v>
      </c>
      <c r="V170" s="4">
        <f t="shared" si="27"/>
        <v>-3.3919499804611175E-2</v>
      </c>
      <c r="Y170" s="3">
        <v>44259</v>
      </c>
      <c r="Z170" s="2">
        <v>91.1</v>
      </c>
      <c r="AA170" s="4">
        <f t="shared" si="28"/>
        <v>-2.3161055114733098E-2</v>
      </c>
      <c r="AD170" s="6">
        <v>44259</v>
      </c>
      <c r="AE170" s="7">
        <v>2977.57</v>
      </c>
      <c r="AF170" s="8">
        <f t="shared" si="29"/>
        <v>-9.1281198003326791E-3</v>
      </c>
      <c r="AI170" s="14" t="s">
        <v>183</v>
      </c>
      <c r="AJ170" s="14">
        <v>109.6</v>
      </c>
      <c r="AK170" s="8">
        <f t="shared" si="30"/>
        <v>-1.3501350135013523E-2</v>
      </c>
      <c r="AN170" s="14" t="s">
        <v>183</v>
      </c>
      <c r="AO170" s="14">
        <v>33.56</v>
      </c>
      <c r="AP170" s="8">
        <f t="shared" si="31"/>
        <v>-5.6296296296295401E-3</v>
      </c>
      <c r="AS170" s="15" t="s">
        <v>183</v>
      </c>
      <c r="AT170" s="15"/>
      <c r="AU170" s="15">
        <v>188.03</v>
      </c>
      <c r="AV170" s="8">
        <f t="shared" si="32"/>
        <v>-2.2001456361177563E-2</v>
      </c>
      <c r="AY170" s="6">
        <v>44259</v>
      </c>
      <c r="AZ170" s="16">
        <v>119.75</v>
      </c>
      <c r="BA170" s="8">
        <f t="shared" si="33"/>
        <v>-1.5780389578367693E-2</v>
      </c>
    </row>
    <row r="171" spans="1:53" ht="17.25" thickBot="1">
      <c r="A171" s="3">
        <v>44258</v>
      </c>
      <c r="B171" s="2">
        <v>203.57</v>
      </c>
      <c r="C171" s="4">
        <f t="shared" si="23"/>
        <v>-1.3663452686661137E-2</v>
      </c>
      <c r="F171" s="3">
        <v>44258</v>
      </c>
      <c r="G171" s="5">
        <v>3819.72</v>
      </c>
      <c r="H171" s="4">
        <f t="shared" si="24"/>
        <v>-1.306620434127681E-2</v>
      </c>
      <c r="J171" s="3">
        <v>44258</v>
      </c>
      <c r="K171" s="2">
        <v>653.20000000000005</v>
      </c>
      <c r="L171" s="4">
        <f t="shared" si="25"/>
        <v>-4.8423751529631187E-2</v>
      </c>
      <c r="O171" s="3">
        <v>44258</v>
      </c>
      <c r="P171" s="2">
        <v>341.57</v>
      </c>
      <c r="Q171" s="4">
        <f t="shared" si="26"/>
        <v>-8.3746881622361213E-2</v>
      </c>
      <c r="T171" s="3">
        <v>44258</v>
      </c>
      <c r="U171" s="2">
        <v>127.95</v>
      </c>
      <c r="V171" s="4">
        <f t="shared" si="27"/>
        <v>-4.4864138548820542E-2</v>
      </c>
      <c r="Y171" s="3">
        <v>44258</v>
      </c>
      <c r="Z171" s="2">
        <v>93.26</v>
      </c>
      <c r="AA171" s="4">
        <f t="shared" si="28"/>
        <v>-3.1366846697133299E-2</v>
      </c>
      <c r="AD171" s="6">
        <v>44258</v>
      </c>
      <c r="AE171" s="7">
        <v>3005</v>
      </c>
      <c r="AF171" s="8">
        <f t="shared" si="29"/>
        <v>-2.8931695604825336E-2</v>
      </c>
      <c r="AI171" s="14" t="s">
        <v>184</v>
      </c>
      <c r="AJ171" s="14">
        <v>111.1</v>
      </c>
      <c r="AK171" s="8">
        <f t="shared" si="30"/>
        <v>-1.2619978670458609E-2</v>
      </c>
      <c r="AN171" s="14" t="s">
        <v>184</v>
      </c>
      <c r="AO171" s="14">
        <v>33.75</v>
      </c>
      <c r="AP171" s="8">
        <f t="shared" si="31"/>
        <v>2.6147765278200064E-2</v>
      </c>
      <c r="AS171" s="15" t="s">
        <v>184</v>
      </c>
      <c r="AT171" s="15"/>
      <c r="AU171" s="15">
        <v>192.26</v>
      </c>
      <c r="AV171" s="8">
        <f t="shared" si="32"/>
        <v>-8.6624729297721803E-3</v>
      </c>
      <c r="AY171" s="6">
        <v>44258</v>
      </c>
      <c r="AZ171" s="16">
        <v>121.67</v>
      </c>
      <c r="BA171" s="8">
        <f t="shared" si="33"/>
        <v>-2.4454778704297575E-2</v>
      </c>
    </row>
    <row r="172" spans="1:53" ht="17.25" thickBot="1">
      <c r="A172" s="3">
        <v>44257</v>
      </c>
      <c r="B172" s="2">
        <v>206.39</v>
      </c>
      <c r="C172" s="4">
        <f t="shared" si="23"/>
        <v>1.9904845130596094E-3</v>
      </c>
      <c r="F172" s="3">
        <v>44257</v>
      </c>
      <c r="G172" s="5">
        <v>3870.29</v>
      </c>
      <c r="H172" s="4">
        <f t="shared" si="24"/>
        <v>-8.0808443239309691E-3</v>
      </c>
      <c r="J172" s="3">
        <v>44257</v>
      </c>
      <c r="K172" s="2">
        <v>686.44</v>
      </c>
      <c r="L172" s="4">
        <f t="shared" si="25"/>
        <v>-4.4527650571384636E-2</v>
      </c>
      <c r="O172" s="3">
        <v>44257</v>
      </c>
      <c r="P172" s="2">
        <v>372.79</v>
      </c>
      <c r="Q172" s="4">
        <f t="shared" si="26"/>
        <v>-9.0001464629204664E-2</v>
      </c>
      <c r="T172" s="3">
        <v>44257</v>
      </c>
      <c r="U172" s="2">
        <v>133.96</v>
      </c>
      <c r="V172" s="4">
        <f t="shared" si="27"/>
        <v>-3.1451088135348138E-2</v>
      </c>
      <c r="Y172" s="3">
        <v>44257</v>
      </c>
      <c r="Z172" s="2">
        <v>96.28</v>
      </c>
      <c r="AA172" s="4">
        <f t="shared" si="28"/>
        <v>-1.9951140065146533E-2</v>
      </c>
      <c r="AD172" s="6">
        <v>44257</v>
      </c>
      <c r="AE172" s="7">
        <v>3094.53</v>
      </c>
      <c r="AF172" s="8">
        <f t="shared" si="29"/>
        <v>-1.6404228673866927E-2</v>
      </c>
      <c r="AI172" s="14" t="s">
        <v>185</v>
      </c>
      <c r="AJ172" s="14">
        <v>112.52</v>
      </c>
      <c r="AK172" s="8">
        <f t="shared" si="30"/>
        <v>-2.9242357111209927E-3</v>
      </c>
      <c r="AN172" s="14" t="s">
        <v>185</v>
      </c>
      <c r="AO172" s="14">
        <v>32.89</v>
      </c>
      <c r="AP172" s="8">
        <f t="shared" si="31"/>
        <v>-5.1421657592256587E-3</v>
      </c>
      <c r="AS172" s="15" t="s">
        <v>185</v>
      </c>
      <c r="AT172" s="15"/>
      <c r="AU172" s="15">
        <v>193.94</v>
      </c>
      <c r="AV172" s="8">
        <f t="shared" si="32"/>
        <v>-5.3338803979895433E-3</v>
      </c>
      <c r="AY172" s="6">
        <v>44257</v>
      </c>
      <c r="AZ172" s="16">
        <v>124.72</v>
      </c>
      <c r="BA172" s="8">
        <f t="shared" si="33"/>
        <v>-2.088239912074108E-2</v>
      </c>
    </row>
    <row r="173" spans="1:53" ht="17.25" thickBot="1">
      <c r="A173" s="3">
        <v>44256</v>
      </c>
      <c r="B173" s="2">
        <v>205.98</v>
      </c>
      <c r="C173" s="4">
        <f t="shared" si="23"/>
        <v>1.0250625337191677E-2</v>
      </c>
      <c r="F173" s="3">
        <v>44256</v>
      </c>
      <c r="G173" s="5">
        <v>3901.82</v>
      </c>
      <c r="H173" s="4">
        <f t="shared" si="24"/>
        <v>2.3790719336683086E-2</v>
      </c>
      <c r="J173" s="3">
        <v>44256</v>
      </c>
      <c r="K173" s="2">
        <v>718.43</v>
      </c>
      <c r="L173" s="4">
        <f t="shared" si="25"/>
        <v>6.3552923760177515E-2</v>
      </c>
      <c r="O173" s="3">
        <v>44256</v>
      </c>
      <c r="P173" s="2">
        <v>409.66</v>
      </c>
      <c r="Q173" s="4">
        <f t="shared" si="26"/>
        <v>9.6490993281764359E-2</v>
      </c>
      <c r="T173" s="3">
        <v>44256</v>
      </c>
      <c r="U173" s="2">
        <v>138.31</v>
      </c>
      <c r="V173" s="4">
        <f t="shared" si="27"/>
        <v>9.2673671920608935E-3</v>
      </c>
      <c r="Y173" s="3">
        <v>44256</v>
      </c>
      <c r="Z173" s="2">
        <v>98.24</v>
      </c>
      <c r="AA173" s="4">
        <f t="shared" si="28"/>
        <v>3.2475039411455464E-2</v>
      </c>
      <c r="AD173" s="6">
        <v>44256</v>
      </c>
      <c r="AE173" s="7">
        <v>3146.14</v>
      </c>
      <c r="AF173" s="8">
        <f t="shared" si="29"/>
        <v>1.72037517822905E-2</v>
      </c>
      <c r="AI173" s="14" t="s">
        <v>186</v>
      </c>
      <c r="AJ173" s="14">
        <v>112.85</v>
      </c>
      <c r="AK173" s="8">
        <f t="shared" si="30"/>
        <v>1.3107101176047964E-2</v>
      </c>
      <c r="AN173" s="14" t="s">
        <v>186</v>
      </c>
      <c r="AO173" s="14">
        <v>33.06</v>
      </c>
      <c r="AP173" s="8">
        <f t="shared" si="31"/>
        <v>5.7803468208093012E-3</v>
      </c>
      <c r="AS173" s="15" t="s">
        <v>186</v>
      </c>
      <c r="AT173" s="15"/>
      <c r="AU173" s="15">
        <v>194.98</v>
      </c>
      <c r="AV173" s="8">
        <f t="shared" si="32"/>
        <v>3.1421921286500121E-2</v>
      </c>
      <c r="AY173" s="6">
        <v>44256</v>
      </c>
      <c r="AZ173" s="16">
        <v>127.38</v>
      </c>
      <c r="BA173" s="8">
        <f t="shared" si="33"/>
        <v>5.3859518490940506E-2</v>
      </c>
    </row>
    <row r="174" spans="1:53" ht="17.25" thickBot="1">
      <c r="A174" s="3">
        <v>44253</v>
      </c>
      <c r="B174" s="2">
        <v>203.89</v>
      </c>
      <c r="C174" s="4">
        <f t="shared" si="23"/>
        <v>-1.6781598109659179E-2</v>
      </c>
      <c r="F174" s="3">
        <v>44253</v>
      </c>
      <c r="G174" s="5">
        <v>3811.15</v>
      </c>
      <c r="H174" s="4">
        <f t="shared" si="24"/>
        <v>-4.7501658249202716E-3</v>
      </c>
      <c r="J174" s="3">
        <v>44253</v>
      </c>
      <c r="K174" s="2">
        <v>675.5</v>
      </c>
      <c r="L174" s="4">
        <f t="shared" si="25"/>
        <v>-9.850194951775082E-3</v>
      </c>
      <c r="O174" s="3">
        <v>44253</v>
      </c>
      <c r="P174" s="2">
        <v>373.61</v>
      </c>
      <c r="Q174" s="4">
        <f t="shared" si="26"/>
        <v>2.4346777067968173E-2</v>
      </c>
      <c r="T174" s="3">
        <v>44253</v>
      </c>
      <c r="U174" s="2">
        <v>137.04</v>
      </c>
      <c r="V174" s="4">
        <f t="shared" si="27"/>
        <v>3.0530906903293742E-2</v>
      </c>
      <c r="Y174" s="3">
        <v>44253</v>
      </c>
      <c r="Z174" s="2">
        <v>95.15</v>
      </c>
      <c r="AA174" s="4">
        <f t="shared" si="28"/>
        <v>5.3888419273036003E-3</v>
      </c>
      <c r="AD174" s="6">
        <v>44253</v>
      </c>
      <c r="AE174" s="7">
        <v>3092.93</v>
      </c>
      <c r="AF174" s="8">
        <f t="shared" si="29"/>
        <v>1.1700401679990646E-2</v>
      </c>
      <c r="AI174" s="14" t="s">
        <v>187</v>
      </c>
      <c r="AJ174" s="14">
        <v>111.39</v>
      </c>
      <c r="AK174" s="8">
        <f t="shared" si="30"/>
        <v>-8.6329654681380763E-3</v>
      </c>
      <c r="AN174" s="14" t="s">
        <v>187</v>
      </c>
      <c r="AO174" s="14">
        <v>32.869999999999997</v>
      </c>
      <c r="AP174" s="8">
        <f t="shared" si="31"/>
        <v>-9.6414582705633967E-3</v>
      </c>
      <c r="AS174" s="15" t="s">
        <v>187</v>
      </c>
      <c r="AT174" s="15"/>
      <c r="AU174" s="15">
        <v>189.04</v>
      </c>
      <c r="AV174" s="8">
        <f t="shared" si="32"/>
        <v>-1.0158131741543563E-2</v>
      </c>
      <c r="AY174" s="6">
        <v>44253</v>
      </c>
      <c r="AZ174" s="16">
        <v>120.87</v>
      </c>
      <c r="BA174" s="8">
        <f t="shared" si="33"/>
        <v>2.2388059701492491E-3</v>
      </c>
    </row>
    <row r="175" spans="1:53" ht="17.25" thickBot="1">
      <c r="A175" s="3">
        <v>44252</v>
      </c>
      <c r="B175" s="2">
        <v>207.37</v>
      </c>
      <c r="C175" s="4">
        <f t="shared" si="23"/>
        <v>-1.0875268304316732E-2</v>
      </c>
      <c r="F175" s="3">
        <v>44252</v>
      </c>
      <c r="G175" s="5">
        <v>3829.34</v>
      </c>
      <c r="H175" s="4">
        <f t="shared" si="24"/>
        <v>-2.4478846903396523E-2</v>
      </c>
      <c r="J175" s="3">
        <v>44252</v>
      </c>
      <c r="K175" s="2">
        <v>682.22</v>
      </c>
      <c r="L175" s="4">
        <f t="shared" si="25"/>
        <v>-8.0590819654456691E-2</v>
      </c>
      <c r="O175" s="3">
        <v>44252</v>
      </c>
      <c r="P175" s="2">
        <v>364.73</v>
      </c>
      <c r="Q175" s="4">
        <f t="shared" si="26"/>
        <v>-5.3214962489941064E-2</v>
      </c>
      <c r="T175" s="3">
        <v>44252</v>
      </c>
      <c r="U175" s="2">
        <v>132.97999999999999</v>
      </c>
      <c r="V175" s="4">
        <f t="shared" si="27"/>
        <v>-8.2136940916620715E-2</v>
      </c>
      <c r="Y175" s="3">
        <v>44252</v>
      </c>
      <c r="Z175" s="2">
        <v>94.64</v>
      </c>
      <c r="AA175" s="4">
        <f t="shared" si="28"/>
        <v>-6.1955266197627479E-3</v>
      </c>
      <c r="AD175" s="6">
        <v>44252</v>
      </c>
      <c r="AE175" s="7">
        <v>3057.16</v>
      </c>
      <c r="AF175" s="8">
        <f t="shared" si="29"/>
        <v>-3.2400388665402846E-2</v>
      </c>
      <c r="AI175" s="14" t="s">
        <v>188</v>
      </c>
      <c r="AJ175" s="14">
        <v>112.36</v>
      </c>
      <c r="AK175" s="8">
        <f t="shared" si="30"/>
        <v>-1.0044052863436126E-2</v>
      </c>
      <c r="AN175" s="14" t="s">
        <v>188</v>
      </c>
      <c r="AO175" s="14">
        <v>33.19</v>
      </c>
      <c r="AP175" s="8">
        <f t="shared" si="31"/>
        <v>2.1135265700482631E-3</v>
      </c>
      <c r="AS175" s="15" t="s">
        <v>188</v>
      </c>
      <c r="AT175" s="15"/>
      <c r="AU175" s="15">
        <v>190.98</v>
      </c>
      <c r="AV175" s="8">
        <f t="shared" si="32"/>
        <v>-3.3061617133309684E-2</v>
      </c>
      <c r="AY175" s="6">
        <v>44252</v>
      </c>
      <c r="AZ175" s="16">
        <v>120.6</v>
      </c>
      <c r="BA175" s="8">
        <f t="shared" si="33"/>
        <v>-3.481392557022811E-2</v>
      </c>
    </row>
    <row r="176" spans="1:53" ht="17.25" thickBot="1">
      <c r="A176" s="3">
        <v>44251</v>
      </c>
      <c r="B176" s="2">
        <v>209.65</v>
      </c>
      <c r="C176" s="4">
        <f t="shared" si="23"/>
        <v>9.194185038990943E-3</v>
      </c>
      <c r="F176" s="3">
        <v>44251</v>
      </c>
      <c r="G176" s="5">
        <v>3925.43</v>
      </c>
      <c r="H176" s="4">
        <f t="shared" si="24"/>
        <v>1.135166191319037E-2</v>
      </c>
      <c r="J176" s="3">
        <v>44251</v>
      </c>
      <c r="K176" s="2">
        <v>742.02</v>
      </c>
      <c r="L176" s="4">
        <f t="shared" si="25"/>
        <v>6.1788106004235566E-2</v>
      </c>
      <c r="O176" s="3">
        <v>44251</v>
      </c>
      <c r="P176" s="2">
        <v>385.23</v>
      </c>
      <c r="Q176" s="4">
        <f t="shared" si="26"/>
        <v>-7.5484336356141934E-3</v>
      </c>
      <c r="T176" s="3">
        <v>44251</v>
      </c>
      <c r="U176" s="2">
        <v>144.88</v>
      </c>
      <c r="V176" s="4">
        <f t="shared" si="27"/>
        <v>2.5263604840421783E-2</v>
      </c>
      <c r="Y176" s="3">
        <v>44251</v>
      </c>
      <c r="Z176" s="2">
        <v>95.23</v>
      </c>
      <c r="AA176" s="4">
        <f t="shared" si="28"/>
        <v>-7.6073363901624225E-3</v>
      </c>
      <c r="AD176" s="6">
        <v>44251</v>
      </c>
      <c r="AE176" s="7">
        <v>3159.53</v>
      </c>
      <c r="AF176" s="8">
        <f t="shared" si="29"/>
        <v>-1.0946940053216392E-2</v>
      </c>
      <c r="AI176" s="14" t="s">
        <v>189</v>
      </c>
      <c r="AJ176" s="14">
        <v>113.5</v>
      </c>
      <c r="AK176" s="8">
        <f t="shared" si="30"/>
        <v>6.9198012775018025E-3</v>
      </c>
      <c r="AN176" s="14" t="s">
        <v>189</v>
      </c>
      <c r="AO176" s="14">
        <v>33.119999999999997</v>
      </c>
      <c r="AP176" s="8">
        <f t="shared" si="31"/>
        <v>-4.8076923076924016E-3</v>
      </c>
      <c r="AS176" s="15" t="s">
        <v>189</v>
      </c>
      <c r="AT176" s="15"/>
      <c r="AU176" s="15">
        <v>197.51</v>
      </c>
      <c r="AV176" s="8">
        <f t="shared" si="32"/>
        <v>2.1310061393271518E-3</v>
      </c>
      <c r="AY176" s="6">
        <v>44251</v>
      </c>
      <c r="AZ176" s="16">
        <v>124.95</v>
      </c>
      <c r="BA176" s="8">
        <f t="shared" si="33"/>
        <v>-4.0650406504064707E-3</v>
      </c>
    </row>
    <row r="177" spans="1:53" ht="17.25" thickBot="1">
      <c r="A177" s="3">
        <v>44250</v>
      </c>
      <c r="B177" s="2">
        <v>207.74</v>
      </c>
      <c r="C177" s="4">
        <f t="shared" si="23"/>
        <v>-3.4539000287825417E-3</v>
      </c>
      <c r="F177" s="3">
        <v>44250</v>
      </c>
      <c r="G177" s="5">
        <v>3881.37</v>
      </c>
      <c r="H177" s="4">
        <f t="shared" si="24"/>
        <v>1.2562878885591378E-3</v>
      </c>
      <c r="J177" s="3">
        <v>44250</v>
      </c>
      <c r="K177" s="2">
        <v>698.84</v>
      </c>
      <c r="L177" s="4">
        <f t="shared" si="25"/>
        <v>-2.1917424772568195E-2</v>
      </c>
      <c r="O177" s="3">
        <v>44250</v>
      </c>
      <c r="P177" s="2">
        <v>388.16</v>
      </c>
      <c r="Q177" s="4">
        <f t="shared" si="26"/>
        <v>-1.5671755338033E-2</v>
      </c>
      <c r="T177" s="3">
        <v>44250</v>
      </c>
      <c r="U177" s="2">
        <v>141.31</v>
      </c>
      <c r="V177" s="4">
        <f t="shared" si="27"/>
        <v>-1.4918089926803657E-2</v>
      </c>
      <c r="Y177" s="3">
        <v>44250</v>
      </c>
      <c r="Z177" s="2">
        <v>95.96</v>
      </c>
      <c r="AA177" s="4">
        <f t="shared" si="28"/>
        <v>-1.5607116845282043E-3</v>
      </c>
      <c r="AD177" s="6">
        <v>44250</v>
      </c>
      <c r="AE177" s="7">
        <v>3194.5</v>
      </c>
      <c r="AF177" s="8">
        <f t="shared" si="29"/>
        <v>4.3260373372235872E-3</v>
      </c>
      <c r="AI177" s="14" t="s">
        <v>190</v>
      </c>
      <c r="AJ177" s="14">
        <v>112.72</v>
      </c>
      <c r="AK177" s="8">
        <f t="shared" si="30"/>
        <v>-1.6827561774864774E-3</v>
      </c>
      <c r="AN177" s="14" t="s">
        <v>190</v>
      </c>
      <c r="AO177" s="14">
        <v>33.28</v>
      </c>
      <c r="AP177" s="8">
        <f t="shared" si="31"/>
        <v>-1.0113027959547827E-2</v>
      </c>
      <c r="AS177" s="15" t="s">
        <v>190</v>
      </c>
      <c r="AT177" s="15"/>
      <c r="AU177" s="15">
        <v>197.09</v>
      </c>
      <c r="AV177" s="8">
        <f t="shared" si="32"/>
        <v>2.7795160617438475E-2</v>
      </c>
      <c r="AY177" s="6">
        <v>44250</v>
      </c>
      <c r="AZ177" s="16">
        <v>125.46</v>
      </c>
      <c r="BA177" s="8">
        <f t="shared" si="33"/>
        <v>-1.1146496815286344E-3</v>
      </c>
    </row>
    <row r="178" spans="1:53" ht="17.25" thickBot="1">
      <c r="A178" s="3">
        <v>44249</v>
      </c>
      <c r="B178" s="2">
        <v>208.46</v>
      </c>
      <c r="C178" s="4">
        <f t="shared" si="23"/>
        <v>-8.6273006134962582E-4</v>
      </c>
      <c r="F178" s="3">
        <v>44249</v>
      </c>
      <c r="G178" s="5">
        <v>3876.5</v>
      </c>
      <c r="H178" s="4">
        <f t="shared" si="24"/>
        <v>-7.7328493796570141E-3</v>
      </c>
      <c r="J178" s="3">
        <v>44249</v>
      </c>
      <c r="K178" s="2">
        <v>714.5</v>
      </c>
      <c r="L178" s="4">
        <f t="shared" si="25"/>
        <v>-8.5498528094201887E-2</v>
      </c>
      <c r="O178" s="3">
        <v>44249</v>
      </c>
      <c r="P178" s="2">
        <v>394.34</v>
      </c>
      <c r="Q178" s="4">
        <f t="shared" si="26"/>
        <v>-5.4929779993289629E-2</v>
      </c>
      <c r="T178" s="3">
        <v>44249</v>
      </c>
      <c r="U178" s="2">
        <v>143.44999999999999</v>
      </c>
      <c r="V178" s="4">
        <f t="shared" si="27"/>
        <v>-3.8216560509554243E-2</v>
      </c>
      <c r="Y178" s="3">
        <v>44249</v>
      </c>
      <c r="Z178" s="2">
        <v>96.11</v>
      </c>
      <c r="AA178" s="4">
        <f t="shared" si="28"/>
        <v>-4.1870202372644827E-2</v>
      </c>
      <c r="AD178" s="6">
        <v>44249</v>
      </c>
      <c r="AE178" s="7">
        <v>3180.74</v>
      </c>
      <c r="AF178" s="8">
        <f t="shared" si="29"/>
        <v>-2.1280654789378239E-2</v>
      </c>
      <c r="AI178" s="14" t="s">
        <v>191</v>
      </c>
      <c r="AJ178" s="14">
        <v>112.91</v>
      </c>
      <c r="AK178" s="8">
        <f t="shared" si="30"/>
        <v>-2.2974286471679761E-3</v>
      </c>
      <c r="AN178" s="14" t="s">
        <v>191</v>
      </c>
      <c r="AO178" s="14">
        <v>33.619999999999997</v>
      </c>
      <c r="AP178" s="8">
        <f t="shared" si="31"/>
        <v>-5.3254437869821869E-3</v>
      </c>
      <c r="AS178" s="15" t="s">
        <v>191</v>
      </c>
      <c r="AT178" s="15"/>
      <c r="AU178" s="15">
        <v>191.76</v>
      </c>
      <c r="AV178" s="8">
        <f t="shared" si="32"/>
        <v>4.4160087122243397E-2</v>
      </c>
      <c r="AY178" s="6">
        <v>44249</v>
      </c>
      <c r="AZ178" s="16">
        <v>125.6</v>
      </c>
      <c r="BA178" s="8">
        <f t="shared" si="33"/>
        <v>-2.9816159431484746E-2</v>
      </c>
    </row>
    <row r="179" spans="1:53" ht="17.25" thickBot="1">
      <c r="A179" s="3">
        <v>44246</v>
      </c>
      <c r="B179" s="2">
        <v>208.64</v>
      </c>
      <c r="C179" s="4">
        <f t="shared" si="23"/>
        <v>-1.4826706960052949E-2</v>
      </c>
      <c r="F179" s="3">
        <v>44246</v>
      </c>
      <c r="G179" s="5">
        <v>3906.71</v>
      </c>
      <c r="H179" s="4">
        <f t="shared" si="24"/>
        <v>-1.8548941356217874E-3</v>
      </c>
      <c r="J179" s="3">
        <v>44246</v>
      </c>
      <c r="K179" s="2">
        <v>781.3</v>
      </c>
      <c r="L179" s="4">
        <f t="shared" si="25"/>
        <v>-7.7218115776372942E-3</v>
      </c>
      <c r="O179" s="3">
        <v>44246</v>
      </c>
      <c r="P179" s="2">
        <v>417.26</v>
      </c>
      <c r="Q179" s="4">
        <f t="shared" si="26"/>
        <v>-1.5553588093131232E-3</v>
      </c>
      <c r="T179" s="3">
        <v>44246</v>
      </c>
      <c r="U179" s="2">
        <v>149.15</v>
      </c>
      <c r="V179" s="4">
        <f t="shared" si="27"/>
        <v>6.5460925900930889E-3</v>
      </c>
      <c r="Y179" s="3">
        <v>44246</v>
      </c>
      <c r="Z179" s="2">
        <v>100.31</v>
      </c>
      <c r="AA179" s="4">
        <f t="shared" si="28"/>
        <v>-1.4249213836478036E-2</v>
      </c>
      <c r="AD179" s="6">
        <v>44246</v>
      </c>
      <c r="AE179" s="7">
        <v>3249.9</v>
      </c>
      <c r="AF179" s="8">
        <f t="shared" si="29"/>
        <v>-2.3535032134197387E-2</v>
      </c>
      <c r="AI179" s="14" t="s">
        <v>192</v>
      </c>
      <c r="AJ179" s="14">
        <v>113.17</v>
      </c>
      <c r="AK179" s="8">
        <f t="shared" si="30"/>
        <v>-1.2133379888268125E-2</v>
      </c>
      <c r="AN179" s="14" t="s">
        <v>192</v>
      </c>
      <c r="AO179" s="14">
        <v>33.799999999999997</v>
      </c>
      <c r="AP179" s="8">
        <f t="shared" si="31"/>
        <v>-3.5377358490567001E-3</v>
      </c>
      <c r="AS179" s="15" t="s">
        <v>192</v>
      </c>
      <c r="AT179" s="15"/>
      <c r="AU179" s="15">
        <v>183.65</v>
      </c>
      <c r="AV179" s="8">
        <f t="shared" si="32"/>
        <v>3.5519125683061148E-3</v>
      </c>
      <c r="AY179" s="6">
        <v>44246</v>
      </c>
      <c r="AZ179" s="16">
        <v>129.46</v>
      </c>
      <c r="BA179" s="8">
        <f t="shared" si="33"/>
        <v>1.2374323279196187E-3</v>
      </c>
    </row>
    <row r="180" spans="1:53" ht="17.25" thickBot="1">
      <c r="A180" s="3">
        <v>44245</v>
      </c>
      <c r="B180" s="2">
        <v>211.78</v>
      </c>
      <c r="C180" s="4">
        <f t="shared" si="23"/>
        <v>9.2932373826430936E-3</v>
      </c>
      <c r="F180" s="3">
        <v>44245</v>
      </c>
      <c r="G180" s="5">
        <v>3913.97</v>
      </c>
      <c r="H180" s="4">
        <f t="shared" si="24"/>
        <v>-4.4158083905446732E-3</v>
      </c>
      <c r="J180" s="3">
        <v>44245</v>
      </c>
      <c r="K180" s="2">
        <v>787.38</v>
      </c>
      <c r="L180" s="4">
        <f t="shared" si="25"/>
        <v>-1.3493704190941536E-2</v>
      </c>
      <c r="O180" s="3">
        <v>44245</v>
      </c>
      <c r="P180" s="2">
        <v>417.91</v>
      </c>
      <c r="Q180" s="4">
        <f t="shared" si="26"/>
        <v>-2.6803595547482684E-2</v>
      </c>
      <c r="T180" s="3">
        <v>44245</v>
      </c>
      <c r="U180" s="2">
        <v>148.18</v>
      </c>
      <c r="V180" s="4">
        <f t="shared" si="27"/>
        <v>-5.1695199731451869E-3</v>
      </c>
      <c r="Y180" s="3">
        <v>44245</v>
      </c>
      <c r="Z180" s="2">
        <v>101.76</v>
      </c>
      <c r="AA180" s="4">
        <f t="shared" si="28"/>
        <v>-9.8173964264669511E-4</v>
      </c>
      <c r="AD180" s="6">
        <v>44245</v>
      </c>
      <c r="AE180" s="7">
        <v>3328.23</v>
      </c>
      <c r="AF180" s="8">
        <f t="shared" si="29"/>
        <v>5.9208617437980227E-3</v>
      </c>
      <c r="AI180" s="14" t="s">
        <v>193</v>
      </c>
      <c r="AJ180" s="14">
        <v>114.56</v>
      </c>
      <c r="AK180" s="8">
        <f t="shared" si="30"/>
        <v>-6.2456627342123427E-3</v>
      </c>
      <c r="AN180" s="14" t="s">
        <v>193</v>
      </c>
      <c r="AO180" s="14">
        <v>33.92</v>
      </c>
      <c r="AP180" s="8">
        <f t="shared" si="31"/>
        <v>-9.3457943925233655E-3</v>
      </c>
      <c r="AS180" s="15" t="s">
        <v>193</v>
      </c>
      <c r="AT180" s="15"/>
      <c r="AU180" s="15">
        <v>183</v>
      </c>
      <c r="AV180" s="8">
        <f t="shared" si="32"/>
        <v>-1.8450976185367951E-2</v>
      </c>
      <c r="AY180" s="6">
        <v>44245</v>
      </c>
      <c r="AZ180" s="16">
        <v>129.30000000000001</v>
      </c>
      <c r="BA180" s="8">
        <f t="shared" si="33"/>
        <v>-8.587639932525537E-3</v>
      </c>
    </row>
    <row r="181" spans="1:53" ht="17.25" thickBot="1">
      <c r="A181" s="3">
        <v>44244</v>
      </c>
      <c r="B181" s="2">
        <v>209.83</v>
      </c>
      <c r="C181" s="4">
        <f t="shared" si="23"/>
        <v>-7.3327656353485704E-3</v>
      </c>
      <c r="F181" s="3">
        <v>44244</v>
      </c>
      <c r="G181" s="5">
        <v>3931.33</v>
      </c>
      <c r="H181" s="4">
        <f t="shared" si="24"/>
        <v>-3.2039953313212077E-4</v>
      </c>
      <c r="J181" s="3">
        <v>44244</v>
      </c>
      <c r="K181" s="2">
        <v>798.15</v>
      </c>
      <c r="L181" s="4">
        <f t="shared" si="25"/>
        <v>2.4239531787695334E-3</v>
      </c>
      <c r="O181" s="3">
        <v>44244</v>
      </c>
      <c r="P181" s="2">
        <v>429.42</v>
      </c>
      <c r="Q181" s="4">
        <f t="shared" si="26"/>
        <v>-3.3947492744820118E-2</v>
      </c>
      <c r="T181" s="3">
        <v>44244</v>
      </c>
      <c r="U181" s="2">
        <v>148.94999999999999</v>
      </c>
      <c r="V181" s="4">
        <f t="shared" si="27"/>
        <v>-2.7678046869900164E-2</v>
      </c>
      <c r="Y181" s="3">
        <v>44244</v>
      </c>
      <c r="Z181" s="2">
        <v>101.86</v>
      </c>
      <c r="AA181" s="4">
        <f t="shared" si="28"/>
        <v>-5.8559437829396321E-3</v>
      </c>
      <c r="AD181" s="6">
        <v>44244</v>
      </c>
      <c r="AE181" s="7">
        <v>3308.64</v>
      </c>
      <c r="AF181" s="8">
        <f t="shared" si="29"/>
        <v>1.2141513329968268E-2</v>
      </c>
      <c r="AI181" s="14" t="s">
        <v>194</v>
      </c>
      <c r="AJ181" s="14">
        <v>115.28</v>
      </c>
      <c r="AK181" s="8">
        <f t="shared" si="30"/>
        <v>3.6566254570782331E-3</v>
      </c>
      <c r="AN181" s="14" t="s">
        <v>194</v>
      </c>
      <c r="AO181" s="14">
        <v>34.24</v>
      </c>
      <c r="AP181" s="8">
        <f t="shared" si="31"/>
        <v>5.8754406580494578E-3</v>
      </c>
      <c r="AS181" s="15" t="s">
        <v>194</v>
      </c>
      <c r="AT181" s="15"/>
      <c r="AU181" s="15">
        <v>186.44</v>
      </c>
      <c r="AV181" s="8">
        <f t="shared" si="32"/>
        <v>4.8296216796361868E-4</v>
      </c>
      <c r="AY181" s="6">
        <v>44244</v>
      </c>
      <c r="AZ181" s="16">
        <v>130.41999999999999</v>
      </c>
      <c r="BA181" s="8">
        <f t="shared" si="33"/>
        <v>-1.7699781577163676E-2</v>
      </c>
    </row>
    <row r="182" spans="1:53" ht="17.25" thickBot="1">
      <c r="A182" s="3">
        <v>44243</v>
      </c>
      <c r="B182" s="2">
        <v>211.38</v>
      </c>
      <c r="C182" s="4">
        <f t="shared" si="23"/>
        <v>5.2789270937365629E-3</v>
      </c>
      <c r="F182" s="3">
        <v>44243</v>
      </c>
      <c r="G182" s="5">
        <v>3932.59</v>
      </c>
      <c r="H182" s="4">
        <f t="shared" si="24"/>
        <v>-5.6927491149549869E-4</v>
      </c>
      <c r="J182" s="3">
        <v>44243</v>
      </c>
      <c r="K182" s="2">
        <v>796.22</v>
      </c>
      <c r="L182" s="4">
        <f t="shared" si="25"/>
        <v>-2.4383669068274272E-2</v>
      </c>
      <c r="O182" s="3">
        <v>44243</v>
      </c>
      <c r="P182" s="2">
        <v>444.51</v>
      </c>
      <c r="Q182" s="4">
        <f t="shared" si="26"/>
        <v>2.6321257879060589E-2</v>
      </c>
      <c r="T182" s="3">
        <v>44243</v>
      </c>
      <c r="U182" s="2">
        <v>153.19</v>
      </c>
      <c r="V182" s="4">
        <f t="shared" si="27"/>
        <v>2.4682274247491698E-2</v>
      </c>
      <c r="Y182" s="3">
        <v>44243</v>
      </c>
      <c r="Z182" s="2">
        <v>102.46</v>
      </c>
      <c r="AA182" s="4">
        <f t="shared" si="28"/>
        <v>-8.2276643112961789E-3</v>
      </c>
      <c r="AD182" s="6">
        <v>44243</v>
      </c>
      <c r="AE182" s="7">
        <v>3268.95</v>
      </c>
      <c r="AF182" s="8">
        <f t="shared" si="29"/>
        <v>-2.6725976367647508E-3</v>
      </c>
      <c r="AI182" s="14" t="s">
        <v>195</v>
      </c>
      <c r="AJ182" s="14">
        <v>114.86</v>
      </c>
      <c r="AK182" s="8">
        <f t="shared" si="30"/>
        <v>-9.9129385397811465E-3</v>
      </c>
      <c r="AN182" s="14" t="s">
        <v>195</v>
      </c>
      <c r="AO182" s="14">
        <v>34.04</v>
      </c>
      <c r="AP182" s="8">
        <f t="shared" si="31"/>
        <v>-8.8054006457294332E-4</v>
      </c>
      <c r="AS182" s="15" t="s">
        <v>195</v>
      </c>
      <c r="AT182" s="15"/>
      <c r="AU182" s="15">
        <v>186.35</v>
      </c>
      <c r="AV182" s="8">
        <f t="shared" si="32"/>
        <v>-7.0336228486171937E-3</v>
      </c>
      <c r="AY182" s="6">
        <v>44243</v>
      </c>
      <c r="AZ182" s="16">
        <v>132.77000000000001</v>
      </c>
      <c r="BA182" s="8">
        <f t="shared" si="33"/>
        <v>-1.6081221283533287E-2</v>
      </c>
    </row>
    <row r="183" spans="1:53" ht="17.25" thickBot="1">
      <c r="A183" s="3">
        <v>44239</v>
      </c>
      <c r="B183" s="2">
        <v>210.27</v>
      </c>
      <c r="C183" s="4">
        <f t="shared" si="23"/>
        <v>-1.7565514622103207E-3</v>
      </c>
      <c r="F183" s="3">
        <v>44239</v>
      </c>
      <c r="G183" s="5">
        <v>3934.83</v>
      </c>
      <c r="H183" s="4">
        <f t="shared" si="24"/>
        <v>4.7109831017417836E-3</v>
      </c>
      <c r="J183" s="3">
        <v>44239</v>
      </c>
      <c r="K183" s="2">
        <v>816.12</v>
      </c>
      <c r="L183" s="4">
        <f t="shared" si="25"/>
        <v>5.4949116625189198E-3</v>
      </c>
      <c r="O183" s="3">
        <v>44239</v>
      </c>
      <c r="P183" s="2">
        <v>433.11</v>
      </c>
      <c r="Q183" s="4">
        <f t="shared" si="26"/>
        <v>7.8563671234155308E-4</v>
      </c>
      <c r="T183" s="3">
        <v>44239</v>
      </c>
      <c r="U183" s="2">
        <v>149.5</v>
      </c>
      <c r="V183" s="4">
        <f t="shared" si="27"/>
        <v>-1.8964498982872779E-2</v>
      </c>
      <c r="Y183" s="3">
        <v>44239</v>
      </c>
      <c r="Z183" s="2">
        <v>103.31</v>
      </c>
      <c r="AA183" s="4">
        <f t="shared" si="28"/>
        <v>5.5479852053728074E-3</v>
      </c>
      <c r="AD183" s="6">
        <v>44239</v>
      </c>
      <c r="AE183" s="7">
        <v>3277.71</v>
      </c>
      <c r="AF183" s="8">
        <f t="shared" si="29"/>
        <v>4.7760205755136287E-3</v>
      </c>
      <c r="AI183" s="14" t="s">
        <v>196</v>
      </c>
      <c r="AJ183" s="14">
        <v>116.01</v>
      </c>
      <c r="AK183" s="8">
        <f t="shared" si="30"/>
        <v>7.4685193226227131E-3</v>
      </c>
      <c r="AN183" s="14" t="s">
        <v>196</v>
      </c>
      <c r="AO183" s="14">
        <v>34.07</v>
      </c>
      <c r="AP183" s="8">
        <f t="shared" si="31"/>
        <v>8.2864752885469795E-3</v>
      </c>
      <c r="AS183" s="15" t="s">
        <v>196</v>
      </c>
      <c r="AT183" s="15"/>
      <c r="AU183" s="15">
        <v>187.67</v>
      </c>
      <c r="AV183" s="8">
        <f t="shared" si="32"/>
        <v>-1.6971347755486921E-2</v>
      </c>
      <c r="AY183" s="6">
        <v>44239</v>
      </c>
      <c r="AZ183" s="16">
        <v>134.94</v>
      </c>
      <c r="BA183" s="8">
        <f t="shared" si="33"/>
        <v>1.7817371937640658E-3</v>
      </c>
    </row>
    <row r="184" spans="1:53" ht="17.25" thickBot="1">
      <c r="A184" s="3">
        <v>44238</v>
      </c>
      <c r="B184" s="2">
        <v>210.64</v>
      </c>
      <c r="C184" s="4">
        <f t="shared" si="23"/>
        <v>-5.6936800151830003E-4</v>
      </c>
      <c r="F184" s="3">
        <v>44238</v>
      </c>
      <c r="G184" s="5">
        <v>3916.38</v>
      </c>
      <c r="H184" s="4">
        <f t="shared" si="24"/>
        <v>1.6624551137118804E-3</v>
      </c>
      <c r="J184" s="3">
        <v>44238</v>
      </c>
      <c r="K184" s="2">
        <v>811.66</v>
      </c>
      <c r="L184" s="4">
        <f t="shared" si="25"/>
        <v>8.4987947615615678E-3</v>
      </c>
      <c r="O184" s="3">
        <v>44238</v>
      </c>
      <c r="P184" s="2">
        <v>432.77</v>
      </c>
      <c r="Q184" s="4">
        <f t="shared" si="26"/>
        <v>4.1067285382829777E-3</v>
      </c>
      <c r="T184" s="3">
        <v>44238</v>
      </c>
      <c r="U184" s="2">
        <v>152.38999999999999</v>
      </c>
      <c r="V184" s="4">
        <f t="shared" si="27"/>
        <v>3.2942452382566101E-2</v>
      </c>
      <c r="Y184" s="3">
        <v>44238</v>
      </c>
      <c r="Z184" s="2">
        <v>102.74</v>
      </c>
      <c r="AA184" s="4">
        <f t="shared" si="28"/>
        <v>4.6939174652844695E-3</v>
      </c>
      <c r="AD184" s="6">
        <v>44238</v>
      </c>
      <c r="AE184" s="7">
        <v>3262.13</v>
      </c>
      <c r="AF184" s="8">
        <f t="shared" si="29"/>
        <v>-7.4393442423430489E-3</v>
      </c>
      <c r="AI184" s="14" t="s">
        <v>197</v>
      </c>
      <c r="AJ184" s="14">
        <v>115.15</v>
      </c>
      <c r="AK184" s="8">
        <f t="shared" si="30"/>
        <v>1.914208648742699E-3</v>
      </c>
      <c r="AN184" s="14" t="s">
        <v>197</v>
      </c>
      <c r="AO184" s="14">
        <v>33.79</v>
      </c>
      <c r="AP184" s="8">
        <f t="shared" si="31"/>
        <v>-8.8002346729247893E-3</v>
      </c>
      <c r="AS184" s="15" t="s">
        <v>197</v>
      </c>
      <c r="AT184" s="15"/>
      <c r="AU184" s="15">
        <v>190.91</v>
      </c>
      <c r="AV184" s="8">
        <f t="shared" si="32"/>
        <v>6.7499868164320187E-3</v>
      </c>
      <c r="AY184" s="6">
        <v>44238</v>
      </c>
      <c r="AZ184" s="16">
        <v>134.69999999999999</v>
      </c>
      <c r="BA184" s="8">
        <f t="shared" si="33"/>
        <v>-1.9264967397748523E-3</v>
      </c>
    </row>
    <row r="185" spans="1:53" ht="17.25" thickBot="1">
      <c r="A185" s="3">
        <v>44237</v>
      </c>
      <c r="B185" s="2">
        <v>210.76</v>
      </c>
      <c r="C185" s="4">
        <f t="shared" si="23"/>
        <v>-7.3474001507158881E-3</v>
      </c>
      <c r="F185" s="3">
        <v>44237</v>
      </c>
      <c r="G185" s="5">
        <v>3909.88</v>
      </c>
      <c r="H185" s="4">
        <f t="shared" si="24"/>
        <v>-3.4515996246697878E-4</v>
      </c>
      <c r="J185" s="3">
        <v>44237</v>
      </c>
      <c r="K185" s="2">
        <v>804.82</v>
      </c>
      <c r="L185" s="4">
        <f t="shared" si="25"/>
        <v>-5.2551032420596555E-2</v>
      </c>
      <c r="O185" s="3">
        <v>44237</v>
      </c>
      <c r="P185" s="2">
        <v>431</v>
      </c>
      <c r="Q185" s="4">
        <f t="shared" si="26"/>
        <v>2.2556565820990304E-3</v>
      </c>
      <c r="T185" s="3">
        <v>44237</v>
      </c>
      <c r="U185" s="2">
        <v>147.53</v>
      </c>
      <c r="V185" s="4">
        <f t="shared" si="27"/>
        <v>3.5080333964779387E-2</v>
      </c>
      <c r="Y185" s="3">
        <v>44237</v>
      </c>
      <c r="Z185" s="2">
        <v>102.26</v>
      </c>
      <c r="AA185" s="4">
        <f t="shared" si="28"/>
        <v>2.934559327008035E-4</v>
      </c>
      <c r="AD185" s="6">
        <v>44237</v>
      </c>
      <c r="AE185" s="7">
        <v>3286.58</v>
      </c>
      <c r="AF185" s="8">
        <f t="shared" si="29"/>
        <v>-5.5733736762481056E-3</v>
      </c>
      <c r="AI185" s="14" t="s">
        <v>198</v>
      </c>
      <c r="AJ185" s="14">
        <v>114.93</v>
      </c>
      <c r="AK185" s="8">
        <f t="shared" si="30"/>
        <v>1.7432232197334141E-3</v>
      </c>
      <c r="AN185" s="14" t="s">
        <v>198</v>
      </c>
      <c r="AO185" s="14">
        <v>34.090000000000003</v>
      </c>
      <c r="AP185" s="8">
        <f t="shared" si="31"/>
        <v>-6.7016317016316274E-3</v>
      </c>
      <c r="AS185" s="15" t="s">
        <v>198</v>
      </c>
      <c r="AT185" s="15"/>
      <c r="AU185" s="15">
        <v>189.63</v>
      </c>
      <c r="AV185" s="8">
        <f t="shared" si="32"/>
        <v>7.5447638276393558E-3</v>
      </c>
      <c r="AY185" s="6">
        <v>44237</v>
      </c>
      <c r="AZ185" s="16">
        <v>134.96</v>
      </c>
      <c r="BA185" s="8">
        <f t="shared" si="33"/>
        <v>-4.5729458622215668E-3</v>
      </c>
    </row>
    <row r="186" spans="1:53" ht="17.25" thickBot="1">
      <c r="A186" s="3">
        <v>44236</v>
      </c>
      <c r="B186" s="2">
        <v>212.32</v>
      </c>
      <c r="C186" s="4">
        <f t="shared" si="23"/>
        <v>2.0818308572527533E-2</v>
      </c>
      <c r="F186" s="3">
        <v>44236</v>
      </c>
      <c r="G186" s="5">
        <v>3911.23</v>
      </c>
      <c r="H186" s="4">
        <f t="shared" si="24"/>
        <v>-1.1134975827398197E-3</v>
      </c>
      <c r="J186" s="3">
        <v>44236</v>
      </c>
      <c r="K186" s="2">
        <v>849.46</v>
      </c>
      <c r="L186" s="4">
        <f t="shared" si="25"/>
        <v>-1.6168261101202064E-2</v>
      </c>
      <c r="O186" s="3">
        <v>44236</v>
      </c>
      <c r="P186" s="2">
        <v>430.03</v>
      </c>
      <c r="Q186" s="4">
        <f t="shared" si="26"/>
        <v>4.67856186558262E-2</v>
      </c>
      <c r="T186" s="3">
        <v>44236</v>
      </c>
      <c r="U186" s="2">
        <v>142.53</v>
      </c>
      <c r="V186" s="4">
        <f t="shared" si="27"/>
        <v>-1.2129193235375646E-2</v>
      </c>
      <c r="Y186" s="3">
        <v>44236</v>
      </c>
      <c r="Z186" s="2">
        <v>102.23</v>
      </c>
      <c r="AA186" s="4">
        <f t="shared" si="28"/>
        <v>1.5193644488579849E-2</v>
      </c>
      <c r="AD186" s="6">
        <v>44236</v>
      </c>
      <c r="AE186" s="7">
        <v>3305</v>
      </c>
      <c r="AF186" s="8">
        <f t="shared" si="29"/>
        <v>-5.3988335630495987E-3</v>
      </c>
      <c r="AI186" s="14" t="s">
        <v>199</v>
      </c>
      <c r="AJ186" s="14">
        <v>114.73</v>
      </c>
      <c r="AK186" s="8">
        <f t="shared" si="30"/>
        <v>1.4839385474860745E-3</v>
      </c>
      <c r="AN186" s="14" t="s">
        <v>199</v>
      </c>
      <c r="AO186" s="14">
        <v>34.32</v>
      </c>
      <c r="AP186" s="8">
        <f t="shared" si="31"/>
        <v>4.3898156277435429E-3</v>
      </c>
      <c r="AS186" s="15" t="s">
        <v>199</v>
      </c>
      <c r="AT186" s="15"/>
      <c r="AU186" s="15">
        <v>188.21</v>
      </c>
      <c r="AV186" s="8">
        <f t="shared" si="32"/>
        <v>-9.4210526315788856E-3</v>
      </c>
      <c r="AY186" s="6">
        <v>44236</v>
      </c>
      <c r="AZ186" s="16">
        <v>135.58000000000001</v>
      </c>
      <c r="BA186" s="8">
        <f t="shared" si="33"/>
        <v>-6.5215798343957188E-3</v>
      </c>
    </row>
    <row r="187" spans="1:53" ht="17.25" thickBot="1">
      <c r="A187" s="3">
        <v>44235</v>
      </c>
      <c r="B187" s="2">
        <v>207.99</v>
      </c>
      <c r="C187" s="4">
        <f t="shared" si="23"/>
        <v>-4.6896683734506395E-3</v>
      </c>
      <c r="F187" s="3">
        <v>44235</v>
      </c>
      <c r="G187" s="5">
        <v>3915.59</v>
      </c>
      <c r="H187" s="4">
        <f t="shared" si="24"/>
        <v>7.3993459966090747E-3</v>
      </c>
      <c r="J187" s="3">
        <v>44235</v>
      </c>
      <c r="K187" s="2">
        <v>863.42</v>
      </c>
      <c r="L187" s="4">
        <f t="shared" si="25"/>
        <v>1.3130258263614136E-2</v>
      </c>
      <c r="O187" s="3">
        <v>44235</v>
      </c>
      <c r="P187" s="2">
        <v>410.81</v>
      </c>
      <c r="Q187" s="4">
        <f t="shared" si="26"/>
        <v>-2.0925188874853951E-2</v>
      </c>
      <c r="T187" s="3">
        <v>44235</v>
      </c>
      <c r="U187" s="2">
        <v>144.28</v>
      </c>
      <c r="V187" s="4">
        <f t="shared" si="27"/>
        <v>6.2366541491789995E-2</v>
      </c>
      <c r="Y187" s="3">
        <v>44235</v>
      </c>
      <c r="Z187" s="2">
        <v>100.7</v>
      </c>
      <c r="AA187" s="4">
        <f t="shared" si="28"/>
        <v>-4.1534810126582222E-3</v>
      </c>
      <c r="AD187" s="6">
        <v>44235</v>
      </c>
      <c r="AE187" s="7">
        <v>3322.94</v>
      </c>
      <c r="AF187" s="8">
        <f t="shared" si="29"/>
        <v>-8.7138105395044851E-3</v>
      </c>
      <c r="AI187" s="14" t="s">
        <v>200</v>
      </c>
      <c r="AJ187" s="14">
        <v>114.56</v>
      </c>
      <c r="AK187" s="8">
        <f t="shared" si="30"/>
        <v>1.2235623142806684E-3</v>
      </c>
      <c r="AN187" s="14" t="s">
        <v>200</v>
      </c>
      <c r="AO187" s="14">
        <v>34.17</v>
      </c>
      <c r="AP187" s="8">
        <f t="shared" si="31"/>
        <v>-2.9180040852057054E-3</v>
      </c>
      <c r="AS187" s="15" t="s">
        <v>200</v>
      </c>
      <c r="AT187" s="15"/>
      <c r="AU187" s="15">
        <v>190</v>
      </c>
      <c r="AV187" s="8">
        <f t="shared" si="32"/>
        <v>4.8796643850739674E-2</v>
      </c>
      <c r="AY187" s="6">
        <v>44235</v>
      </c>
      <c r="AZ187" s="16">
        <v>136.47</v>
      </c>
      <c r="BA187" s="8">
        <f t="shared" si="33"/>
        <v>1.1003521126760063E-3</v>
      </c>
    </row>
    <row r="188" spans="1:53" ht="17.25" thickBot="1">
      <c r="A188" s="3">
        <v>44232</v>
      </c>
      <c r="B188" s="2">
        <v>208.97</v>
      </c>
      <c r="C188" s="4">
        <f t="shared" si="23"/>
        <v>7.3270667630755959E-3</v>
      </c>
      <c r="F188" s="3">
        <v>44232</v>
      </c>
      <c r="G188" s="5">
        <v>3886.83</v>
      </c>
      <c r="H188" s="4">
        <f t="shared" si="24"/>
        <v>3.897472454245321E-3</v>
      </c>
      <c r="J188" s="3">
        <v>44232</v>
      </c>
      <c r="K188" s="2">
        <v>852.23</v>
      </c>
      <c r="L188" s="4">
        <f t="shared" si="25"/>
        <v>2.6353251214721318E-3</v>
      </c>
      <c r="O188" s="3">
        <v>44232</v>
      </c>
      <c r="P188" s="2">
        <v>419.59</v>
      </c>
      <c r="Q188" s="4">
        <f t="shared" si="26"/>
        <v>7.5926970613877431E-2</v>
      </c>
      <c r="T188" s="3">
        <v>44232</v>
      </c>
      <c r="U188" s="2">
        <v>135.81</v>
      </c>
      <c r="V188" s="4">
        <f t="shared" si="27"/>
        <v>-5.3464186319026608E-3</v>
      </c>
      <c r="Y188" s="3">
        <v>44232</v>
      </c>
      <c r="Z188" s="2">
        <v>101.12</v>
      </c>
      <c r="AA188" s="4">
        <f t="shared" si="28"/>
        <v>9.6389461129784193E-2</v>
      </c>
      <c r="AD188" s="6">
        <v>44232</v>
      </c>
      <c r="AE188" s="7">
        <v>3352.15</v>
      </c>
      <c r="AF188" s="8">
        <f t="shared" si="29"/>
        <v>6.3494446112279945E-3</v>
      </c>
      <c r="AI188" s="14" t="s">
        <v>201</v>
      </c>
      <c r="AJ188" s="14">
        <v>114.42</v>
      </c>
      <c r="AK188" s="8">
        <f t="shared" si="30"/>
        <v>1.838718150774854E-3</v>
      </c>
      <c r="AN188" s="14" t="s">
        <v>201</v>
      </c>
      <c r="AO188" s="14">
        <v>34.270000000000003</v>
      </c>
      <c r="AP188" s="8">
        <f t="shared" si="31"/>
        <v>8.7616822429903429E-4</v>
      </c>
      <c r="AS188" s="15" t="s">
        <v>201</v>
      </c>
      <c r="AT188" s="15"/>
      <c r="AU188" s="15">
        <v>181.16</v>
      </c>
      <c r="AV188" s="8">
        <f t="shared" si="32"/>
        <v>5.1600732397492077E-3</v>
      </c>
      <c r="AY188" s="6">
        <v>44232</v>
      </c>
      <c r="AZ188" s="16">
        <v>136.32</v>
      </c>
      <c r="BA188" s="8">
        <f t="shared" si="33"/>
        <v>-3.1444241316270771E-3</v>
      </c>
    </row>
    <row r="189" spans="1:53" ht="17.25" thickBot="1">
      <c r="A189" s="3">
        <v>44231</v>
      </c>
      <c r="B189" s="2">
        <v>207.45</v>
      </c>
      <c r="C189" s="4">
        <f t="shared" si="23"/>
        <v>1.111273578008487E-2</v>
      </c>
      <c r="F189" s="3">
        <v>44231</v>
      </c>
      <c r="G189" s="5">
        <v>3871.74</v>
      </c>
      <c r="H189" s="4">
        <f t="shared" si="24"/>
        <v>1.0853304161434041E-2</v>
      </c>
      <c r="J189" s="3">
        <v>44231</v>
      </c>
      <c r="K189" s="2">
        <v>849.99</v>
      </c>
      <c r="L189" s="4">
        <f t="shared" si="25"/>
        <v>-5.4990698381870429E-3</v>
      </c>
      <c r="O189" s="3">
        <v>44231</v>
      </c>
      <c r="P189" s="2">
        <v>389.98</v>
      </c>
      <c r="Q189" s="4">
        <f t="shared" si="26"/>
        <v>2.4995400425789072E-2</v>
      </c>
      <c r="T189" s="3">
        <v>44231</v>
      </c>
      <c r="U189" s="2">
        <v>136.54</v>
      </c>
      <c r="V189" s="4">
        <f t="shared" si="27"/>
        <v>9.9112426035503631E-3</v>
      </c>
      <c r="Y189" s="3">
        <v>44231</v>
      </c>
      <c r="Z189" s="2">
        <v>92.23</v>
      </c>
      <c r="AA189" s="4">
        <f t="shared" si="28"/>
        <v>-9.7487001733087553E-4</v>
      </c>
      <c r="AD189" s="6">
        <v>44231</v>
      </c>
      <c r="AE189" s="7">
        <v>3331</v>
      </c>
      <c r="AF189" s="8">
        <f t="shared" si="29"/>
        <v>5.5757985588054115E-3</v>
      </c>
      <c r="AI189" s="14" t="s">
        <v>202</v>
      </c>
      <c r="AJ189" s="14">
        <v>114.21</v>
      </c>
      <c r="AK189" s="8">
        <f t="shared" si="30"/>
        <v>4.1322314049587749E-3</v>
      </c>
      <c r="AN189" s="14" t="s">
        <v>202</v>
      </c>
      <c r="AO189" s="14">
        <v>34.24</v>
      </c>
      <c r="AP189" s="8">
        <f t="shared" si="31"/>
        <v>1.462415911085202E-3</v>
      </c>
      <c r="AS189" s="15" t="s">
        <v>202</v>
      </c>
      <c r="AT189" s="15"/>
      <c r="AU189" s="15">
        <v>180.23</v>
      </c>
      <c r="AV189" s="8">
        <f t="shared" si="32"/>
        <v>2.1538287139375223E-2</v>
      </c>
      <c r="AY189" s="6">
        <v>44231</v>
      </c>
      <c r="AZ189" s="16">
        <v>136.75</v>
      </c>
      <c r="BA189" s="8">
        <f t="shared" si="33"/>
        <v>2.5804515790263327E-2</v>
      </c>
    </row>
    <row r="190" spans="1:53" ht="17.25" thickBot="1">
      <c r="A190" s="3">
        <v>44230</v>
      </c>
      <c r="B190" s="2">
        <v>205.17</v>
      </c>
      <c r="C190" s="4">
        <f t="shared" si="23"/>
        <v>-4.9951503394762842E-3</v>
      </c>
      <c r="F190" s="3">
        <v>44230</v>
      </c>
      <c r="G190" s="5">
        <v>3830.17</v>
      </c>
      <c r="H190" s="4">
        <f t="shared" si="24"/>
        <v>1.0088048276277739E-3</v>
      </c>
      <c r="J190" s="3">
        <v>44230</v>
      </c>
      <c r="K190" s="2">
        <v>854.69</v>
      </c>
      <c r="L190" s="4">
        <f t="shared" si="25"/>
        <v>-2.0738092782914497E-2</v>
      </c>
      <c r="O190" s="3">
        <v>44230</v>
      </c>
      <c r="P190" s="2">
        <v>380.47</v>
      </c>
      <c r="Q190" s="4">
        <f t="shared" si="26"/>
        <v>-2.90169456921191E-2</v>
      </c>
      <c r="T190" s="3">
        <v>44230</v>
      </c>
      <c r="U190" s="2">
        <v>135.19999999999999</v>
      </c>
      <c r="V190" s="4">
        <f t="shared" si="27"/>
        <v>-1.9930611943604903E-3</v>
      </c>
      <c r="Y190" s="3">
        <v>44230</v>
      </c>
      <c r="Z190" s="2">
        <v>92.32</v>
      </c>
      <c r="AA190" s="4">
        <f t="shared" si="28"/>
        <v>-1.2937025553298453E-2</v>
      </c>
      <c r="AD190" s="6">
        <v>44230</v>
      </c>
      <c r="AE190" s="7">
        <v>3312.53</v>
      </c>
      <c r="AF190" s="8">
        <f t="shared" si="29"/>
        <v>-1.9961538461538364E-2</v>
      </c>
      <c r="AI190" s="14" t="s">
        <v>203</v>
      </c>
      <c r="AJ190" s="14">
        <v>113.74</v>
      </c>
      <c r="AK190" s="8">
        <f t="shared" si="30"/>
        <v>-7.0711479703186031E-3</v>
      </c>
      <c r="AN190" s="14" t="s">
        <v>203</v>
      </c>
      <c r="AO190" s="14">
        <v>34.19</v>
      </c>
      <c r="AP190" s="8">
        <f t="shared" si="31"/>
        <v>-4.3680838672104372E-3</v>
      </c>
      <c r="AS190" s="15" t="s">
        <v>203</v>
      </c>
      <c r="AT190" s="15"/>
      <c r="AU190" s="15">
        <v>176.43</v>
      </c>
      <c r="AV190" s="8">
        <f t="shared" si="32"/>
        <v>-2.9950271247739524E-3</v>
      </c>
      <c r="AY190" s="6">
        <v>44230</v>
      </c>
      <c r="AZ190" s="16">
        <v>133.31</v>
      </c>
      <c r="BA190" s="8">
        <f t="shared" si="33"/>
        <v>-7.81482584102422E-3</v>
      </c>
    </row>
    <row r="191" spans="1:53" ht="17.25" thickBot="1">
      <c r="A191" s="3">
        <v>44229</v>
      </c>
      <c r="B191" s="2">
        <v>206.2</v>
      </c>
      <c r="C191" s="4">
        <f t="shared" si="23"/>
        <v>8.8062622309197369E-3</v>
      </c>
      <c r="F191" s="3">
        <v>44229</v>
      </c>
      <c r="G191" s="5">
        <v>3826.31</v>
      </c>
      <c r="H191" s="4">
        <f t="shared" si="24"/>
        <v>1.3898236818535858E-2</v>
      </c>
      <c r="J191" s="3">
        <v>44229</v>
      </c>
      <c r="K191" s="2">
        <v>872.79</v>
      </c>
      <c r="L191" s="4">
        <f t="shared" si="25"/>
        <v>3.9270787440016219E-2</v>
      </c>
      <c r="O191" s="3">
        <v>44229</v>
      </c>
      <c r="P191" s="2">
        <v>391.84</v>
      </c>
      <c r="Q191" s="4">
        <f t="shared" si="26"/>
        <v>2.5947163092713277E-2</v>
      </c>
      <c r="T191" s="3">
        <v>44229</v>
      </c>
      <c r="U191" s="2">
        <v>135.47</v>
      </c>
      <c r="V191" s="4">
        <f t="shared" si="27"/>
        <v>2.4192938686020904E-2</v>
      </c>
      <c r="Y191" s="3">
        <v>44229</v>
      </c>
      <c r="Z191" s="2">
        <v>93.53</v>
      </c>
      <c r="AA191" s="4">
        <f t="shared" si="28"/>
        <v>2.8028138052319074E-2</v>
      </c>
      <c r="AD191" s="6">
        <v>44229</v>
      </c>
      <c r="AE191" s="7">
        <v>3380</v>
      </c>
      <c r="AF191" s="8">
        <f t="shared" si="29"/>
        <v>1.1104197578136077E-2</v>
      </c>
      <c r="AI191" s="14" t="s">
        <v>204</v>
      </c>
      <c r="AJ191" s="14">
        <v>114.55</v>
      </c>
      <c r="AK191" s="8">
        <f t="shared" si="30"/>
        <v>2.8891612677288681E-3</v>
      </c>
      <c r="AN191" s="14" t="s">
        <v>204</v>
      </c>
      <c r="AO191" s="14">
        <v>34.340000000000003</v>
      </c>
      <c r="AP191" s="8">
        <f t="shared" si="31"/>
        <v>-2.2487902077996003E-2</v>
      </c>
      <c r="AS191" s="15" t="s">
        <v>204</v>
      </c>
      <c r="AT191" s="15"/>
      <c r="AU191" s="15">
        <v>176.96</v>
      </c>
      <c r="AV191" s="8">
        <f t="shared" si="32"/>
        <v>3.5035386325086293E-2</v>
      </c>
      <c r="AY191" s="6">
        <v>44229</v>
      </c>
      <c r="AZ191" s="16">
        <v>134.36000000000001</v>
      </c>
      <c r="BA191" s="8">
        <f t="shared" si="33"/>
        <v>6.3665643022996488E-3</v>
      </c>
    </row>
    <row r="192" spans="1:53" ht="17.25" thickBot="1">
      <c r="A192" s="3">
        <v>44228</v>
      </c>
      <c r="B192" s="2">
        <v>204.4</v>
      </c>
      <c r="C192" s="4">
        <f t="shared" si="23"/>
        <v>4.405070725856941E-4</v>
      </c>
      <c r="F192" s="3">
        <v>44228</v>
      </c>
      <c r="G192" s="5">
        <v>3773.86</v>
      </c>
      <c r="H192" s="4">
        <f t="shared" si="24"/>
        <v>1.6051736021366558E-2</v>
      </c>
      <c r="J192" s="3">
        <v>44228</v>
      </c>
      <c r="K192" s="2">
        <v>839.81</v>
      </c>
      <c r="L192" s="4">
        <f t="shared" si="25"/>
        <v>5.8321676559172309E-2</v>
      </c>
      <c r="O192" s="3">
        <v>44228</v>
      </c>
      <c r="P192" s="2">
        <v>381.93</v>
      </c>
      <c r="Q192" s="4">
        <f t="shared" si="26"/>
        <v>2.6500389711613392E-2</v>
      </c>
      <c r="T192" s="3">
        <v>44228</v>
      </c>
      <c r="U192" s="2">
        <v>132.27000000000001</v>
      </c>
      <c r="V192" s="4">
        <f t="shared" si="27"/>
        <v>1.9029275808936763E-2</v>
      </c>
      <c r="Y192" s="3">
        <v>44228</v>
      </c>
      <c r="Z192" s="2">
        <v>90.98</v>
      </c>
      <c r="AA192" s="4">
        <f t="shared" si="28"/>
        <v>4.6378091872791849E-3</v>
      </c>
      <c r="AD192" s="6">
        <v>44228</v>
      </c>
      <c r="AE192" s="7">
        <v>3342.88</v>
      </c>
      <c r="AF192" s="8">
        <f t="shared" si="29"/>
        <v>4.2629904559915222E-2</v>
      </c>
      <c r="AI192" s="14" t="s">
        <v>205</v>
      </c>
      <c r="AJ192" s="14">
        <v>114.22</v>
      </c>
      <c r="AK192" s="8">
        <f t="shared" si="30"/>
        <v>3.7788909394498305E-3</v>
      </c>
      <c r="AN192" s="14" t="s">
        <v>205</v>
      </c>
      <c r="AO192" s="14">
        <v>35.130000000000003</v>
      </c>
      <c r="AP192" s="8">
        <f t="shared" si="31"/>
        <v>-2.8384899233606653E-3</v>
      </c>
      <c r="AS192" s="15" t="s">
        <v>205</v>
      </c>
      <c r="AT192" s="15"/>
      <c r="AU192" s="15">
        <v>170.97</v>
      </c>
      <c r="AV192" s="8">
        <f t="shared" si="32"/>
        <v>1.6649818635904312E-2</v>
      </c>
      <c r="AY192" s="6">
        <v>44228</v>
      </c>
      <c r="AZ192" s="16">
        <v>133.51</v>
      </c>
      <c r="BA192" s="8">
        <f t="shared" si="33"/>
        <v>1.652200395918979E-2</v>
      </c>
    </row>
    <row r="193" spans="1:53" ht="17.25" thickBot="1">
      <c r="A193" s="3">
        <v>44225</v>
      </c>
      <c r="B193" s="2">
        <v>204.31</v>
      </c>
      <c r="C193" s="4">
        <f t="shared" si="23"/>
        <v>4.9185972160739055E-3</v>
      </c>
      <c r="F193" s="3">
        <v>44225</v>
      </c>
      <c r="G193" s="5">
        <v>3714.24</v>
      </c>
      <c r="H193" s="4">
        <f t="shared" si="24"/>
        <v>-1.9311502938707092E-2</v>
      </c>
      <c r="J193" s="3">
        <v>44225</v>
      </c>
      <c r="K193" s="2">
        <v>793.53</v>
      </c>
      <c r="L193" s="4">
        <f t="shared" si="25"/>
        <v>-5.01538130064757E-2</v>
      </c>
      <c r="O193" s="3">
        <v>44225</v>
      </c>
      <c r="P193" s="2">
        <v>372.07</v>
      </c>
      <c r="Q193" s="4">
        <f t="shared" si="26"/>
        <v>-1.7221796666578526E-2</v>
      </c>
      <c r="T193" s="3">
        <v>44225</v>
      </c>
      <c r="U193" s="2">
        <v>129.80000000000001</v>
      </c>
      <c r="V193" s="4">
        <f t="shared" si="27"/>
        <v>-4.6775554021929455E-3</v>
      </c>
      <c r="Y193" s="3">
        <v>44225</v>
      </c>
      <c r="Z193" s="2">
        <v>90.56</v>
      </c>
      <c r="AA193" s="4">
        <f t="shared" si="28"/>
        <v>8.0142475512021694E-3</v>
      </c>
      <c r="AD193" s="6">
        <v>44225</v>
      </c>
      <c r="AE193" s="7">
        <v>3206.2</v>
      </c>
      <c r="AF193" s="8">
        <f t="shared" si="29"/>
        <v>-9.7046595956289394E-3</v>
      </c>
      <c r="AI193" s="14" t="s">
        <v>206</v>
      </c>
      <c r="AJ193" s="14">
        <v>113.79</v>
      </c>
      <c r="AK193" s="8">
        <f t="shared" si="30"/>
        <v>-8.452422446845631E-3</v>
      </c>
      <c r="AN193" s="14" t="s">
        <v>206</v>
      </c>
      <c r="AO193" s="14">
        <v>35.229999999999997</v>
      </c>
      <c r="AP193" s="8">
        <f t="shared" si="31"/>
        <v>1.1366865586814878E-3</v>
      </c>
      <c r="AS193" s="15" t="s">
        <v>206</v>
      </c>
      <c r="AT193" s="15"/>
      <c r="AU193" s="15">
        <v>168.17</v>
      </c>
      <c r="AV193" s="8">
        <f t="shared" si="32"/>
        <v>-2.1584826623225584E-2</v>
      </c>
      <c r="AY193" s="6">
        <v>44225</v>
      </c>
      <c r="AZ193" s="16">
        <v>131.34</v>
      </c>
      <c r="BA193" s="8">
        <f t="shared" si="33"/>
        <v>-3.7449615243678847E-2</v>
      </c>
    </row>
    <row r="194" spans="1:53" ht="17.25" thickBot="1">
      <c r="A194" s="3">
        <v>44224</v>
      </c>
      <c r="B194" s="2">
        <v>203.31</v>
      </c>
      <c r="C194" s="4">
        <f t="shared" si="23"/>
        <v>-8.8456435205663819E-4</v>
      </c>
      <c r="F194" s="3">
        <v>44224</v>
      </c>
      <c r="G194" s="5">
        <v>3787.38</v>
      </c>
      <c r="H194" s="4">
        <f t="shared" si="24"/>
        <v>9.7606624773047823E-3</v>
      </c>
      <c r="J194" s="3">
        <v>44224</v>
      </c>
      <c r="K194" s="2">
        <v>835.43</v>
      </c>
      <c r="L194" s="4">
        <f t="shared" si="25"/>
        <v>-3.3246158118866886E-2</v>
      </c>
      <c r="O194" s="3">
        <v>44224</v>
      </c>
      <c r="P194" s="2">
        <v>378.59</v>
      </c>
      <c r="Q194" s="4">
        <f t="shared" si="26"/>
        <v>2.1173868479257507E-2</v>
      </c>
      <c r="T194" s="3">
        <v>44224</v>
      </c>
      <c r="U194" s="2">
        <v>130.41</v>
      </c>
      <c r="V194" s="4">
        <f t="shared" si="27"/>
        <v>1.0303687635574654E-2</v>
      </c>
      <c r="Y194" s="3">
        <v>44224</v>
      </c>
      <c r="Z194" s="2">
        <v>89.84</v>
      </c>
      <c r="AA194" s="4">
        <f t="shared" si="28"/>
        <v>1.8132366273798883E-2</v>
      </c>
      <c r="AD194" s="6">
        <v>44224</v>
      </c>
      <c r="AE194" s="7">
        <v>3237.62</v>
      </c>
      <c r="AF194" s="8">
        <f t="shared" si="29"/>
        <v>1.5591261469167783E-3</v>
      </c>
      <c r="AI194" s="14" t="s">
        <v>207</v>
      </c>
      <c r="AJ194" s="14">
        <v>114.76</v>
      </c>
      <c r="AK194" s="8">
        <f t="shared" si="30"/>
        <v>1.4677276746242418E-2</v>
      </c>
      <c r="AN194" s="14" t="s">
        <v>207</v>
      </c>
      <c r="AO194" s="14">
        <v>35.19</v>
      </c>
      <c r="AP194" s="8">
        <f t="shared" si="31"/>
        <v>2.8425241614549179E-4</v>
      </c>
      <c r="AS194" s="15" t="s">
        <v>207</v>
      </c>
      <c r="AT194" s="15"/>
      <c r="AU194" s="15">
        <v>171.88</v>
      </c>
      <c r="AV194" s="8">
        <f t="shared" si="32"/>
        <v>5.4284487517634705E-2</v>
      </c>
      <c r="AY194" s="6">
        <v>44224</v>
      </c>
      <c r="AZ194" s="16">
        <v>136.44999999999999</v>
      </c>
      <c r="BA194" s="8">
        <f t="shared" si="33"/>
        <v>-3.5007072135785133E-2</v>
      </c>
    </row>
    <row r="195" spans="1:53" ht="17.25" thickBot="1">
      <c r="A195" s="3">
        <v>44223</v>
      </c>
      <c r="B195" s="2">
        <v>203.49</v>
      </c>
      <c r="C195" s="4">
        <f t="shared" si="23"/>
        <v>-3.8917489255183346E-2</v>
      </c>
      <c r="F195" s="3">
        <v>44223</v>
      </c>
      <c r="G195" s="5">
        <v>3750.77</v>
      </c>
      <c r="H195" s="4">
        <f t="shared" si="24"/>
        <v>-2.5677859113367063E-2</v>
      </c>
      <c r="J195" s="3">
        <v>44223</v>
      </c>
      <c r="K195" s="2">
        <v>864.16</v>
      </c>
      <c r="L195" s="4">
        <f t="shared" si="25"/>
        <v>-2.1436093716382332E-2</v>
      </c>
      <c r="O195" s="3">
        <v>44223</v>
      </c>
      <c r="P195" s="2">
        <v>370.74</v>
      </c>
      <c r="Q195" s="4">
        <f t="shared" si="26"/>
        <v>-9.7491920190175829E-3</v>
      </c>
      <c r="T195" s="3">
        <v>44223</v>
      </c>
      <c r="U195" s="2">
        <v>129.08000000000001</v>
      </c>
      <c r="V195" s="4">
        <f t="shared" si="27"/>
        <v>-3.8510242085661006E-2</v>
      </c>
      <c r="Y195" s="3">
        <v>44223</v>
      </c>
      <c r="Z195" s="2">
        <v>88.24</v>
      </c>
      <c r="AA195" s="4">
        <f t="shared" si="28"/>
        <v>-4.0139236375503207E-2</v>
      </c>
      <c r="AD195" s="6">
        <v>44223</v>
      </c>
      <c r="AE195" s="7">
        <v>3232.58</v>
      </c>
      <c r="AF195" s="8">
        <f t="shared" si="29"/>
        <v>-2.8125779810169838E-2</v>
      </c>
      <c r="AI195" s="14" t="s">
        <v>208</v>
      </c>
      <c r="AJ195" s="14">
        <v>113.1</v>
      </c>
      <c r="AK195" s="8">
        <f t="shared" si="30"/>
        <v>-3.0349794238683225E-2</v>
      </c>
      <c r="AN195" s="14" t="s">
        <v>207</v>
      </c>
      <c r="AO195" s="14">
        <v>35.18</v>
      </c>
      <c r="AP195" s="8">
        <f t="shared" si="31"/>
        <v>-2.8713418001104385E-2</v>
      </c>
      <c r="AS195" s="15" t="s">
        <v>208</v>
      </c>
      <c r="AT195" s="15"/>
      <c r="AU195" s="15">
        <v>163.03</v>
      </c>
      <c r="AV195" s="8">
        <f t="shared" si="32"/>
        <v>-3.8511441377683475E-2</v>
      </c>
      <c r="AY195" s="6">
        <v>44223</v>
      </c>
      <c r="AZ195" s="16">
        <v>141.4</v>
      </c>
      <c r="BA195" s="8">
        <f t="shared" si="33"/>
        <v>-7.6496596252368931E-3</v>
      </c>
    </row>
    <row r="196" spans="1:53" ht="17.25" thickBot="1">
      <c r="A196" s="3">
        <v>44222</v>
      </c>
      <c r="B196" s="2">
        <v>211.73</v>
      </c>
      <c r="C196" s="4">
        <f t="shared" ref="C196:C254" si="34">B196/B197-1</f>
        <v>9.5842075147816175E-3</v>
      </c>
      <c r="F196" s="3">
        <v>44222</v>
      </c>
      <c r="G196" s="5">
        <v>3849.62</v>
      </c>
      <c r="H196" s="4">
        <f t="shared" ref="H196:H254" si="35">G196/G197-1</f>
        <v>-1.4888363213811928E-3</v>
      </c>
      <c r="J196" s="3">
        <v>44222</v>
      </c>
      <c r="K196" s="2">
        <v>883.09</v>
      </c>
      <c r="L196" s="4">
        <f t="shared" ref="L196:L254" si="36">K196/K197-1</f>
        <v>2.5999091734787427E-3</v>
      </c>
      <c r="O196" s="3">
        <v>44222</v>
      </c>
      <c r="P196" s="2">
        <v>374.39</v>
      </c>
      <c r="Q196" s="4">
        <f t="shared" ref="Q196:Q254" si="37">P196/P197-1</f>
        <v>-4.450909833346095E-2</v>
      </c>
      <c r="T196" s="3">
        <v>44222</v>
      </c>
      <c r="U196" s="2">
        <v>134.25</v>
      </c>
      <c r="V196" s="4">
        <f t="shared" ref="V196:V254" si="38">U196/U197-1</f>
        <v>-1.5978890273400381E-2</v>
      </c>
      <c r="Y196" s="3">
        <v>44222</v>
      </c>
      <c r="Z196" s="2">
        <v>91.93</v>
      </c>
      <c r="AA196" s="4">
        <f t="shared" ref="AA196:AA254" si="39">Z196/Z197-1</f>
        <v>-1.097364174287252E-2</v>
      </c>
      <c r="AD196" s="6">
        <v>44222</v>
      </c>
      <c r="AE196" s="7">
        <v>3326.13</v>
      </c>
      <c r="AF196" s="8">
        <f t="shared" ref="AF196:AF254" si="40">AE196/AE197-1</f>
        <v>9.7540983606556608E-3</v>
      </c>
      <c r="AI196" s="14" t="s">
        <v>209</v>
      </c>
      <c r="AJ196" s="14">
        <v>116.64</v>
      </c>
      <c r="AK196" s="8">
        <f t="shared" ref="AK196:AK254" si="41">AJ196/AJ197-1</f>
        <v>-3.7581141100102577E-3</v>
      </c>
      <c r="AN196" s="14" t="s">
        <v>209</v>
      </c>
      <c r="AO196" s="14">
        <v>36.22</v>
      </c>
      <c r="AP196" s="8">
        <f t="shared" ref="AP196:AP254" si="42">AO196/AO197-1</f>
        <v>8.2895827576678904E-4</v>
      </c>
      <c r="AS196" s="15" t="s">
        <v>209</v>
      </c>
      <c r="AT196" s="15"/>
      <c r="AU196" s="15">
        <v>169.56</v>
      </c>
      <c r="AV196" s="8">
        <f t="shared" ref="AV196:AV254" si="43">AU196/AU197-1</f>
        <v>-1.3555180638780473E-2</v>
      </c>
      <c r="AY196" s="6">
        <v>44222</v>
      </c>
      <c r="AZ196" s="16">
        <v>142.49</v>
      </c>
      <c r="BA196" s="8">
        <f t="shared" ref="BA196:BA255" si="44">AZ196/AZ197-1</f>
        <v>1.6871704745167193E-3</v>
      </c>
    </row>
    <row r="197" spans="1:53" ht="17.25" thickBot="1">
      <c r="A197" s="3">
        <v>44221</v>
      </c>
      <c r="B197" s="2">
        <v>209.72</v>
      </c>
      <c r="C197" s="4">
        <f t="shared" si="34"/>
        <v>-1.9069412662087171E-4</v>
      </c>
      <c r="F197" s="3">
        <v>44221</v>
      </c>
      <c r="G197" s="5">
        <v>3855.36</v>
      </c>
      <c r="H197" s="4">
        <f t="shared" si="35"/>
        <v>3.6158033252895461E-3</v>
      </c>
      <c r="J197" s="3">
        <v>44221</v>
      </c>
      <c r="K197" s="2">
        <v>880.8</v>
      </c>
      <c r="L197" s="4">
        <f t="shared" si="36"/>
        <v>4.0347727487479945E-2</v>
      </c>
      <c r="O197" s="3">
        <v>44221</v>
      </c>
      <c r="P197" s="2">
        <v>391.83</v>
      </c>
      <c r="Q197" s="4">
        <f t="shared" si="37"/>
        <v>2.198748043818477E-2</v>
      </c>
      <c r="T197" s="3">
        <v>44221</v>
      </c>
      <c r="U197" s="2">
        <v>136.43</v>
      </c>
      <c r="V197" s="4">
        <f t="shared" si="38"/>
        <v>-4.3059407385783732E-3</v>
      </c>
      <c r="Y197" s="3">
        <v>44221</v>
      </c>
      <c r="Z197" s="2">
        <v>92.95</v>
      </c>
      <c r="AA197" s="4">
        <f t="shared" si="39"/>
        <v>-1.0854528040864064E-2</v>
      </c>
      <c r="AD197" s="6">
        <v>44221</v>
      </c>
      <c r="AE197" s="7">
        <v>3294</v>
      </c>
      <c r="AF197" s="8">
        <f t="shared" si="40"/>
        <v>5.3762950948144095E-4</v>
      </c>
      <c r="AI197" s="14" t="s">
        <v>210</v>
      </c>
      <c r="AJ197" s="14">
        <v>117.08</v>
      </c>
      <c r="AK197" s="8">
        <f t="shared" si="41"/>
        <v>6.5337001375516124E-3</v>
      </c>
      <c r="AN197" s="14" t="s">
        <v>210</v>
      </c>
      <c r="AO197" s="14">
        <v>36.19</v>
      </c>
      <c r="AP197" s="8">
        <f t="shared" si="42"/>
        <v>2.0011273957158959E-2</v>
      </c>
      <c r="AS197" s="15" t="s">
        <v>210</v>
      </c>
      <c r="AT197" s="15"/>
      <c r="AU197" s="15">
        <v>171.89</v>
      </c>
      <c r="AV197" s="8">
        <f t="shared" si="43"/>
        <v>-5.1510591503647341E-3</v>
      </c>
      <c r="AY197" s="6">
        <v>44221</v>
      </c>
      <c r="AZ197" s="16">
        <v>142.25</v>
      </c>
      <c r="BA197" s="8">
        <f t="shared" si="44"/>
        <v>2.7669411934691635E-2</v>
      </c>
    </row>
    <row r="198" spans="1:53" ht="17.25" thickBot="1">
      <c r="A198" s="3">
        <v>44218</v>
      </c>
      <c r="B198" s="2">
        <v>209.76</v>
      </c>
      <c r="C198" s="4">
        <f t="shared" si="34"/>
        <v>-7.1459196798628888E-4</v>
      </c>
      <c r="F198" s="3">
        <v>44218</v>
      </c>
      <c r="G198" s="5">
        <v>3841.47</v>
      </c>
      <c r="H198" s="4">
        <f t="shared" si="35"/>
        <v>-3.0105863636010755E-3</v>
      </c>
      <c r="J198" s="3">
        <v>44218</v>
      </c>
      <c r="K198" s="2">
        <v>846.64</v>
      </c>
      <c r="L198" s="4">
        <f t="shared" si="36"/>
        <v>1.9526858306015971E-3</v>
      </c>
      <c r="O198" s="3">
        <v>44218</v>
      </c>
      <c r="P198" s="2">
        <v>383.4</v>
      </c>
      <c r="Q198" s="4">
        <f t="shared" si="37"/>
        <v>1.5412345550012141E-3</v>
      </c>
      <c r="T198" s="3">
        <v>44218</v>
      </c>
      <c r="U198" s="2">
        <v>137.02000000000001</v>
      </c>
      <c r="V198" s="4">
        <f t="shared" si="38"/>
        <v>-1.118568232662176E-2</v>
      </c>
      <c r="Y198" s="3">
        <v>44218</v>
      </c>
      <c r="Z198" s="2">
        <v>93.97</v>
      </c>
      <c r="AA198" s="4">
        <f t="shared" si="39"/>
        <v>-1.8058211174846184E-3</v>
      </c>
      <c r="AD198" s="6">
        <v>44218</v>
      </c>
      <c r="AE198" s="7">
        <v>3292.23</v>
      </c>
      <c r="AF198" s="8">
        <f t="shared" si="40"/>
        <v>-4.4632732484827242E-3</v>
      </c>
      <c r="AI198" s="14" t="s">
        <v>211</v>
      </c>
      <c r="AJ198" s="14">
        <v>116.32</v>
      </c>
      <c r="AK198" s="8">
        <f t="shared" si="41"/>
        <v>-2.9144522544145568E-3</v>
      </c>
      <c r="AN198" s="14" t="s">
        <v>211</v>
      </c>
      <c r="AO198" s="14">
        <v>35.479999999999997</v>
      </c>
      <c r="AP198" s="8">
        <f t="shared" si="42"/>
        <v>1.9768426998023614E-3</v>
      </c>
      <c r="AS198" s="15" t="s">
        <v>211</v>
      </c>
      <c r="AT198" s="15"/>
      <c r="AU198" s="15">
        <v>172.78</v>
      </c>
      <c r="AV198" s="8">
        <f t="shared" si="43"/>
        <v>8.7575899112564137E-3</v>
      </c>
      <c r="AY198" s="6">
        <v>44218</v>
      </c>
      <c r="AZ198" s="16">
        <v>138.41999999999999</v>
      </c>
      <c r="BA198" s="8">
        <f t="shared" si="44"/>
        <v>1.6075754239154305E-2</v>
      </c>
    </row>
    <row r="199" spans="1:53" ht="17.25" thickBot="1">
      <c r="A199" s="3">
        <v>44217</v>
      </c>
      <c r="B199" s="2">
        <v>209.91</v>
      </c>
      <c r="C199" s="4">
        <f t="shared" si="34"/>
        <v>-4.76167801533256E-4</v>
      </c>
      <c r="F199" s="3">
        <v>44217</v>
      </c>
      <c r="G199" s="5">
        <v>3853.07</v>
      </c>
      <c r="H199" s="4">
        <f t="shared" si="35"/>
        <v>3.167309215053038E-4</v>
      </c>
      <c r="J199" s="3">
        <v>44217</v>
      </c>
      <c r="K199" s="2">
        <v>844.99</v>
      </c>
      <c r="L199" s="4">
        <f t="shared" si="36"/>
        <v>-6.420130519136924E-3</v>
      </c>
      <c r="O199" s="3">
        <v>44217</v>
      </c>
      <c r="P199" s="2">
        <v>382.81</v>
      </c>
      <c r="Q199" s="4">
        <f t="shared" si="37"/>
        <v>2.6123301985370162E-5</v>
      </c>
      <c r="T199" s="3">
        <v>44217</v>
      </c>
      <c r="U199" s="2">
        <v>138.57</v>
      </c>
      <c r="V199" s="4">
        <f t="shared" si="38"/>
        <v>3.7511230907457227E-2</v>
      </c>
      <c r="Y199" s="3">
        <v>44217</v>
      </c>
      <c r="Z199" s="2">
        <v>94.14</v>
      </c>
      <c r="AA199" s="4">
        <f t="shared" si="39"/>
        <v>-5.4933446017324528E-3</v>
      </c>
      <c r="AD199" s="6">
        <v>44217</v>
      </c>
      <c r="AE199" s="7">
        <v>3306.99</v>
      </c>
      <c r="AF199" s="8">
        <f t="shared" si="40"/>
        <v>1.3363445262273954E-2</v>
      </c>
      <c r="AI199" s="14" t="s">
        <v>212</v>
      </c>
      <c r="AJ199" s="14">
        <v>116.66</v>
      </c>
      <c r="AK199" s="8">
        <f t="shared" si="41"/>
        <v>-4.7773417505545535E-3</v>
      </c>
      <c r="AN199" s="14" t="s">
        <v>212</v>
      </c>
      <c r="AO199" s="14">
        <v>35.409999999999997</v>
      </c>
      <c r="AP199" s="8">
        <f t="shared" si="42"/>
        <v>-5.6449336720298948E-4</v>
      </c>
      <c r="AS199" s="15" t="s">
        <v>212</v>
      </c>
      <c r="AT199" s="15"/>
      <c r="AU199" s="15">
        <v>171.28</v>
      </c>
      <c r="AV199" s="8">
        <f t="shared" si="43"/>
        <v>-1.3591338401289899E-2</v>
      </c>
      <c r="AY199" s="6">
        <v>44217</v>
      </c>
      <c r="AZ199" s="16">
        <v>136.22999999999999</v>
      </c>
      <c r="BA199" s="8">
        <f t="shared" si="44"/>
        <v>3.6679095959211594E-2</v>
      </c>
    </row>
    <row r="200" spans="1:53" ht="17.25" thickBot="1">
      <c r="A200" s="3">
        <v>44216</v>
      </c>
      <c r="B200" s="2">
        <v>210.01</v>
      </c>
      <c r="C200" s="4">
        <f t="shared" si="34"/>
        <v>2.17475917096428E-2</v>
      </c>
      <c r="F200" s="3">
        <v>44216</v>
      </c>
      <c r="G200" s="5">
        <v>3851.85</v>
      </c>
      <c r="H200" s="4">
        <f t="shared" si="35"/>
        <v>1.3935576257400273E-2</v>
      </c>
      <c r="J200" s="3">
        <v>44216</v>
      </c>
      <c r="K200" s="2">
        <v>850.45</v>
      </c>
      <c r="L200" s="4">
        <f t="shared" si="36"/>
        <v>6.9859688591558111E-3</v>
      </c>
      <c r="O200" s="3">
        <v>44216</v>
      </c>
      <c r="P200" s="2">
        <v>382.8</v>
      </c>
      <c r="Q200" s="4">
        <f t="shared" si="37"/>
        <v>-2.8105720161474612E-2</v>
      </c>
      <c r="T200" s="3">
        <v>44216</v>
      </c>
      <c r="U200" s="2">
        <v>133.56</v>
      </c>
      <c r="V200" s="4">
        <f t="shared" si="38"/>
        <v>2.6200537840952665E-2</v>
      </c>
      <c r="Y200" s="3">
        <v>44216</v>
      </c>
      <c r="Z200" s="2">
        <v>94.66</v>
      </c>
      <c r="AA200" s="4">
        <f t="shared" si="39"/>
        <v>2.1143473570657934E-2</v>
      </c>
      <c r="AD200" s="6">
        <v>44216</v>
      </c>
      <c r="AE200" s="7">
        <v>3263.38</v>
      </c>
      <c r="AF200" s="8">
        <f t="shared" si="40"/>
        <v>4.5700406311283137E-2</v>
      </c>
      <c r="AI200" s="14" t="s">
        <v>213</v>
      </c>
      <c r="AJ200" s="14">
        <v>117.22</v>
      </c>
      <c r="AK200" s="8">
        <f t="shared" si="41"/>
        <v>5.4897924172241375E-3</v>
      </c>
      <c r="AN200" s="14" t="s">
        <v>213</v>
      </c>
      <c r="AO200" s="14">
        <v>35.43</v>
      </c>
      <c r="AP200" s="8">
        <f t="shared" si="42"/>
        <v>-6.4498037016263998E-3</v>
      </c>
      <c r="AS200" s="15" t="s">
        <v>213</v>
      </c>
      <c r="AT200" s="15"/>
      <c r="AU200" s="15">
        <v>173.64</v>
      </c>
      <c r="AV200" s="8">
        <f t="shared" si="43"/>
        <v>8.011145942180331E-3</v>
      </c>
      <c r="AY200" s="6">
        <v>44216</v>
      </c>
      <c r="AZ200" s="16">
        <v>131.41</v>
      </c>
      <c r="BA200" s="8">
        <f t="shared" si="44"/>
        <v>3.2853886661950771E-2</v>
      </c>
    </row>
    <row r="201" spans="1:53" ht="17.25" thickBot="1">
      <c r="A201" s="3">
        <v>44215</v>
      </c>
      <c r="B201" s="2">
        <v>205.54</v>
      </c>
      <c r="C201" s="4">
        <f t="shared" si="34"/>
        <v>-3.9253695178095294E-3</v>
      </c>
      <c r="F201" s="3">
        <v>44215</v>
      </c>
      <c r="G201" s="5">
        <v>3798.91</v>
      </c>
      <c r="H201" s="4">
        <f t="shared" si="35"/>
        <v>8.136402839514334E-3</v>
      </c>
      <c r="J201" s="3">
        <v>44215</v>
      </c>
      <c r="K201" s="2">
        <v>844.55</v>
      </c>
      <c r="L201" s="4">
        <f t="shared" si="36"/>
        <v>2.2259610729156609E-2</v>
      </c>
      <c r="O201" s="3">
        <v>44215</v>
      </c>
      <c r="P201" s="2">
        <v>393.87</v>
      </c>
      <c r="Q201" s="4">
        <f t="shared" si="37"/>
        <v>2.4289392245078423E-2</v>
      </c>
      <c r="T201" s="3">
        <v>44215</v>
      </c>
      <c r="U201" s="2">
        <v>130.15</v>
      </c>
      <c r="V201" s="4">
        <f t="shared" si="38"/>
        <v>1.2840466926069993E-2</v>
      </c>
      <c r="Y201" s="3">
        <v>44215</v>
      </c>
      <c r="Z201" s="2">
        <v>92.7</v>
      </c>
      <c r="AA201" s="4">
        <f t="shared" si="39"/>
        <v>2.7146814404432229E-2</v>
      </c>
      <c r="AD201" s="6">
        <v>44215</v>
      </c>
      <c r="AE201" s="7">
        <v>3120.76</v>
      </c>
      <c r="AF201" s="8">
        <f t="shared" si="40"/>
        <v>5.3185149391963282E-3</v>
      </c>
      <c r="AI201" s="14" t="s">
        <v>214</v>
      </c>
      <c r="AJ201" s="14">
        <v>116.58</v>
      </c>
      <c r="AK201" s="8">
        <f t="shared" si="41"/>
        <v>7.6058772687985776E-3</v>
      </c>
      <c r="AN201" s="14" t="s">
        <v>214</v>
      </c>
      <c r="AO201" s="14">
        <v>35.659999999999997</v>
      </c>
      <c r="AP201" s="8">
        <f t="shared" si="42"/>
        <v>8.4198708953109325E-4</v>
      </c>
      <c r="AS201" s="15" t="s">
        <v>214</v>
      </c>
      <c r="AT201" s="15"/>
      <c r="AU201" s="15">
        <v>172.26</v>
      </c>
      <c r="AV201" s="8">
        <f t="shared" si="43"/>
        <v>4.7830144657021734E-3</v>
      </c>
      <c r="AY201" s="6">
        <v>44215</v>
      </c>
      <c r="AZ201" s="16">
        <v>127.23</v>
      </c>
      <c r="BA201" s="8">
        <f t="shared" si="44"/>
        <v>5.3733702094034275E-3</v>
      </c>
    </row>
    <row r="202" spans="1:53" ht="17.25" thickBot="1">
      <c r="A202" s="3">
        <v>44211</v>
      </c>
      <c r="B202" s="2">
        <v>206.35</v>
      </c>
      <c r="C202" s="4">
        <f t="shared" si="34"/>
        <v>6.781811085089684E-3</v>
      </c>
      <c r="F202" s="3">
        <v>44211</v>
      </c>
      <c r="G202" s="5">
        <v>3768.25</v>
      </c>
      <c r="H202" s="4">
        <f t="shared" si="35"/>
        <v>-7.1900177576840196E-3</v>
      </c>
      <c r="J202" s="3">
        <v>44211</v>
      </c>
      <c r="K202" s="2">
        <v>826.16</v>
      </c>
      <c r="L202" s="4">
        <f t="shared" si="36"/>
        <v>-2.229585798816569E-2</v>
      </c>
      <c r="O202" s="3">
        <v>44211</v>
      </c>
      <c r="P202" s="2">
        <v>384.53</v>
      </c>
      <c r="Q202" s="4">
        <f t="shared" si="37"/>
        <v>3.3660369481263164E-3</v>
      </c>
      <c r="T202" s="3">
        <v>44211</v>
      </c>
      <c r="U202" s="2">
        <v>128.5</v>
      </c>
      <c r="V202" s="4">
        <f t="shared" si="38"/>
        <v>-2.577710386656562E-2</v>
      </c>
      <c r="Y202" s="3">
        <v>44211</v>
      </c>
      <c r="Z202" s="2">
        <v>90.25</v>
      </c>
      <c r="AA202" s="4">
        <f t="shared" si="39"/>
        <v>7.7043322912013767E-3</v>
      </c>
      <c r="AD202" s="6">
        <v>44211</v>
      </c>
      <c r="AE202" s="7">
        <v>3104.25</v>
      </c>
      <c r="AF202" s="8">
        <f t="shared" si="40"/>
        <v>-7.4245316501836411E-3</v>
      </c>
      <c r="AI202" s="14" t="s">
        <v>215</v>
      </c>
      <c r="AJ202" s="14">
        <v>115.7</v>
      </c>
      <c r="AK202" s="8">
        <f t="shared" si="41"/>
        <v>3.0342436064152434E-3</v>
      </c>
      <c r="AN202" s="14" t="s">
        <v>215</v>
      </c>
      <c r="AO202" s="14">
        <v>35.630000000000003</v>
      </c>
      <c r="AP202" s="8">
        <f t="shared" si="42"/>
        <v>-1.4013452914797275E-3</v>
      </c>
      <c r="AS202" s="15" t="s">
        <v>215</v>
      </c>
      <c r="AT202" s="15"/>
      <c r="AU202" s="15">
        <v>171.44</v>
      </c>
      <c r="AV202" s="8">
        <f t="shared" si="43"/>
        <v>-1.147437006284957E-2</v>
      </c>
      <c r="AY202" s="6">
        <v>44211</v>
      </c>
      <c r="AZ202" s="16">
        <v>126.55</v>
      </c>
      <c r="BA202" s="8">
        <f t="shared" si="44"/>
        <v>-1.3716779674226576E-2</v>
      </c>
    </row>
    <row r="203" spans="1:53" ht="17.25" thickBot="1">
      <c r="A203" s="3">
        <v>44210</v>
      </c>
      <c r="B203" s="2">
        <v>204.96</v>
      </c>
      <c r="C203" s="4">
        <f t="shared" si="34"/>
        <v>-1.6931267686699614E-2</v>
      </c>
      <c r="F203" s="3">
        <v>44210</v>
      </c>
      <c r="G203" s="5">
        <v>3795.54</v>
      </c>
      <c r="H203" s="4">
        <f t="shared" si="35"/>
        <v>-3.753438464607517E-3</v>
      </c>
      <c r="J203" s="3">
        <v>44210</v>
      </c>
      <c r="K203" s="2">
        <v>845</v>
      </c>
      <c r="L203" s="4">
        <f t="shared" si="36"/>
        <v>-1.101344787631231E-2</v>
      </c>
      <c r="O203" s="3">
        <v>44210</v>
      </c>
      <c r="P203" s="2">
        <v>383.24</v>
      </c>
      <c r="Q203" s="4">
        <f t="shared" si="37"/>
        <v>5.1038038559635845E-2</v>
      </c>
      <c r="T203" s="3">
        <v>44210</v>
      </c>
      <c r="U203" s="2">
        <v>131.9</v>
      </c>
      <c r="V203" s="4">
        <f t="shared" si="38"/>
        <v>-2.4552580979145033E-2</v>
      </c>
      <c r="Y203" s="3">
        <v>44210</v>
      </c>
      <c r="Z203" s="2">
        <v>89.56</v>
      </c>
      <c r="AA203" s="4">
        <f t="shared" si="39"/>
        <v>2.4625027982985159E-3</v>
      </c>
      <c r="AD203" s="6">
        <v>44210</v>
      </c>
      <c r="AE203" s="7">
        <v>3127.47</v>
      </c>
      <c r="AF203" s="8">
        <f t="shared" si="40"/>
        <v>-1.2135607996487607E-2</v>
      </c>
      <c r="AI203" s="14" t="s">
        <v>216</v>
      </c>
      <c r="AJ203" s="14">
        <v>115.35</v>
      </c>
      <c r="AK203" s="8">
        <f t="shared" si="41"/>
        <v>-3.1112263417163444E-3</v>
      </c>
      <c r="AN203" s="14" t="s">
        <v>216</v>
      </c>
      <c r="AO203" s="14">
        <v>35.68</v>
      </c>
      <c r="AP203" s="8">
        <f t="shared" si="42"/>
        <v>-2.7948574622694844E-3</v>
      </c>
      <c r="AS203" s="15" t="s">
        <v>216</v>
      </c>
      <c r="AT203" s="15"/>
      <c r="AU203" s="15">
        <v>173.43</v>
      </c>
      <c r="AV203" s="8">
        <f t="shared" si="43"/>
        <v>-1.5273677038382893E-2</v>
      </c>
      <c r="AY203" s="6">
        <v>44210</v>
      </c>
      <c r="AZ203" s="16">
        <v>128.31</v>
      </c>
      <c r="BA203" s="8">
        <f t="shared" si="44"/>
        <v>-1.5121277249002141E-2</v>
      </c>
    </row>
    <row r="204" spans="1:53" ht="17.25" thickBot="1">
      <c r="A204" s="3">
        <v>44209</v>
      </c>
      <c r="B204" s="2">
        <v>208.49</v>
      </c>
      <c r="C204" s="4">
        <f t="shared" si="34"/>
        <v>2.3075813662805089E-3</v>
      </c>
      <c r="F204" s="3">
        <v>44209</v>
      </c>
      <c r="G204" s="5">
        <v>3809.84</v>
      </c>
      <c r="H204" s="4">
        <f t="shared" si="35"/>
        <v>2.2756031663768717E-3</v>
      </c>
      <c r="J204" s="3">
        <v>44209</v>
      </c>
      <c r="K204" s="2">
        <v>854.41</v>
      </c>
      <c r="L204" s="4">
        <f t="shared" si="36"/>
        <v>5.850913543040015E-3</v>
      </c>
      <c r="O204" s="3">
        <v>44209</v>
      </c>
      <c r="P204" s="2">
        <v>364.63</v>
      </c>
      <c r="Q204" s="4">
        <f t="shared" si="37"/>
        <v>2.1916426109133802E-2</v>
      </c>
      <c r="T204" s="3">
        <v>44209</v>
      </c>
      <c r="U204" s="2">
        <v>135.22</v>
      </c>
      <c r="V204" s="4">
        <f t="shared" si="38"/>
        <v>3.4879406307977145E-3</v>
      </c>
      <c r="Y204" s="3">
        <v>44209</v>
      </c>
      <c r="Z204" s="2">
        <v>89.34</v>
      </c>
      <c r="AA204" s="4">
        <f t="shared" si="39"/>
        <v>5.854537266381632E-3</v>
      </c>
      <c r="AD204" s="6">
        <v>44209</v>
      </c>
      <c r="AE204" s="7">
        <v>3165.89</v>
      </c>
      <c r="AF204" s="8">
        <f t="shared" si="40"/>
        <v>1.4438466689951079E-2</v>
      </c>
      <c r="AI204" s="14" t="s">
        <v>217</v>
      </c>
      <c r="AJ204" s="14">
        <v>115.71</v>
      </c>
      <c r="AK204" s="8">
        <f t="shared" si="41"/>
        <v>2.6863084922008618E-3</v>
      </c>
      <c r="AN204" s="14" t="s">
        <v>217</v>
      </c>
      <c r="AO204" s="14">
        <v>35.78</v>
      </c>
      <c r="AP204" s="8">
        <f t="shared" si="42"/>
        <v>-8.5896370185647442E-3</v>
      </c>
      <c r="AS204" s="15" t="s">
        <v>217</v>
      </c>
      <c r="AT204" s="15"/>
      <c r="AU204" s="15">
        <v>176.12</v>
      </c>
      <c r="AV204" s="8">
        <f t="shared" si="43"/>
        <v>7.3867833399621219E-4</v>
      </c>
      <c r="AY204" s="6">
        <v>44209</v>
      </c>
      <c r="AZ204" s="16">
        <v>130.28</v>
      </c>
      <c r="BA204" s="8">
        <f t="shared" si="44"/>
        <v>1.6224648985959433E-2</v>
      </c>
    </row>
    <row r="205" spans="1:53" ht="17.25" thickBot="1">
      <c r="A205" s="3">
        <v>44208</v>
      </c>
      <c r="B205" s="2">
        <v>208.01</v>
      </c>
      <c r="C205" s="4">
        <f t="shared" si="34"/>
        <v>-1.2298195631529008E-2</v>
      </c>
      <c r="F205" s="3">
        <v>44208</v>
      </c>
      <c r="G205" s="5">
        <v>3801.19</v>
      </c>
      <c r="H205" s="4">
        <f t="shared" si="35"/>
        <v>4.1583215119445072E-4</v>
      </c>
      <c r="J205" s="3">
        <v>44208</v>
      </c>
      <c r="K205" s="2">
        <v>849.44</v>
      </c>
      <c r="L205" s="4">
        <f t="shared" si="36"/>
        <v>4.7152948137920925E-2</v>
      </c>
      <c r="O205" s="3">
        <v>44208</v>
      </c>
      <c r="P205" s="2">
        <v>356.81</v>
      </c>
      <c r="Q205" s="4">
        <f t="shared" si="37"/>
        <v>5.6557401320659784E-2</v>
      </c>
      <c r="T205" s="3">
        <v>44208</v>
      </c>
      <c r="U205" s="2">
        <v>134.75</v>
      </c>
      <c r="V205" s="4">
        <f t="shared" si="38"/>
        <v>-9.9919183013740254E-3</v>
      </c>
      <c r="Y205" s="3">
        <v>44208</v>
      </c>
      <c r="Z205" s="2">
        <v>88.82</v>
      </c>
      <c r="AA205" s="4">
        <f t="shared" si="39"/>
        <v>-1.8238089974577321E-2</v>
      </c>
      <c r="AD205" s="6">
        <v>44208</v>
      </c>
      <c r="AE205" s="7">
        <v>3120.83</v>
      </c>
      <c r="AF205" s="8">
        <f t="shared" si="40"/>
        <v>2.1257397542233658E-3</v>
      </c>
      <c r="AI205" s="14" t="s">
        <v>218</v>
      </c>
      <c r="AJ205" s="14">
        <v>115.4</v>
      </c>
      <c r="AK205" s="8">
        <f t="shared" si="41"/>
        <v>-1.0800617178124416E-2</v>
      </c>
      <c r="AN205" s="14" t="s">
        <v>218</v>
      </c>
      <c r="AO205" s="14">
        <v>36.090000000000003</v>
      </c>
      <c r="AP205" s="8">
        <f t="shared" si="42"/>
        <v>-1.5816743932369759E-2</v>
      </c>
      <c r="AS205" s="15" t="s">
        <v>218</v>
      </c>
      <c r="AT205" s="15"/>
      <c r="AU205" s="15">
        <v>175.99</v>
      </c>
      <c r="AV205" s="8">
        <f t="shared" si="43"/>
        <v>-1.7309732536713307E-2</v>
      </c>
      <c r="AY205" s="6">
        <v>44208</v>
      </c>
      <c r="AZ205" s="16">
        <v>128.19999999999999</v>
      </c>
      <c r="BA205" s="8">
        <f t="shared" si="44"/>
        <v>-1.4020875525783127E-3</v>
      </c>
    </row>
    <row r="206" spans="1:53" ht="17.25" thickBot="1">
      <c r="A206" s="3">
        <v>44207</v>
      </c>
      <c r="B206" s="2">
        <v>210.6</v>
      </c>
      <c r="C206" s="4">
        <f t="shared" si="34"/>
        <v>-7.5868243720843553E-3</v>
      </c>
      <c r="F206" s="3">
        <v>44207</v>
      </c>
      <c r="G206" s="5">
        <v>3799.61</v>
      </c>
      <c r="H206" s="4">
        <f t="shared" si="35"/>
        <v>-6.5547967411652142E-3</v>
      </c>
      <c r="J206" s="3">
        <v>44207</v>
      </c>
      <c r="K206" s="2">
        <v>811.19</v>
      </c>
      <c r="L206" s="4">
        <f t="shared" si="36"/>
        <v>-7.8214131497011397E-2</v>
      </c>
      <c r="O206" s="3">
        <v>44207</v>
      </c>
      <c r="P206" s="2">
        <v>337.71</v>
      </c>
      <c r="Q206" s="4">
        <f t="shared" si="37"/>
        <v>-3.4037927976888649E-2</v>
      </c>
      <c r="T206" s="3">
        <v>44207</v>
      </c>
      <c r="U206" s="2">
        <v>136.11000000000001</v>
      </c>
      <c r="V206" s="4">
        <f t="shared" si="38"/>
        <v>2.5928996758875611E-2</v>
      </c>
      <c r="Y206" s="3">
        <v>44207</v>
      </c>
      <c r="Z206" s="2">
        <v>90.47</v>
      </c>
      <c r="AA206" s="4">
        <f t="shared" si="39"/>
        <v>-4.2923178516398597E-3</v>
      </c>
      <c r="AD206" s="6">
        <v>44207</v>
      </c>
      <c r="AE206" s="7">
        <v>3114.21</v>
      </c>
      <c r="AF206" s="8">
        <f t="shared" si="40"/>
        <v>-2.1519464605523564E-2</v>
      </c>
      <c r="AI206" s="14" t="s">
        <v>219</v>
      </c>
      <c r="AJ206" s="14">
        <v>116.66</v>
      </c>
      <c r="AK206" s="8">
        <f t="shared" si="41"/>
        <v>4.6503616947983772E-3</v>
      </c>
      <c r="AN206" s="14" t="s">
        <v>219</v>
      </c>
      <c r="AO206" s="14">
        <v>36.67</v>
      </c>
      <c r="AP206" s="8">
        <f t="shared" si="42"/>
        <v>1.7198335644937668E-2</v>
      </c>
      <c r="AS206" s="15" t="s">
        <v>219</v>
      </c>
      <c r="AT206" s="15"/>
      <c r="AU206" s="15">
        <v>179.09</v>
      </c>
      <c r="AV206" s="8">
        <f t="shared" si="43"/>
        <v>2.2385136269518213E-3</v>
      </c>
      <c r="AY206" s="6">
        <v>44207</v>
      </c>
      <c r="AZ206" s="16">
        <v>128.38</v>
      </c>
      <c r="BA206" s="8">
        <f t="shared" si="44"/>
        <v>-2.320626949707072E-2</v>
      </c>
    </row>
    <row r="207" spans="1:53" ht="17.25" thickBot="1">
      <c r="A207" s="3">
        <v>44204</v>
      </c>
      <c r="B207" s="2">
        <v>212.21</v>
      </c>
      <c r="C207" s="4">
        <f t="shared" si="34"/>
        <v>1.8379882906229161E-2</v>
      </c>
      <c r="F207" s="3">
        <v>44204</v>
      </c>
      <c r="G207" s="5">
        <v>3824.68</v>
      </c>
      <c r="H207" s="4">
        <f t="shared" si="35"/>
        <v>5.4918909824148709E-3</v>
      </c>
      <c r="J207" s="3">
        <v>44204</v>
      </c>
      <c r="K207" s="2">
        <v>880.02</v>
      </c>
      <c r="L207" s="4">
        <f t="shared" si="36"/>
        <v>7.8403019459830414E-2</v>
      </c>
      <c r="O207" s="3">
        <v>44204</v>
      </c>
      <c r="P207" s="2">
        <v>349.61</v>
      </c>
      <c r="Q207" s="4">
        <f t="shared" si="37"/>
        <v>2.0759124087591285E-2</v>
      </c>
      <c r="T207" s="3">
        <v>44204</v>
      </c>
      <c r="U207" s="2">
        <v>132.66999999999999</v>
      </c>
      <c r="V207" s="4">
        <f t="shared" si="38"/>
        <v>-5.0247487625619813E-3</v>
      </c>
      <c r="Y207" s="3">
        <v>44204</v>
      </c>
      <c r="Z207" s="2">
        <v>90.86</v>
      </c>
      <c r="AA207" s="4">
        <f t="shared" si="39"/>
        <v>1.8153294486777272E-2</v>
      </c>
      <c r="AD207" s="6">
        <v>44204</v>
      </c>
      <c r="AE207" s="7">
        <v>3182.7</v>
      </c>
      <c r="AF207" s="8">
        <f t="shared" si="40"/>
        <v>6.495559996964051E-3</v>
      </c>
      <c r="AI207" s="14" t="s">
        <v>220</v>
      </c>
      <c r="AJ207" s="14">
        <v>116.12</v>
      </c>
      <c r="AK207" s="8">
        <f t="shared" si="41"/>
        <v>4.7590205070520142E-3</v>
      </c>
      <c r="AN207" s="14" t="s">
        <v>220</v>
      </c>
      <c r="AO207" s="14">
        <v>36.049999999999997</v>
      </c>
      <c r="AP207" s="8">
        <f t="shared" si="42"/>
        <v>1.9455252918287869E-3</v>
      </c>
      <c r="AS207" s="15" t="s">
        <v>220</v>
      </c>
      <c r="AT207" s="15"/>
      <c r="AU207" s="15">
        <v>178.69</v>
      </c>
      <c r="AV207" s="8">
        <f t="shared" si="43"/>
        <v>6.1597043341921065E-4</v>
      </c>
      <c r="AY207" s="6">
        <v>44204</v>
      </c>
      <c r="AZ207" s="16">
        <v>131.43</v>
      </c>
      <c r="BA207" s="8">
        <f t="shared" si="44"/>
        <v>8.5948891105824821E-3</v>
      </c>
    </row>
    <row r="208" spans="1:53" ht="17.25" thickBot="1">
      <c r="A208" s="3">
        <v>44203</v>
      </c>
      <c r="B208" s="2">
        <v>208.38</v>
      </c>
      <c r="C208" s="4">
        <f t="shared" si="34"/>
        <v>4.6282904252241686E-3</v>
      </c>
      <c r="F208" s="3">
        <v>44203</v>
      </c>
      <c r="G208" s="5">
        <v>3803.79</v>
      </c>
      <c r="H208" s="4">
        <f t="shared" si="35"/>
        <v>1.484736429268918E-2</v>
      </c>
      <c r="J208" s="3">
        <v>44203</v>
      </c>
      <c r="K208" s="2">
        <v>816.04</v>
      </c>
      <c r="L208" s="4">
        <f t="shared" si="36"/>
        <v>7.9446546204926083E-2</v>
      </c>
      <c r="O208" s="3">
        <v>44203</v>
      </c>
      <c r="P208" s="2">
        <v>342.5</v>
      </c>
      <c r="Q208" s="4">
        <f t="shared" si="37"/>
        <v>-5.5457158619088842E-3</v>
      </c>
      <c r="T208" s="3">
        <v>44203</v>
      </c>
      <c r="U208" s="2">
        <v>133.34</v>
      </c>
      <c r="V208" s="4">
        <f t="shared" si="38"/>
        <v>5.7834192780642724E-2</v>
      </c>
      <c r="Y208" s="3">
        <v>44203</v>
      </c>
      <c r="Z208" s="2">
        <v>89.24</v>
      </c>
      <c r="AA208" s="4">
        <f t="shared" si="39"/>
        <v>1.8954099109385725E-2</v>
      </c>
      <c r="AD208" s="6">
        <v>44203</v>
      </c>
      <c r="AE208" s="7">
        <v>3162.16</v>
      </c>
      <c r="AF208" s="8">
        <f t="shared" si="40"/>
        <v>7.5771576418406372E-3</v>
      </c>
      <c r="AI208" s="14" t="s">
        <v>221</v>
      </c>
      <c r="AJ208" s="14">
        <v>115.57</v>
      </c>
      <c r="AK208" s="8">
        <f t="shared" si="41"/>
        <v>1.3061009817671776E-2</v>
      </c>
      <c r="AN208" s="14" t="s">
        <v>221</v>
      </c>
      <c r="AO208" s="14">
        <v>35.979999999999997</v>
      </c>
      <c r="AP208" s="8">
        <f t="shared" si="42"/>
        <v>5.3087454596254524E-3</v>
      </c>
      <c r="AS208" s="15" t="s">
        <v>221</v>
      </c>
      <c r="AT208" s="15"/>
      <c r="AU208" s="15">
        <v>178.58</v>
      </c>
      <c r="AV208" s="8">
        <f t="shared" si="43"/>
        <v>-3.014738722644017E-3</v>
      </c>
      <c r="AY208" s="6">
        <v>44203</v>
      </c>
      <c r="AZ208" s="16">
        <v>130.31</v>
      </c>
      <c r="BA208" s="8">
        <f t="shared" si="44"/>
        <v>3.4124275851122876E-2</v>
      </c>
    </row>
    <row r="209" spans="1:53" ht="17.25" thickBot="1">
      <c r="A209" s="3">
        <v>44202</v>
      </c>
      <c r="B209" s="2">
        <v>207.42</v>
      </c>
      <c r="C209" s="4">
        <f t="shared" si="34"/>
        <v>-2.2608110058204289E-3</v>
      </c>
      <c r="F209" s="3">
        <v>44202</v>
      </c>
      <c r="G209" s="5">
        <v>3748.14</v>
      </c>
      <c r="H209" s="4">
        <f t="shared" si="35"/>
        <v>5.7099005597205377E-3</v>
      </c>
      <c r="J209" s="3">
        <v>44202</v>
      </c>
      <c r="K209" s="2">
        <v>755.98</v>
      </c>
      <c r="L209" s="4">
        <f t="shared" si="36"/>
        <v>2.8390308933356811E-2</v>
      </c>
      <c r="O209" s="3">
        <v>44202</v>
      </c>
      <c r="P209" s="2">
        <v>344.41</v>
      </c>
      <c r="Q209" s="4">
        <f t="shared" si="37"/>
        <v>-4.5506194052600812E-2</v>
      </c>
      <c r="T209" s="3">
        <v>44202</v>
      </c>
      <c r="U209" s="2">
        <v>126.05</v>
      </c>
      <c r="V209" s="4">
        <f t="shared" si="38"/>
        <v>-5.8977230309817053E-2</v>
      </c>
      <c r="Y209" s="3">
        <v>44202</v>
      </c>
      <c r="Z209" s="2">
        <v>87.58</v>
      </c>
      <c r="AA209" s="4">
        <f t="shared" si="39"/>
        <v>-2.9584487534626058E-2</v>
      </c>
      <c r="AD209" s="6">
        <v>44202</v>
      </c>
      <c r="AE209" s="7">
        <v>3138.38</v>
      </c>
      <c r="AF209" s="8">
        <f t="shared" si="40"/>
        <v>-2.4896613650415955E-2</v>
      </c>
      <c r="AI209" s="14" t="s">
        <v>222</v>
      </c>
      <c r="AJ209" s="14">
        <v>114.08</v>
      </c>
      <c r="AK209" s="8">
        <f t="shared" si="41"/>
        <v>1.3684023458325756E-2</v>
      </c>
      <c r="AN209" s="14" t="s">
        <v>222</v>
      </c>
      <c r="AO209" s="14">
        <v>35.79</v>
      </c>
      <c r="AP209" s="8">
        <f t="shared" si="42"/>
        <v>-8.5872576177286053E-3</v>
      </c>
      <c r="AS209" s="15" t="s">
        <v>222</v>
      </c>
      <c r="AT209" s="15"/>
      <c r="AU209" s="15">
        <v>179.12</v>
      </c>
      <c r="AV209" s="8">
        <f t="shared" si="43"/>
        <v>3.8108047522977806E-3</v>
      </c>
      <c r="AY209" s="6">
        <v>44202</v>
      </c>
      <c r="AZ209" s="16">
        <v>126.01</v>
      </c>
      <c r="BA209" s="8">
        <f t="shared" si="44"/>
        <v>-3.3665644171779197E-2</v>
      </c>
    </row>
    <row r="210" spans="1:53" ht="17.25" thickBot="1">
      <c r="A210" s="3">
        <v>44201</v>
      </c>
      <c r="B210" s="2">
        <v>207.89</v>
      </c>
      <c r="C210" s="4">
        <f t="shared" si="34"/>
        <v>6.0004839099927487E-3</v>
      </c>
      <c r="F210" s="3">
        <v>44201</v>
      </c>
      <c r="G210" s="5">
        <v>3726.86</v>
      </c>
      <c r="H210" s="4">
        <f t="shared" si="35"/>
        <v>7.0825395538620661E-3</v>
      </c>
      <c r="J210" s="3">
        <v>44201</v>
      </c>
      <c r="K210" s="2">
        <v>735.11</v>
      </c>
      <c r="L210" s="4">
        <f t="shared" si="36"/>
        <v>7.3173739671403837E-3</v>
      </c>
      <c r="O210" s="3">
        <v>44201</v>
      </c>
      <c r="P210" s="2">
        <v>360.83</v>
      </c>
      <c r="Q210" s="4">
        <f t="shared" si="37"/>
        <v>2.3612422912382414E-3</v>
      </c>
      <c r="T210" s="3">
        <v>44201</v>
      </c>
      <c r="U210" s="2">
        <v>133.94999999999999</v>
      </c>
      <c r="V210" s="4">
        <f t="shared" si="38"/>
        <v>2.2206959706959628E-2</v>
      </c>
      <c r="Y210" s="3">
        <v>44201</v>
      </c>
      <c r="Z210" s="2">
        <v>90.25</v>
      </c>
      <c r="AA210" s="4">
        <f t="shared" si="39"/>
        <v>8.7180060355427358E-3</v>
      </c>
      <c r="AD210" s="6">
        <v>44201</v>
      </c>
      <c r="AE210" s="7">
        <v>3218.51</v>
      </c>
      <c r="AF210" s="8">
        <f t="shared" si="40"/>
        <v>1.0004299212647894E-2</v>
      </c>
      <c r="AI210" s="14" t="s">
        <v>223</v>
      </c>
      <c r="AJ210" s="14">
        <v>112.54</v>
      </c>
      <c r="AK210" s="8">
        <f t="shared" si="41"/>
        <v>7.2496196187237238E-3</v>
      </c>
      <c r="AN210" s="14" t="s">
        <v>223</v>
      </c>
      <c r="AO210" s="14">
        <v>36.1</v>
      </c>
      <c r="AP210" s="8">
        <f t="shared" si="42"/>
        <v>1.0355443604814107E-2</v>
      </c>
      <c r="AS210" s="15" t="s">
        <v>223</v>
      </c>
      <c r="AT210" s="15"/>
      <c r="AU210" s="15">
        <v>178.44</v>
      </c>
      <c r="AV210" s="8">
        <f t="shared" si="43"/>
        <v>4.277352543899049E-3</v>
      </c>
      <c r="AY210" s="6">
        <v>44201</v>
      </c>
      <c r="AZ210" s="16">
        <v>130.4</v>
      </c>
      <c r="BA210" s="8">
        <f t="shared" si="44"/>
        <v>1.2422360248447228E-2</v>
      </c>
    </row>
    <row r="211" spans="1:53" ht="17.25" thickBot="1">
      <c r="A211" s="3">
        <v>44200</v>
      </c>
      <c r="B211" s="2">
        <v>206.65</v>
      </c>
      <c r="C211" s="4">
        <f t="shared" si="34"/>
        <v>-2.0337536740305251E-2</v>
      </c>
      <c r="F211" s="3">
        <v>44200</v>
      </c>
      <c r="G211" s="5">
        <v>3700.65</v>
      </c>
      <c r="H211" s="4">
        <f t="shared" si="35"/>
        <v>-1.475478359029514E-2</v>
      </c>
      <c r="J211" s="3">
        <v>44200</v>
      </c>
      <c r="K211" s="2">
        <v>729.77</v>
      </c>
      <c r="L211" s="4">
        <f t="shared" si="36"/>
        <v>3.4151940708829986E-2</v>
      </c>
      <c r="O211" s="3">
        <v>44200</v>
      </c>
      <c r="P211" s="2">
        <v>359.98</v>
      </c>
      <c r="Q211" s="4">
        <f t="shared" si="37"/>
        <v>6.7176568243804136E-2</v>
      </c>
      <c r="T211" s="3">
        <v>44200</v>
      </c>
      <c r="U211" s="2">
        <v>131.04</v>
      </c>
      <c r="V211" s="4">
        <f t="shared" si="38"/>
        <v>4.5228056726716037E-3</v>
      </c>
      <c r="Y211" s="3">
        <v>44200</v>
      </c>
      <c r="Z211" s="2">
        <v>89.47</v>
      </c>
      <c r="AA211" s="4">
        <f t="shared" si="39"/>
        <v>-3.1709956709956799E-2</v>
      </c>
      <c r="AD211" s="6">
        <v>44200</v>
      </c>
      <c r="AE211" s="7">
        <v>3186.63</v>
      </c>
      <c r="AF211" s="8">
        <f t="shared" si="40"/>
        <v>-2.158474391528209E-2</v>
      </c>
      <c r="AI211" s="14" t="s">
        <v>224</v>
      </c>
      <c r="AJ211" s="14">
        <v>111.73</v>
      </c>
      <c r="AK211" s="8">
        <f t="shared" si="41"/>
        <v>-4.2776936101950325E-3</v>
      </c>
      <c r="AN211" s="14" t="s">
        <v>224</v>
      </c>
      <c r="AO211" s="14">
        <v>35.729999999999997</v>
      </c>
      <c r="AP211" s="8">
        <f t="shared" si="42"/>
        <v>0</v>
      </c>
      <c r="AS211" s="15" t="s">
        <v>224</v>
      </c>
      <c r="AT211" s="15"/>
      <c r="AU211" s="15">
        <v>177.68</v>
      </c>
      <c r="AV211" s="8">
        <f t="shared" si="43"/>
        <v>-1.9317805497295559E-2</v>
      </c>
      <c r="AY211" s="6">
        <v>44200</v>
      </c>
      <c r="AZ211" s="16">
        <v>128.80000000000001</v>
      </c>
      <c r="BA211" s="8">
        <f t="shared" si="44"/>
        <v>-2.4759597183311777E-2</v>
      </c>
    </row>
    <row r="212" spans="1:53" ht="17.25" thickBot="1">
      <c r="A212" s="3">
        <v>44196</v>
      </c>
      <c r="B212" s="2">
        <v>210.94</v>
      </c>
      <c r="C212" s="4">
        <f t="shared" si="34"/>
        <v>1.4280905899889396E-2</v>
      </c>
      <c r="F212" s="3">
        <v>44196</v>
      </c>
      <c r="G212" s="5">
        <v>3756.07</v>
      </c>
      <c r="H212" s="4">
        <f t="shared" si="35"/>
        <v>6.4388377402171404E-3</v>
      </c>
      <c r="J212" s="3">
        <v>44196</v>
      </c>
      <c r="K212" s="2">
        <v>705.67</v>
      </c>
      <c r="L212" s="4">
        <f t="shared" si="36"/>
        <v>1.5674026310486644E-2</v>
      </c>
      <c r="O212" s="3">
        <v>44196</v>
      </c>
      <c r="P212" s="2">
        <v>337.32</v>
      </c>
      <c r="Q212" s="4">
        <f t="shared" si="37"/>
        <v>-4.5500848896434576E-2</v>
      </c>
      <c r="T212" s="3">
        <v>44196</v>
      </c>
      <c r="U212" s="2">
        <v>130.44999999999999</v>
      </c>
      <c r="V212" s="4">
        <f t="shared" si="38"/>
        <v>-6.9275274056030955E-3</v>
      </c>
      <c r="Y212" s="3">
        <v>44196</v>
      </c>
      <c r="Z212" s="2">
        <v>92.4</v>
      </c>
      <c r="AA212" s="4">
        <f t="shared" si="39"/>
        <v>1.3824884792626779E-2</v>
      </c>
      <c r="AD212" s="6">
        <v>44196</v>
      </c>
      <c r="AE212" s="7">
        <v>3256.93</v>
      </c>
      <c r="AF212" s="8">
        <f t="shared" si="40"/>
        <v>-8.8013755953558759E-3</v>
      </c>
      <c r="AI212" s="14" t="s">
        <v>225</v>
      </c>
      <c r="AJ212" s="14">
        <v>112.21</v>
      </c>
      <c r="AK212" s="8">
        <f t="shared" si="41"/>
        <v>1.0445745159837871E-2</v>
      </c>
      <c r="AN212" s="14" t="s">
        <v>225</v>
      </c>
      <c r="AO212" s="14">
        <v>35.729999999999997</v>
      </c>
      <c r="AP212" s="8">
        <f t="shared" si="42"/>
        <v>1.682085786375076E-3</v>
      </c>
      <c r="AS212" s="15" t="s">
        <v>225</v>
      </c>
      <c r="AT212" s="15"/>
      <c r="AU212" s="15">
        <v>181.18</v>
      </c>
      <c r="AV212" s="8">
        <f t="shared" si="43"/>
        <v>5.5196776508337209E-5</v>
      </c>
      <c r="AY212" s="6">
        <v>44196</v>
      </c>
      <c r="AZ212" s="16">
        <v>132.07</v>
      </c>
      <c r="BA212" s="8">
        <f t="shared" si="44"/>
        <v>-7.6639867758659941E-3</v>
      </c>
    </row>
    <row r="213" spans="1:53" ht="17.25" thickBot="1">
      <c r="A213" s="3">
        <v>44195</v>
      </c>
      <c r="B213" s="2">
        <v>207.97</v>
      </c>
      <c r="C213" s="4">
        <f t="shared" si="34"/>
        <v>-5.4041128646580283E-3</v>
      </c>
      <c r="F213" s="3">
        <v>44195</v>
      </c>
      <c r="G213" s="5">
        <v>3732.04</v>
      </c>
      <c r="H213" s="4">
        <f t="shared" si="35"/>
        <v>1.3415471795312772E-3</v>
      </c>
      <c r="J213" s="3">
        <v>44195</v>
      </c>
      <c r="K213" s="2">
        <v>694.78</v>
      </c>
      <c r="L213" s="4">
        <f t="shared" si="36"/>
        <v>4.3228877310470093E-2</v>
      </c>
      <c r="O213" s="3">
        <v>44195</v>
      </c>
      <c r="P213" s="2">
        <v>353.4</v>
      </c>
      <c r="Q213" s="4">
        <f t="shared" si="37"/>
        <v>-9.8939929328623055E-4</v>
      </c>
      <c r="T213" s="3">
        <v>44195</v>
      </c>
      <c r="U213" s="2">
        <v>131.36000000000001</v>
      </c>
      <c r="V213" s="4">
        <f t="shared" si="38"/>
        <v>1.5617751662285517E-2</v>
      </c>
      <c r="Y213" s="3">
        <v>44195</v>
      </c>
      <c r="Z213" s="2">
        <v>91.14</v>
      </c>
      <c r="AA213" s="4">
        <f t="shared" si="39"/>
        <v>2.3094688221707571E-3</v>
      </c>
      <c r="AD213" s="6">
        <v>44195</v>
      </c>
      <c r="AE213" s="7">
        <v>3285.85</v>
      </c>
      <c r="AF213" s="8">
        <f t="shared" si="40"/>
        <v>-1.0881998795906123E-2</v>
      </c>
      <c r="AI213" s="14" t="s">
        <v>226</v>
      </c>
      <c r="AJ213" s="14">
        <v>111.05</v>
      </c>
      <c r="AK213" s="8">
        <f t="shared" si="41"/>
        <v>-1.8006662465108736E-4</v>
      </c>
      <c r="AN213" s="14" t="s">
        <v>226</v>
      </c>
      <c r="AO213" s="14">
        <v>35.67</v>
      </c>
      <c r="AP213" s="8">
        <f t="shared" si="42"/>
        <v>-8.340283569641338E-3</v>
      </c>
      <c r="AS213" s="15" t="s">
        <v>226</v>
      </c>
      <c r="AT213" s="15"/>
      <c r="AU213" s="15">
        <v>181.17</v>
      </c>
      <c r="AV213" s="8">
        <f t="shared" si="43"/>
        <v>2.1827411167512523E-2</v>
      </c>
      <c r="AY213" s="6">
        <v>44195</v>
      </c>
      <c r="AZ213" s="16">
        <v>133.09</v>
      </c>
      <c r="BA213" s="8">
        <f t="shared" si="44"/>
        <v>-8.5667461263408962E-3</v>
      </c>
    </row>
    <row r="214" spans="1:53" ht="17.25" thickBot="1">
      <c r="A214" s="3">
        <v>44194</v>
      </c>
      <c r="B214" s="2">
        <v>209.1</v>
      </c>
      <c r="C214" s="4">
        <f t="shared" si="34"/>
        <v>-6.1314701269071792E-3</v>
      </c>
      <c r="F214" s="3">
        <v>44194</v>
      </c>
      <c r="G214" s="5">
        <v>3727.04</v>
      </c>
      <c r="H214" s="4">
        <f t="shared" si="35"/>
        <v>-2.2273622890431888E-3</v>
      </c>
      <c r="J214" s="3">
        <v>44194</v>
      </c>
      <c r="K214" s="2">
        <v>665.99</v>
      </c>
      <c r="L214" s="4">
        <f t="shared" si="36"/>
        <v>3.4654733384560377E-3</v>
      </c>
      <c r="O214" s="3">
        <v>44194</v>
      </c>
      <c r="P214" s="2">
        <v>353.75</v>
      </c>
      <c r="Q214" s="4">
        <f t="shared" si="37"/>
        <v>6.7161842966505514E-3</v>
      </c>
      <c r="T214" s="3">
        <v>44194</v>
      </c>
      <c r="U214" s="2">
        <v>129.34</v>
      </c>
      <c r="V214" s="4">
        <f t="shared" si="38"/>
        <v>3.4134988363072605E-3</v>
      </c>
      <c r="Y214" s="3">
        <v>44194</v>
      </c>
      <c r="Z214" s="2">
        <v>90.93</v>
      </c>
      <c r="AA214" s="4">
        <f t="shared" si="39"/>
        <v>-6.5941312232098426E-4</v>
      </c>
      <c r="AD214" s="6">
        <v>44194</v>
      </c>
      <c r="AE214" s="7">
        <v>3322</v>
      </c>
      <c r="AF214" s="8">
        <f t="shared" si="40"/>
        <v>1.1583575926625178E-2</v>
      </c>
      <c r="AI214" s="14" t="s">
        <v>227</v>
      </c>
      <c r="AJ214" s="14">
        <v>111.07</v>
      </c>
      <c r="AK214" s="8">
        <f t="shared" si="41"/>
        <v>4.794644472589038E-3</v>
      </c>
      <c r="AN214" s="14" t="s">
        <v>227</v>
      </c>
      <c r="AO214" s="14">
        <v>35.97</v>
      </c>
      <c r="AP214" s="8">
        <f t="shared" si="42"/>
        <v>6.4353665360938894E-3</v>
      </c>
      <c r="AS214" s="15" t="s">
        <v>227</v>
      </c>
      <c r="AT214" s="15"/>
      <c r="AU214" s="15">
        <v>177.3</v>
      </c>
      <c r="AV214" s="8">
        <f t="shared" si="43"/>
        <v>-8.7219054008722541E-3</v>
      </c>
      <c r="AY214" s="6">
        <v>44194</v>
      </c>
      <c r="AZ214" s="16">
        <v>134.24</v>
      </c>
      <c r="BA214" s="8">
        <f t="shared" si="44"/>
        <v>-1.3303932377802252E-2</v>
      </c>
    </row>
    <row r="215" spans="1:53" ht="17.25" thickBot="1">
      <c r="A215" s="3">
        <v>44193</v>
      </c>
      <c r="B215" s="2">
        <v>210.39</v>
      </c>
      <c r="C215" s="4">
        <f t="shared" si="34"/>
        <v>1.2463907603464719E-2</v>
      </c>
      <c r="F215" s="3">
        <v>44193</v>
      </c>
      <c r="G215" s="5">
        <v>3735.36</v>
      </c>
      <c r="H215" s="4">
        <f t="shared" si="35"/>
        <v>8.7225159732762236E-3</v>
      </c>
      <c r="J215" s="3">
        <v>44193</v>
      </c>
      <c r="K215" s="2">
        <v>663.69</v>
      </c>
      <c r="L215" s="4">
        <f t="shared" si="36"/>
        <v>2.9013101228525517E-3</v>
      </c>
      <c r="O215" s="3">
        <v>44193</v>
      </c>
      <c r="P215" s="2">
        <v>351.39</v>
      </c>
      <c r="Q215" s="4">
        <f t="shared" si="37"/>
        <v>-6.3384598981795048E-2</v>
      </c>
      <c r="T215" s="3">
        <v>44193</v>
      </c>
      <c r="U215" s="2">
        <v>128.9</v>
      </c>
      <c r="V215" s="4">
        <f t="shared" si="38"/>
        <v>-7.2396796056685142E-3</v>
      </c>
      <c r="Y215" s="3">
        <v>44193</v>
      </c>
      <c r="Z215" s="2">
        <v>90.99</v>
      </c>
      <c r="AA215" s="4">
        <f t="shared" si="39"/>
        <v>5.1922227132126242E-3</v>
      </c>
      <c r="AD215" s="6">
        <v>44193</v>
      </c>
      <c r="AE215" s="7">
        <v>3283.96</v>
      </c>
      <c r="AF215" s="8">
        <f t="shared" si="40"/>
        <v>3.5071185650032088E-2</v>
      </c>
      <c r="AI215" s="14" t="s">
        <v>228</v>
      </c>
      <c r="AJ215" s="14">
        <v>110.54</v>
      </c>
      <c r="AK215" s="8">
        <f t="shared" si="41"/>
        <v>2.5394522038817424E-3</v>
      </c>
      <c r="AN215" s="14" t="s">
        <v>228</v>
      </c>
      <c r="AO215" s="14">
        <v>35.74</v>
      </c>
      <c r="AP215" s="8">
        <f t="shared" si="42"/>
        <v>-1.2161415146489718E-2</v>
      </c>
      <c r="AS215" s="15" t="s">
        <v>228</v>
      </c>
      <c r="AT215" s="15"/>
      <c r="AU215" s="15">
        <v>178.86</v>
      </c>
      <c r="AV215" s="8">
        <f t="shared" si="43"/>
        <v>2.9528578829217889E-2</v>
      </c>
      <c r="AY215" s="6">
        <v>44193</v>
      </c>
      <c r="AZ215" s="16">
        <v>136.05000000000001</v>
      </c>
      <c r="BA215" s="8">
        <f t="shared" si="44"/>
        <v>3.5782261134373883E-2</v>
      </c>
    </row>
    <row r="216" spans="1:53" ht="17.25" thickBot="1">
      <c r="A216" s="3">
        <v>44189</v>
      </c>
      <c r="B216" s="2">
        <v>207.8</v>
      </c>
      <c r="C216" s="4">
        <f t="shared" si="34"/>
        <v>-2.974762498800354E-3</v>
      </c>
      <c r="F216" s="3">
        <v>44189</v>
      </c>
      <c r="G216" s="5">
        <v>3703.06</v>
      </c>
      <c r="H216" s="4">
        <f t="shared" si="35"/>
        <v>3.5365757816374632E-3</v>
      </c>
      <c r="J216" s="3">
        <v>44189</v>
      </c>
      <c r="K216" s="2">
        <v>661.77</v>
      </c>
      <c r="L216" s="4">
        <f t="shared" si="36"/>
        <v>2.4443481222328867E-2</v>
      </c>
      <c r="O216" s="3">
        <v>44189</v>
      </c>
      <c r="P216" s="2">
        <v>375.17</v>
      </c>
      <c r="Q216" s="4">
        <f t="shared" si="37"/>
        <v>-2.2689382098572408E-2</v>
      </c>
      <c r="T216" s="3">
        <v>44189</v>
      </c>
      <c r="U216" s="2">
        <v>129.84</v>
      </c>
      <c r="V216" s="4">
        <f t="shared" si="38"/>
        <v>-1.1539349180706981E-3</v>
      </c>
      <c r="Y216" s="3">
        <v>44189</v>
      </c>
      <c r="Z216" s="2">
        <v>90.52</v>
      </c>
      <c r="AA216" s="4">
        <f t="shared" si="39"/>
        <v>8.2423702383602748E-3</v>
      </c>
      <c r="AD216" s="6">
        <v>44189</v>
      </c>
      <c r="AE216" s="7">
        <v>3172.69</v>
      </c>
      <c r="AF216" s="8">
        <f t="shared" si="40"/>
        <v>-3.9494297186737359E-3</v>
      </c>
      <c r="AI216" s="14" t="s">
        <v>229</v>
      </c>
      <c r="AJ216" s="14">
        <v>110.26</v>
      </c>
      <c r="AK216" s="8">
        <f t="shared" si="41"/>
        <v>2.8194633924512047E-3</v>
      </c>
      <c r="AN216" s="14" t="s">
        <v>229</v>
      </c>
      <c r="AO216" s="14">
        <v>36.18</v>
      </c>
      <c r="AP216" s="8">
        <f t="shared" si="42"/>
        <v>-4.676753782668519E-3</v>
      </c>
      <c r="AS216" s="15" t="s">
        <v>229</v>
      </c>
      <c r="AT216" s="15"/>
      <c r="AU216" s="15">
        <v>173.73</v>
      </c>
      <c r="AV216" s="8">
        <f t="shared" si="43"/>
        <v>1.0371650821088263E-3</v>
      </c>
      <c r="AY216" s="6">
        <v>44189</v>
      </c>
      <c r="AZ216" s="16">
        <v>131.35</v>
      </c>
      <c r="BA216" s="8">
        <f t="shared" si="44"/>
        <v>7.6716532412735017E-3</v>
      </c>
    </row>
    <row r="217" spans="1:53" ht="17.25" thickBot="1">
      <c r="A217" s="3">
        <v>44188</v>
      </c>
      <c r="B217" s="2">
        <v>208.42</v>
      </c>
      <c r="C217" s="4">
        <f t="shared" si="34"/>
        <v>4.3200691211042752E-4</v>
      </c>
      <c r="F217" s="3">
        <v>44188</v>
      </c>
      <c r="G217" s="5">
        <v>3690.01</v>
      </c>
      <c r="H217" s="4">
        <f t="shared" si="35"/>
        <v>7.4581125280026583E-4</v>
      </c>
      <c r="J217" s="3">
        <v>44188</v>
      </c>
      <c r="K217" s="2">
        <v>645.98</v>
      </c>
      <c r="L217" s="4">
        <f t="shared" si="36"/>
        <v>8.807820845176062E-3</v>
      </c>
      <c r="O217" s="3">
        <v>44188</v>
      </c>
      <c r="P217" s="2">
        <v>383.88</v>
      </c>
      <c r="Q217" s="4">
        <f t="shared" si="37"/>
        <v>-6.1418092909535482E-2</v>
      </c>
      <c r="T217" s="3">
        <v>44188</v>
      </c>
      <c r="U217" s="2">
        <v>129.99</v>
      </c>
      <c r="V217" s="4">
        <f t="shared" si="38"/>
        <v>-2.0274344287006363E-2</v>
      </c>
      <c r="Y217" s="3">
        <v>44188</v>
      </c>
      <c r="Z217" s="2">
        <v>89.78</v>
      </c>
      <c r="AA217" s="4">
        <f t="shared" si="39"/>
        <v>8.8774019552759764E-3</v>
      </c>
      <c r="AD217" s="6">
        <v>44188</v>
      </c>
      <c r="AE217" s="7">
        <v>3185.27</v>
      </c>
      <c r="AF217" s="8">
        <f t="shared" si="40"/>
        <v>-6.6271222384391981E-3</v>
      </c>
      <c r="AI217" s="14" t="s">
        <v>230</v>
      </c>
      <c r="AJ217" s="14">
        <v>109.95</v>
      </c>
      <c r="AK217" s="8">
        <f t="shared" si="41"/>
        <v>7.2813324838438831E-4</v>
      </c>
      <c r="AN217" s="14" t="s">
        <v>230</v>
      </c>
      <c r="AO217" s="14">
        <v>36.35</v>
      </c>
      <c r="AP217" s="8">
        <f t="shared" si="42"/>
        <v>1.9063638912251157E-2</v>
      </c>
      <c r="AS217" s="15" t="s">
        <v>230</v>
      </c>
      <c r="AT217" s="15"/>
      <c r="AU217" s="15">
        <v>173.55</v>
      </c>
      <c r="AV217" s="8">
        <f t="shared" si="43"/>
        <v>1.818715165737772E-2</v>
      </c>
      <c r="AY217" s="6">
        <v>44188</v>
      </c>
      <c r="AZ217" s="16">
        <v>130.35</v>
      </c>
      <c r="BA217" s="8">
        <f t="shared" si="44"/>
        <v>-6.9328051196099194E-3</v>
      </c>
    </row>
    <row r="218" spans="1:53" ht="17.25" thickBot="1">
      <c r="A218" s="3">
        <v>44187</v>
      </c>
      <c r="B218" s="2">
        <v>208.33</v>
      </c>
      <c r="C218" s="4">
        <f t="shared" si="34"/>
        <v>1.201460976547386E-3</v>
      </c>
      <c r="F218" s="3">
        <v>44187</v>
      </c>
      <c r="G218" s="5">
        <v>3687.26</v>
      </c>
      <c r="H218" s="4">
        <f t="shared" si="35"/>
        <v>-2.0731166033364223E-3</v>
      </c>
      <c r="J218" s="3">
        <v>44187</v>
      </c>
      <c r="K218" s="2">
        <v>640.34</v>
      </c>
      <c r="L218" s="4">
        <f t="shared" si="36"/>
        <v>-1.4649309081956052E-2</v>
      </c>
      <c r="O218" s="3">
        <v>44187</v>
      </c>
      <c r="P218" s="2">
        <v>409</v>
      </c>
      <c r="Q218" s="4">
        <f t="shared" si="37"/>
        <v>7.3355013815223913E-5</v>
      </c>
      <c r="T218" s="3">
        <v>44187</v>
      </c>
      <c r="U218" s="2">
        <v>132.68</v>
      </c>
      <c r="V218" s="4">
        <f t="shared" si="38"/>
        <v>-4.0534454286142996E-3</v>
      </c>
      <c r="Y218" s="3">
        <v>44187</v>
      </c>
      <c r="Z218" s="2">
        <v>88.99</v>
      </c>
      <c r="AA218" s="4">
        <f t="shared" si="39"/>
        <v>6.9020140303235333E-3</v>
      </c>
      <c r="AD218" s="6">
        <v>44187</v>
      </c>
      <c r="AE218" s="7">
        <v>3206.52</v>
      </c>
      <c r="AF218" s="8">
        <f t="shared" si="40"/>
        <v>1.060452002070722E-4</v>
      </c>
      <c r="AI218" s="14" t="s">
        <v>231</v>
      </c>
      <c r="AJ218" s="14">
        <v>109.87</v>
      </c>
      <c r="AK218" s="8">
        <f t="shared" si="41"/>
        <v>-2.9945553539020286E-3</v>
      </c>
      <c r="AN218" s="14" t="s">
        <v>231</v>
      </c>
      <c r="AO218" s="14">
        <v>35.67</v>
      </c>
      <c r="AP218" s="8">
        <f t="shared" si="42"/>
        <v>-1.7084596307522681E-2</v>
      </c>
      <c r="AS218" s="15" t="s">
        <v>231</v>
      </c>
      <c r="AT218" s="15"/>
      <c r="AU218" s="15">
        <v>170.45</v>
      </c>
      <c r="AV218" s="8">
        <f t="shared" si="43"/>
        <v>-1.4060577655399253E-3</v>
      </c>
      <c r="AY218" s="6">
        <v>44187</v>
      </c>
      <c r="AZ218" s="16">
        <v>131.26</v>
      </c>
      <c r="BA218" s="8">
        <f t="shared" si="44"/>
        <v>2.8441588968110887E-2</v>
      </c>
    </row>
    <row r="219" spans="1:53" ht="17.25" thickBot="1">
      <c r="A219" s="3">
        <v>44186</v>
      </c>
      <c r="B219" s="2">
        <v>208.08</v>
      </c>
      <c r="C219" s="4">
        <f t="shared" si="34"/>
        <v>-1.5844487537246321E-2</v>
      </c>
      <c r="F219" s="3">
        <v>44186</v>
      </c>
      <c r="G219" s="5">
        <v>3694.92</v>
      </c>
      <c r="H219" s="4">
        <f t="shared" si="35"/>
        <v>-3.9062815919512772E-3</v>
      </c>
      <c r="J219" s="3">
        <v>44186</v>
      </c>
      <c r="K219" s="2">
        <v>649.86</v>
      </c>
      <c r="L219" s="4">
        <f t="shared" si="36"/>
        <v>-6.4949640287769728E-2</v>
      </c>
      <c r="O219" s="3">
        <v>44186</v>
      </c>
      <c r="P219" s="2">
        <v>408.97</v>
      </c>
      <c r="Q219" s="4">
        <f t="shared" si="37"/>
        <v>7.2904608260881965E-3</v>
      </c>
      <c r="T219" s="3">
        <v>44186</v>
      </c>
      <c r="U219" s="2">
        <v>133.22</v>
      </c>
      <c r="V219" s="4">
        <f t="shared" si="38"/>
        <v>4.5242044940430048E-3</v>
      </c>
      <c r="Y219" s="3">
        <v>44186</v>
      </c>
      <c r="Z219" s="2">
        <v>88.38</v>
      </c>
      <c r="AA219" s="4">
        <f t="shared" si="39"/>
        <v>-1.7235627710441626E-2</v>
      </c>
      <c r="AD219" s="6">
        <v>44186</v>
      </c>
      <c r="AE219" s="7">
        <v>3206.18</v>
      </c>
      <c r="AF219" s="8">
        <f t="shared" si="40"/>
        <v>1.4148954445363238E-3</v>
      </c>
      <c r="AI219" s="14" t="s">
        <v>232</v>
      </c>
      <c r="AJ219" s="14">
        <v>110.2</v>
      </c>
      <c r="AK219" s="8">
        <f t="shared" si="41"/>
        <v>-1.0061085159899341E-2</v>
      </c>
      <c r="AN219" s="14" t="s">
        <v>232</v>
      </c>
      <c r="AO219" s="14">
        <v>36.29</v>
      </c>
      <c r="AP219" s="8">
        <f t="shared" si="42"/>
        <v>-7.9278294149808248E-3</v>
      </c>
      <c r="AS219" s="15" t="s">
        <v>232</v>
      </c>
      <c r="AT219" s="15"/>
      <c r="AU219" s="15">
        <v>170.69</v>
      </c>
      <c r="AV219" s="8">
        <f t="shared" si="43"/>
        <v>-1.2724853953380744E-2</v>
      </c>
      <c r="AY219" s="6">
        <v>44186</v>
      </c>
      <c r="AZ219" s="16">
        <v>127.63</v>
      </c>
      <c r="BA219" s="8">
        <f t="shared" si="44"/>
        <v>1.237407789323397E-2</v>
      </c>
    </row>
    <row r="220" spans="1:53" ht="17.25" thickBot="1">
      <c r="A220" s="3">
        <v>44183</v>
      </c>
      <c r="B220" s="2">
        <v>211.43</v>
      </c>
      <c r="C220" s="4">
        <f t="shared" si="34"/>
        <v>3.845788624062374E-3</v>
      </c>
      <c r="F220" s="3">
        <v>44183</v>
      </c>
      <c r="G220" s="5">
        <v>3709.41</v>
      </c>
      <c r="H220" s="4">
        <f t="shared" si="35"/>
        <v>-3.5111001267972286E-3</v>
      </c>
      <c r="J220" s="3">
        <v>44183</v>
      </c>
      <c r="K220" s="2">
        <v>695</v>
      </c>
      <c r="L220" s="4">
        <f t="shared" si="36"/>
        <v>5.9612745845403214E-2</v>
      </c>
      <c r="O220" s="3">
        <v>44183</v>
      </c>
      <c r="P220" s="2">
        <v>406.01</v>
      </c>
      <c r="Q220" s="4">
        <f t="shared" si="37"/>
        <v>1.0930730541307776E-2</v>
      </c>
      <c r="T220" s="3">
        <v>44183</v>
      </c>
      <c r="U220" s="2">
        <v>132.62</v>
      </c>
      <c r="V220" s="4">
        <f t="shared" si="38"/>
        <v>-5.1759057835121247E-3</v>
      </c>
      <c r="Y220" s="3">
        <v>44183</v>
      </c>
      <c r="Z220" s="2">
        <v>89.93</v>
      </c>
      <c r="AA220" s="4">
        <f t="shared" si="39"/>
        <v>2.1583551062138051E-2</v>
      </c>
      <c r="AD220" s="6">
        <v>44183</v>
      </c>
      <c r="AE220" s="7">
        <v>3201.65</v>
      </c>
      <c r="AF220" s="8">
        <f t="shared" si="40"/>
        <v>-1.0639415589231316E-2</v>
      </c>
      <c r="AI220" s="14" t="s">
        <v>233</v>
      </c>
      <c r="AJ220" s="14">
        <v>111.32</v>
      </c>
      <c r="AK220" s="8">
        <f t="shared" si="41"/>
        <v>8.09134226377628E-4</v>
      </c>
      <c r="AN220" s="14" t="s">
        <v>233</v>
      </c>
      <c r="AO220" s="14">
        <v>36.58</v>
      </c>
      <c r="AP220" s="8">
        <f t="shared" si="42"/>
        <v>-9.2091007583966489E-3</v>
      </c>
      <c r="AS220" s="15" t="s">
        <v>233</v>
      </c>
      <c r="AT220" s="15"/>
      <c r="AU220" s="15">
        <v>172.89</v>
      </c>
      <c r="AV220" s="8">
        <f t="shared" si="43"/>
        <v>-3.8029386343993998E-3</v>
      </c>
      <c r="AY220" s="6">
        <v>44183</v>
      </c>
      <c r="AZ220" s="16">
        <v>126.07</v>
      </c>
      <c r="BA220" s="8">
        <f t="shared" si="44"/>
        <v>-1.5846994535519188E-2</v>
      </c>
    </row>
    <row r="221" spans="1:53" ht="17.25" thickBot="1">
      <c r="A221" s="3">
        <v>44182</v>
      </c>
      <c r="B221" s="2">
        <v>210.62</v>
      </c>
      <c r="C221" s="4">
        <f t="shared" si="34"/>
        <v>2.1411238521198417E-3</v>
      </c>
      <c r="F221" s="3">
        <v>44182</v>
      </c>
      <c r="G221" s="5">
        <v>3722.48</v>
      </c>
      <c r="H221" s="4">
        <f t="shared" si="35"/>
        <v>5.7576388007034573E-3</v>
      </c>
      <c r="J221" s="3">
        <v>44182</v>
      </c>
      <c r="K221" s="2">
        <v>655.9</v>
      </c>
      <c r="L221" s="4">
        <f t="shared" si="36"/>
        <v>5.3197809785314076E-2</v>
      </c>
      <c r="O221" s="3">
        <v>44182</v>
      </c>
      <c r="P221" s="2">
        <v>401.62</v>
      </c>
      <c r="Q221" s="4">
        <f t="shared" si="37"/>
        <v>-5.8910891089108963E-3</v>
      </c>
      <c r="T221" s="3">
        <v>44182</v>
      </c>
      <c r="U221" s="2">
        <v>133.31</v>
      </c>
      <c r="V221" s="4">
        <f t="shared" si="38"/>
        <v>7.4057281039823231E-3</v>
      </c>
      <c r="Y221" s="3">
        <v>44182</v>
      </c>
      <c r="Z221" s="2">
        <v>88.03</v>
      </c>
      <c r="AA221" s="4">
        <f t="shared" si="39"/>
        <v>2.7337965599725234E-3</v>
      </c>
      <c r="AD221" s="6">
        <v>44182</v>
      </c>
      <c r="AE221" s="7">
        <v>3236.08</v>
      </c>
      <c r="AF221" s="8">
        <f t="shared" si="40"/>
        <v>-1.5057266982623219E-3</v>
      </c>
      <c r="AI221" s="14" t="s">
        <v>234</v>
      </c>
      <c r="AJ221" s="14">
        <v>111.23</v>
      </c>
      <c r="AK221" s="8">
        <f t="shared" si="41"/>
        <v>1.0722398909586595E-2</v>
      </c>
      <c r="AN221" s="14" t="s">
        <v>234</v>
      </c>
      <c r="AO221" s="14">
        <v>36.92</v>
      </c>
      <c r="AP221" s="8">
        <f t="shared" si="42"/>
        <v>5.1728832017425841E-3</v>
      </c>
      <c r="AS221" s="15" t="s">
        <v>234</v>
      </c>
      <c r="AT221" s="15"/>
      <c r="AU221" s="15">
        <v>173.55</v>
      </c>
      <c r="AV221" s="8">
        <f t="shared" si="43"/>
        <v>2.4838262476896134E-3</v>
      </c>
      <c r="AY221" s="6">
        <v>44182</v>
      </c>
      <c r="AZ221" s="16">
        <v>128.1</v>
      </c>
      <c r="BA221" s="8">
        <f t="shared" si="44"/>
        <v>6.9963053219086468E-3</v>
      </c>
    </row>
    <row r="222" spans="1:53" ht="17.25" thickBot="1">
      <c r="A222" s="3">
        <v>44181</v>
      </c>
      <c r="B222" s="2">
        <v>210.17</v>
      </c>
      <c r="C222" s="4">
        <f t="shared" si="34"/>
        <v>-4.9711201590758591E-3</v>
      </c>
      <c r="F222" s="3">
        <v>44181</v>
      </c>
      <c r="G222" s="5">
        <v>3701.17</v>
      </c>
      <c r="H222" s="4">
        <f t="shared" si="35"/>
        <v>1.7728480872187813E-3</v>
      </c>
      <c r="J222" s="3">
        <v>44181</v>
      </c>
      <c r="K222" s="2">
        <v>622.77</v>
      </c>
      <c r="L222" s="4">
        <f t="shared" si="36"/>
        <v>-1.6549545992893822E-2</v>
      </c>
      <c r="O222" s="3">
        <v>44181</v>
      </c>
      <c r="P222" s="2">
        <v>404</v>
      </c>
      <c r="Q222" s="4">
        <f t="shared" si="37"/>
        <v>1.1441303857997687E-2</v>
      </c>
      <c r="T222" s="3">
        <v>44181</v>
      </c>
      <c r="U222" s="2">
        <v>132.33000000000001</v>
      </c>
      <c r="V222" s="4">
        <f t="shared" si="38"/>
        <v>-8.764044943820104E-3</v>
      </c>
      <c r="Y222" s="3">
        <v>44181</v>
      </c>
      <c r="Z222" s="2">
        <v>87.79</v>
      </c>
      <c r="AA222" s="4">
        <f t="shared" si="39"/>
        <v>1.4913294797687993E-2</v>
      </c>
      <c r="AD222" s="6">
        <v>44181</v>
      </c>
      <c r="AE222" s="7">
        <v>3240.96</v>
      </c>
      <c r="AF222" s="8">
        <f t="shared" si="40"/>
        <v>2.3961176827418829E-2</v>
      </c>
      <c r="AI222" s="14" t="s">
        <v>235</v>
      </c>
      <c r="AJ222" s="14">
        <v>110.05</v>
      </c>
      <c r="AK222" s="8">
        <f t="shared" si="41"/>
        <v>-2.8993385883845368E-3</v>
      </c>
      <c r="AN222" s="14" t="s">
        <v>235</v>
      </c>
      <c r="AO222" s="14">
        <v>36.729999999999997</v>
      </c>
      <c r="AP222" s="8">
        <f t="shared" si="42"/>
        <v>-2.2618414050026625E-2</v>
      </c>
      <c r="AS222" s="15" t="s">
        <v>235</v>
      </c>
      <c r="AT222" s="15"/>
      <c r="AU222" s="15">
        <v>173.12</v>
      </c>
      <c r="AV222" s="8">
        <f t="shared" si="43"/>
        <v>-4.7142692882602422E-3</v>
      </c>
      <c r="AY222" s="6">
        <v>44181</v>
      </c>
      <c r="AZ222" s="16">
        <v>127.21</v>
      </c>
      <c r="BA222" s="8">
        <f t="shared" si="44"/>
        <v>-5.4996857322442416E-4</v>
      </c>
    </row>
    <row r="223" spans="1:53" ht="17.25" thickBot="1">
      <c r="A223" s="3">
        <v>44180</v>
      </c>
      <c r="B223" s="2">
        <v>211.22</v>
      </c>
      <c r="C223" s="4">
        <f t="shared" si="34"/>
        <v>1.3872221955551156E-2</v>
      </c>
      <c r="F223" s="3">
        <v>44180</v>
      </c>
      <c r="G223" s="5">
        <v>3694.62</v>
      </c>
      <c r="H223" s="4">
        <f t="shared" si="35"/>
        <v>1.2921214314501217E-2</v>
      </c>
      <c r="J223" s="3">
        <v>44180</v>
      </c>
      <c r="K223" s="2">
        <v>633.25</v>
      </c>
      <c r="L223" s="4">
        <f t="shared" si="36"/>
        <v>-1.0283981682634558E-2</v>
      </c>
      <c r="O223" s="3">
        <v>44180</v>
      </c>
      <c r="P223" s="2">
        <v>399.43</v>
      </c>
      <c r="Q223" s="4">
        <f t="shared" si="37"/>
        <v>8.6870880577791798E-3</v>
      </c>
      <c r="T223" s="3">
        <v>44180</v>
      </c>
      <c r="U223" s="2">
        <v>133.5</v>
      </c>
      <c r="V223" s="4">
        <f t="shared" si="38"/>
        <v>3.8348748026166835E-3</v>
      </c>
      <c r="Y223" s="3">
        <v>44180</v>
      </c>
      <c r="Z223" s="2">
        <v>86.5</v>
      </c>
      <c r="AA223" s="4">
        <f t="shared" si="39"/>
        <v>1.1341049924003199E-2</v>
      </c>
      <c r="AD223" s="6">
        <v>44180</v>
      </c>
      <c r="AE223" s="7">
        <v>3165.12</v>
      </c>
      <c r="AF223" s="8">
        <f t="shared" si="40"/>
        <v>2.5815893087359765E-3</v>
      </c>
      <c r="AI223" s="14" t="s">
        <v>236</v>
      </c>
      <c r="AJ223" s="14">
        <v>110.37</v>
      </c>
      <c r="AK223" s="8">
        <f t="shared" si="41"/>
        <v>1.0806850444179839E-2</v>
      </c>
      <c r="AN223" s="14" t="s">
        <v>236</v>
      </c>
      <c r="AO223" s="14">
        <v>37.58</v>
      </c>
      <c r="AP223" s="8">
        <f t="shared" si="42"/>
        <v>-1.2611665790856597E-2</v>
      </c>
      <c r="AS223" s="15" t="s">
        <v>236</v>
      </c>
      <c r="AT223" s="15"/>
      <c r="AU223" s="15">
        <v>173.94</v>
      </c>
      <c r="AV223" s="8">
        <f t="shared" si="43"/>
        <v>2.7406969875959808E-2</v>
      </c>
      <c r="AY223" s="6">
        <v>44180</v>
      </c>
      <c r="AZ223" s="16">
        <v>127.28</v>
      </c>
      <c r="BA223" s="8">
        <f t="shared" si="44"/>
        <v>5.007837637158663E-2</v>
      </c>
    </row>
    <row r="224" spans="1:53" ht="17.25" thickBot="1">
      <c r="A224" s="3">
        <v>44179</v>
      </c>
      <c r="B224" s="2">
        <v>208.33</v>
      </c>
      <c r="C224" s="4">
        <f t="shared" si="34"/>
        <v>2.0025460242851567E-2</v>
      </c>
      <c r="F224" s="3">
        <v>44179</v>
      </c>
      <c r="G224" s="5">
        <v>3647.49</v>
      </c>
      <c r="H224" s="4">
        <f t="shared" si="35"/>
        <v>-4.359266922526861E-3</v>
      </c>
      <c r="J224" s="3">
        <v>44179</v>
      </c>
      <c r="K224" s="2">
        <v>639.83000000000004</v>
      </c>
      <c r="L224" s="4">
        <f t="shared" si="36"/>
        <v>4.8918834734995809E-2</v>
      </c>
      <c r="O224" s="3">
        <v>44179</v>
      </c>
      <c r="P224" s="2">
        <v>395.99</v>
      </c>
      <c r="Q224" s="4">
        <f t="shared" si="37"/>
        <v>-2.5692048059242634E-3</v>
      </c>
      <c r="T224" s="3">
        <v>44179</v>
      </c>
      <c r="U224" s="2">
        <v>132.99</v>
      </c>
      <c r="V224" s="4">
        <f t="shared" si="38"/>
        <v>2.2763977543643898E-2</v>
      </c>
      <c r="Y224" s="3">
        <v>44179</v>
      </c>
      <c r="Z224" s="2">
        <v>85.53</v>
      </c>
      <c r="AA224" s="4">
        <f t="shared" si="39"/>
        <v>2.7017291066282478E-2</v>
      </c>
      <c r="AD224" s="6">
        <v>44179</v>
      </c>
      <c r="AE224" s="7">
        <v>3156.97</v>
      </c>
      <c r="AF224" s="8">
        <f t="shared" si="40"/>
        <v>1.3011724992138429E-2</v>
      </c>
      <c r="AI224" s="14" t="s">
        <v>237</v>
      </c>
      <c r="AJ224" s="14">
        <v>109.19</v>
      </c>
      <c r="AK224" s="8">
        <f t="shared" si="41"/>
        <v>-7.5440828940191995E-3</v>
      </c>
      <c r="AN224" s="14" t="s">
        <v>237</v>
      </c>
      <c r="AO224" s="14">
        <v>38.06</v>
      </c>
      <c r="AP224" s="8">
        <f t="shared" si="42"/>
        <v>-4.6593186372745454E-2</v>
      </c>
      <c r="AS224" s="15" t="s">
        <v>237</v>
      </c>
      <c r="AT224" s="15"/>
      <c r="AU224" s="15">
        <v>169.3</v>
      </c>
      <c r="AV224" s="8">
        <f t="shared" si="43"/>
        <v>-3.6535397222854482E-2</v>
      </c>
      <c r="AY224" s="6">
        <v>44179</v>
      </c>
      <c r="AZ224" s="16">
        <v>121.21</v>
      </c>
      <c r="BA224" s="8">
        <f t="shared" si="44"/>
        <v>-5.1707156927118803E-3</v>
      </c>
    </row>
    <row r="225" spans="1:53" ht="17.25" thickBot="1">
      <c r="A225" s="3">
        <v>44176</v>
      </c>
      <c r="B225" s="2">
        <v>204.24</v>
      </c>
      <c r="C225" s="4">
        <f t="shared" si="34"/>
        <v>-1.3202288396654271E-3</v>
      </c>
      <c r="F225" s="3">
        <v>44176</v>
      </c>
      <c r="G225" s="5">
        <v>3663.46</v>
      </c>
      <c r="H225" s="4">
        <f t="shared" si="35"/>
        <v>-1.264960061067022E-3</v>
      </c>
      <c r="J225" s="3">
        <v>44176</v>
      </c>
      <c r="K225" s="2">
        <v>609.99</v>
      </c>
      <c r="L225" s="4">
        <f t="shared" si="36"/>
        <v>-2.7237788444671285E-2</v>
      </c>
      <c r="O225" s="3">
        <v>44176</v>
      </c>
      <c r="P225" s="2">
        <v>397.01</v>
      </c>
      <c r="Q225" s="4">
        <f t="shared" si="37"/>
        <v>-2.3871745904110453E-3</v>
      </c>
      <c r="T225" s="3">
        <v>44176</v>
      </c>
      <c r="U225" s="2">
        <v>130.03</v>
      </c>
      <c r="V225" s="4">
        <f t="shared" si="38"/>
        <v>3.0857054694128916E-3</v>
      </c>
      <c r="Y225" s="3">
        <v>44176</v>
      </c>
      <c r="Z225" s="2">
        <v>83.28</v>
      </c>
      <c r="AA225" s="4">
        <f t="shared" si="39"/>
        <v>6.8915487849112722E-3</v>
      </c>
      <c r="AD225" s="6">
        <v>44176</v>
      </c>
      <c r="AE225" s="7">
        <v>3116.42</v>
      </c>
      <c r="AF225" s="8">
        <f t="shared" si="40"/>
        <v>4.8138152952290625E-3</v>
      </c>
      <c r="AI225" s="14" t="s">
        <v>238</v>
      </c>
      <c r="AJ225" s="14">
        <v>110.02</v>
      </c>
      <c r="AK225" s="8">
        <f t="shared" si="41"/>
        <v>-3.8931643277502204E-3</v>
      </c>
      <c r="AN225" s="14" t="s">
        <v>238</v>
      </c>
      <c r="AO225" s="14">
        <v>39.92</v>
      </c>
      <c r="AP225" s="8">
        <f t="shared" si="42"/>
        <v>-1.4564305109849296E-2</v>
      </c>
      <c r="AS225" s="15" t="s">
        <v>238</v>
      </c>
      <c r="AT225" s="15"/>
      <c r="AU225" s="15">
        <v>175.72</v>
      </c>
      <c r="AV225" s="8">
        <f t="shared" si="43"/>
        <v>0.13594931799082044</v>
      </c>
      <c r="AY225" s="6">
        <v>44176</v>
      </c>
      <c r="AZ225" s="16">
        <v>121.84</v>
      </c>
      <c r="BA225" s="8">
        <f t="shared" si="44"/>
        <v>-6.6851459318441053E-3</v>
      </c>
    </row>
    <row r="226" spans="1:53" ht="17.25" thickBot="1">
      <c r="A226" s="3">
        <v>44175</v>
      </c>
      <c r="B226" s="2">
        <v>204.51</v>
      </c>
      <c r="C226" s="4">
        <f t="shared" si="34"/>
        <v>-3.1196685352181674E-3</v>
      </c>
      <c r="F226" s="3">
        <v>44175</v>
      </c>
      <c r="G226" s="5">
        <v>3668.1</v>
      </c>
      <c r="H226" s="4">
        <f t="shared" si="35"/>
        <v>-1.2851160688518437E-3</v>
      </c>
      <c r="J226" s="3">
        <v>44175</v>
      </c>
      <c r="K226" s="2">
        <v>627.07000000000005</v>
      </c>
      <c r="L226" s="4">
        <f t="shared" si="36"/>
        <v>3.7370963472737051E-2</v>
      </c>
      <c r="O226" s="3">
        <v>44175</v>
      </c>
      <c r="P226" s="2">
        <v>397.96</v>
      </c>
      <c r="Q226" s="4">
        <f t="shared" si="37"/>
        <v>3.269669919036744E-2</v>
      </c>
      <c r="T226" s="3">
        <v>44175</v>
      </c>
      <c r="U226" s="2">
        <v>129.63</v>
      </c>
      <c r="V226" s="4">
        <f t="shared" si="38"/>
        <v>3.2505224053864801E-3</v>
      </c>
      <c r="Y226" s="3">
        <v>44175</v>
      </c>
      <c r="Z226" s="2">
        <v>82.71</v>
      </c>
      <c r="AA226" s="4">
        <f t="shared" si="39"/>
        <v>6.4492577269406048E-3</v>
      </c>
      <c r="AD226" s="6">
        <v>44175</v>
      </c>
      <c r="AE226" s="7">
        <v>3101.49</v>
      </c>
      <c r="AF226" s="8">
        <f t="shared" si="40"/>
        <v>-8.7301075961598862E-4</v>
      </c>
      <c r="AI226" s="14" t="s">
        <v>239</v>
      </c>
      <c r="AJ226" s="14">
        <v>110.45</v>
      </c>
      <c r="AK226" s="8">
        <f t="shared" si="41"/>
        <v>-1.7172812725957387E-3</v>
      </c>
      <c r="AN226" s="14" t="s">
        <v>239</v>
      </c>
      <c r="AO226" s="14">
        <v>40.51</v>
      </c>
      <c r="AP226" s="8">
        <f t="shared" si="42"/>
        <v>-2.9534826482895404E-3</v>
      </c>
      <c r="AS226" s="15" t="s">
        <v>239</v>
      </c>
      <c r="AT226" s="15"/>
      <c r="AU226" s="15">
        <v>154.69</v>
      </c>
      <c r="AV226" s="8">
        <f t="shared" si="43"/>
        <v>1.6836106974031928E-3</v>
      </c>
      <c r="AY226" s="6">
        <v>44175</v>
      </c>
      <c r="AZ226" s="16">
        <v>122.66</v>
      </c>
      <c r="BA226" s="8">
        <f t="shared" si="44"/>
        <v>1.1962709347413503E-2</v>
      </c>
    </row>
    <row r="227" spans="1:53" ht="17.25" thickBot="1">
      <c r="A227" s="3">
        <v>44174</v>
      </c>
      <c r="B227" s="2">
        <v>205.15</v>
      </c>
      <c r="C227" s="4">
        <f t="shared" si="34"/>
        <v>1.4644862094215227E-3</v>
      </c>
      <c r="F227" s="3">
        <v>44174</v>
      </c>
      <c r="G227" s="5">
        <v>3672.82</v>
      </c>
      <c r="H227" s="4">
        <f t="shared" si="35"/>
        <v>-7.9492200688769943E-3</v>
      </c>
      <c r="J227" s="3">
        <v>44174</v>
      </c>
      <c r="K227" s="2">
        <v>604.48</v>
      </c>
      <c r="L227" s="4">
        <f t="shared" si="36"/>
        <v>-6.9859050901704856E-2</v>
      </c>
      <c r="O227" s="3">
        <v>44174</v>
      </c>
      <c r="P227" s="2">
        <v>385.36</v>
      </c>
      <c r="Q227" s="4">
        <f t="shared" si="37"/>
        <v>-6.4660194174757213E-2</v>
      </c>
      <c r="T227" s="3">
        <v>44174</v>
      </c>
      <c r="U227" s="2">
        <v>129.21</v>
      </c>
      <c r="V227" s="4">
        <f t="shared" si="38"/>
        <v>-3.1409295352323841E-2</v>
      </c>
      <c r="Y227" s="3">
        <v>44174</v>
      </c>
      <c r="Z227" s="2">
        <v>82.18</v>
      </c>
      <c r="AA227" s="4">
        <f t="shared" si="39"/>
        <v>-1.2615643397813292E-2</v>
      </c>
      <c r="AD227" s="6">
        <v>44174</v>
      </c>
      <c r="AE227" s="7">
        <v>3104.2</v>
      </c>
      <c r="AF227" s="8">
        <f t="shared" si="40"/>
        <v>-2.3003880665598664E-2</v>
      </c>
      <c r="AI227" s="14" t="s">
        <v>240</v>
      </c>
      <c r="AJ227" s="14">
        <v>110.64</v>
      </c>
      <c r="AK227" s="8">
        <f t="shared" si="41"/>
        <v>-3.4228067014951957E-3</v>
      </c>
      <c r="AN227" s="14" t="s">
        <v>240</v>
      </c>
      <c r="AO227" s="14">
        <v>40.630000000000003</v>
      </c>
      <c r="AP227" s="8">
        <f t="shared" si="42"/>
        <v>-1.6698935140367799E-2</v>
      </c>
      <c r="AS227" s="15" t="s">
        <v>240</v>
      </c>
      <c r="AT227" s="15"/>
      <c r="AU227" s="15">
        <v>154.43</v>
      </c>
      <c r="AV227" s="8">
        <f t="shared" si="43"/>
        <v>4.6187874056726752E-3</v>
      </c>
      <c r="AY227" s="6">
        <v>44174</v>
      </c>
      <c r="AZ227" s="16">
        <v>121.21</v>
      </c>
      <c r="BA227" s="8">
        <f t="shared" si="44"/>
        <v>-2.0920840064620361E-2</v>
      </c>
    </row>
    <row r="228" spans="1:53" ht="17.25" thickBot="1">
      <c r="A228" s="3">
        <v>44173</v>
      </c>
      <c r="B228" s="2">
        <v>204.85</v>
      </c>
      <c r="C228" s="4">
        <f t="shared" si="34"/>
        <v>-2.4348672997321907E-3</v>
      </c>
      <c r="F228" s="3">
        <v>44173</v>
      </c>
      <c r="G228" s="5">
        <v>3702.25</v>
      </c>
      <c r="H228" s="4">
        <f t="shared" si="35"/>
        <v>2.7871374554437889E-3</v>
      </c>
      <c r="J228" s="3">
        <v>44173</v>
      </c>
      <c r="K228" s="2">
        <v>649.88</v>
      </c>
      <c r="L228" s="4">
        <f t="shared" si="36"/>
        <v>1.265270506108207E-2</v>
      </c>
      <c r="O228" s="3">
        <v>44173</v>
      </c>
      <c r="P228" s="2">
        <v>412</v>
      </c>
      <c r="Q228" s="4">
        <f t="shared" si="37"/>
        <v>1.0175309550079614E-2</v>
      </c>
      <c r="T228" s="3">
        <v>44173</v>
      </c>
      <c r="U228" s="2">
        <v>133.4</v>
      </c>
      <c r="V228" s="4">
        <f t="shared" si="38"/>
        <v>-1.8901228212105603E-2</v>
      </c>
      <c r="Y228" s="3">
        <v>44173</v>
      </c>
      <c r="Z228" s="2">
        <v>83.23</v>
      </c>
      <c r="AA228" s="4">
        <f t="shared" si="39"/>
        <v>1.6611701477952767E-2</v>
      </c>
      <c r="AD228" s="6">
        <v>44173</v>
      </c>
      <c r="AE228" s="7">
        <v>3177.29</v>
      </c>
      <c r="AF228" s="8">
        <f t="shared" si="40"/>
        <v>6.108296390120227E-3</v>
      </c>
      <c r="AI228" s="14" t="s">
        <v>241</v>
      </c>
      <c r="AJ228" s="14">
        <v>111.02</v>
      </c>
      <c r="AK228" s="8">
        <f t="shared" si="41"/>
        <v>7.532443960432067E-3</v>
      </c>
      <c r="AN228" s="14" t="s">
        <v>241</v>
      </c>
      <c r="AO228" s="14">
        <v>41.32</v>
      </c>
      <c r="AP228" s="8">
        <f t="shared" si="42"/>
        <v>3.1710362047440821E-2</v>
      </c>
      <c r="AS228" s="15" t="s">
        <v>241</v>
      </c>
      <c r="AT228" s="15"/>
      <c r="AU228" s="15">
        <v>153.72</v>
      </c>
      <c r="AV228" s="8">
        <f t="shared" si="43"/>
        <v>2.6028110359188616E-4</v>
      </c>
      <c r="AY228" s="6">
        <v>44173</v>
      </c>
      <c r="AZ228" s="16">
        <v>123.8</v>
      </c>
      <c r="BA228" s="8">
        <f t="shared" si="44"/>
        <v>5.1148818705852861E-3</v>
      </c>
    </row>
    <row r="229" spans="1:53" ht="17.25" thickBot="1">
      <c r="A229" s="3">
        <v>44172</v>
      </c>
      <c r="B229" s="2">
        <v>205.35</v>
      </c>
      <c r="C229" s="4">
        <f t="shared" si="34"/>
        <v>-8.7850557513152738E-3</v>
      </c>
      <c r="F229" s="3">
        <v>44172</v>
      </c>
      <c r="G229" s="5">
        <v>3691.96</v>
      </c>
      <c r="H229" s="4">
        <f t="shared" si="35"/>
        <v>-1.9355954929820562E-3</v>
      </c>
      <c r="J229" s="3">
        <v>44172</v>
      </c>
      <c r="K229" s="2">
        <v>641.76</v>
      </c>
      <c r="L229" s="4">
        <f t="shared" si="36"/>
        <v>7.1314102564102644E-2</v>
      </c>
      <c r="O229" s="3">
        <v>44172</v>
      </c>
      <c r="P229" s="2">
        <v>407.85</v>
      </c>
      <c r="Q229" s="4">
        <f t="shared" si="37"/>
        <v>-5.2681641911171972E-3</v>
      </c>
      <c r="T229" s="3">
        <v>44172</v>
      </c>
      <c r="U229" s="2">
        <v>135.97</v>
      </c>
      <c r="V229" s="4">
        <f t="shared" si="38"/>
        <v>3.616770002952574E-3</v>
      </c>
      <c r="Y229" s="3">
        <v>44172</v>
      </c>
      <c r="Z229" s="2">
        <v>81.87</v>
      </c>
      <c r="AA229" s="4">
        <f t="shared" si="39"/>
        <v>1.7144986954901409E-2</v>
      </c>
      <c r="AD229" s="6">
        <v>44172</v>
      </c>
      <c r="AE229" s="7">
        <v>3158</v>
      </c>
      <c r="AF229" s="8">
        <f t="shared" si="40"/>
        <v>-1.4481847099520051E-3</v>
      </c>
      <c r="AI229" s="14" t="s">
        <v>242</v>
      </c>
      <c r="AJ229" s="14">
        <v>110.19</v>
      </c>
      <c r="AK229" s="8">
        <f t="shared" si="41"/>
        <v>-6.1333092811400869E-3</v>
      </c>
      <c r="AN229" s="14" t="s">
        <v>242</v>
      </c>
      <c r="AO229" s="14">
        <v>40.049999999999997</v>
      </c>
      <c r="AP229" s="8">
        <f t="shared" si="42"/>
        <v>2.2727272727272707E-2</v>
      </c>
      <c r="AS229" s="15" t="s">
        <v>242</v>
      </c>
      <c r="AT229" s="15"/>
      <c r="AU229" s="15">
        <v>153.68</v>
      </c>
      <c r="AV229" s="8">
        <f t="shared" si="43"/>
        <v>-2.9842999870246523E-3</v>
      </c>
      <c r="AY229" s="6">
        <v>44172</v>
      </c>
      <c r="AZ229" s="16">
        <v>123.17</v>
      </c>
      <c r="BA229" s="8">
        <f t="shared" si="44"/>
        <v>1.2245233399079458E-2</v>
      </c>
    </row>
    <row r="230" spans="1:53" ht="17.25" thickBot="1">
      <c r="A230" s="3">
        <v>44169</v>
      </c>
      <c r="B230" s="2">
        <v>207.17</v>
      </c>
      <c r="C230" s="4">
        <f t="shared" si="34"/>
        <v>-3.6071565986918186E-3</v>
      </c>
      <c r="F230" s="3">
        <v>44169</v>
      </c>
      <c r="G230" s="5">
        <v>3699.12</v>
      </c>
      <c r="H230" s="4">
        <f t="shared" si="35"/>
        <v>8.8362351093074221E-3</v>
      </c>
      <c r="J230" s="3">
        <v>44169</v>
      </c>
      <c r="K230" s="2">
        <v>599.04</v>
      </c>
      <c r="L230" s="4">
        <f t="shared" si="36"/>
        <v>9.5385756176480374E-3</v>
      </c>
      <c r="O230" s="3">
        <v>44169</v>
      </c>
      <c r="P230" s="2">
        <v>410.01</v>
      </c>
      <c r="Q230" s="4">
        <f t="shared" si="37"/>
        <v>-8.5360545533685883E-3</v>
      </c>
      <c r="T230" s="3">
        <v>44169</v>
      </c>
      <c r="U230" s="2">
        <v>135.47999999999999</v>
      </c>
      <c r="V230" s="4">
        <f t="shared" si="38"/>
        <v>1.2102196324518033E-2</v>
      </c>
      <c r="Y230" s="3">
        <v>44169</v>
      </c>
      <c r="Z230" s="2">
        <v>80.489999999999995</v>
      </c>
      <c r="AA230" s="4">
        <f t="shared" si="39"/>
        <v>2.6527228669812608E-2</v>
      </c>
      <c r="AD230" s="6">
        <v>44169</v>
      </c>
      <c r="AE230" s="7">
        <v>3162.58</v>
      </c>
      <c r="AF230" s="8">
        <f t="shared" si="40"/>
        <v>-7.5783012680710193E-3</v>
      </c>
      <c r="AI230" s="14" t="s">
        <v>243</v>
      </c>
      <c r="AJ230" s="14">
        <v>110.87</v>
      </c>
      <c r="AK230" s="8">
        <f t="shared" si="41"/>
        <v>1.0757589570608239E-2</v>
      </c>
      <c r="AN230" s="14" t="s">
        <v>243</v>
      </c>
      <c r="AO230" s="14">
        <v>39.159999999999997</v>
      </c>
      <c r="AP230" s="8">
        <f t="shared" si="42"/>
        <v>6.1664953751283669E-3</v>
      </c>
      <c r="AS230" s="15" t="s">
        <v>243</v>
      </c>
      <c r="AT230" s="15"/>
      <c r="AU230" s="15">
        <v>154.13999999999999</v>
      </c>
      <c r="AV230" s="8">
        <f t="shared" si="43"/>
        <v>5.8731401722786902E-3</v>
      </c>
      <c r="AY230" s="6">
        <v>44169</v>
      </c>
      <c r="AZ230" s="16">
        <v>121.68</v>
      </c>
      <c r="BA230" s="8">
        <f t="shared" si="44"/>
        <v>-5.6386369208138998E-3</v>
      </c>
    </row>
    <row r="231" spans="1:53" ht="17.25" thickBot="1">
      <c r="A231" s="3">
        <v>44168</v>
      </c>
      <c r="B231" s="2">
        <v>207.92</v>
      </c>
      <c r="C231" s="4">
        <f t="shared" si="34"/>
        <v>3.0876109610189495E-3</v>
      </c>
      <c r="F231" s="3">
        <v>44168</v>
      </c>
      <c r="G231" s="5">
        <v>3666.72</v>
      </c>
      <c r="H231" s="4">
        <f t="shared" si="35"/>
        <v>-6.241465681479097E-4</v>
      </c>
      <c r="J231" s="3">
        <v>44168</v>
      </c>
      <c r="K231" s="2">
        <v>593.38</v>
      </c>
      <c r="L231" s="4">
        <f t="shared" si="36"/>
        <v>4.3177103477374024E-2</v>
      </c>
      <c r="O231" s="3">
        <v>44168</v>
      </c>
      <c r="P231" s="2">
        <v>413.54</v>
      </c>
      <c r="Q231" s="4">
        <f t="shared" si="37"/>
        <v>1.647047425277437E-3</v>
      </c>
      <c r="T231" s="3">
        <v>44168</v>
      </c>
      <c r="U231" s="2">
        <v>133.86000000000001</v>
      </c>
      <c r="V231" s="4">
        <f t="shared" si="38"/>
        <v>-1.0643015521064281E-2</v>
      </c>
      <c r="Y231" s="3">
        <v>44168</v>
      </c>
      <c r="Z231" s="2">
        <v>78.41</v>
      </c>
      <c r="AA231" s="4">
        <f t="shared" si="39"/>
        <v>-4.5702678684778064E-3</v>
      </c>
      <c r="AD231" s="6">
        <v>44168</v>
      </c>
      <c r="AE231" s="7">
        <v>3186.73</v>
      </c>
      <c r="AF231" s="8">
        <f t="shared" si="40"/>
        <v>-5.2442149753553213E-3</v>
      </c>
      <c r="AI231" s="14" t="s">
        <v>244</v>
      </c>
      <c r="AJ231" s="14">
        <v>109.69</v>
      </c>
      <c r="AK231" s="8">
        <f t="shared" si="41"/>
        <v>-1.274697259400881E-3</v>
      </c>
      <c r="AN231" s="14" t="s">
        <v>244</v>
      </c>
      <c r="AO231" s="14">
        <v>38.92</v>
      </c>
      <c r="AP231" s="8">
        <f t="shared" si="42"/>
        <v>-1.7419843473870156E-2</v>
      </c>
      <c r="AS231" s="15" t="s">
        <v>244</v>
      </c>
      <c r="AT231" s="15"/>
      <c r="AU231" s="15">
        <v>153.24</v>
      </c>
      <c r="AV231" s="8">
        <f t="shared" si="43"/>
        <v>-2.4086973504329201E-3</v>
      </c>
      <c r="AY231" s="6">
        <v>44168</v>
      </c>
      <c r="AZ231" s="16">
        <v>122.37</v>
      </c>
      <c r="BA231" s="8">
        <f t="shared" si="44"/>
        <v>-1.0612244897958423E-3</v>
      </c>
    </row>
    <row r="232" spans="1:53" ht="17.25" thickBot="1">
      <c r="A232" s="3">
        <v>44167</v>
      </c>
      <c r="B232" s="2">
        <v>207.28</v>
      </c>
      <c r="C232" s="4">
        <f t="shared" si="34"/>
        <v>-2.4426977926295446E-2</v>
      </c>
      <c r="F232" s="3">
        <v>44167</v>
      </c>
      <c r="G232" s="5">
        <v>3669.01</v>
      </c>
      <c r="H232" s="4">
        <f t="shared" si="35"/>
        <v>1.7911507324332998E-3</v>
      </c>
      <c r="J232" s="3">
        <v>44167</v>
      </c>
      <c r="K232" s="2">
        <v>568.82000000000005</v>
      </c>
      <c r="L232" s="4">
        <f t="shared" si="36"/>
        <v>-2.7259046446405311E-2</v>
      </c>
      <c r="O232" s="3">
        <v>44167</v>
      </c>
      <c r="P232" s="2">
        <v>412.86</v>
      </c>
      <c r="Q232" s="4">
        <f t="shared" si="37"/>
        <v>1.6120696020280212E-2</v>
      </c>
      <c r="T232" s="3">
        <v>44167</v>
      </c>
      <c r="U232" s="2">
        <v>135.30000000000001</v>
      </c>
      <c r="V232" s="4">
        <f t="shared" si="38"/>
        <v>1.1513157894736947E-2</v>
      </c>
      <c r="Y232" s="3">
        <v>44167</v>
      </c>
      <c r="Z232" s="2">
        <v>78.77</v>
      </c>
      <c r="AA232" s="4">
        <f t="shared" si="39"/>
        <v>-9.6806638169475434E-3</v>
      </c>
      <c r="AD232" s="6">
        <v>44167</v>
      </c>
      <c r="AE232" s="7">
        <v>3203.53</v>
      </c>
      <c r="AF232" s="8">
        <f t="shared" si="40"/>
        <v>-5.1396238602766653E-3</v>
      </c>
      <c r="AI232" s="14" t="s">
        <v>245</v>
      </c>
      <c r="AJ232" s="14">
        <v>109.83</v>
      </c>
      <c r="AK232" s="8">
        <f t="shared" si="41"/>
        <v>7.5222456655352765E-3</v>
      </c>
      <c r="AN232" s="14" t="s">
        <v>245</v>
      </c>
      <c r="AO232" s="14">
        <v>39.61</v>
      </c>
      <c r="AP232" s="8">
        <f t="shared" si="42"/>
        <v>3.5284892838473692E-2</v>
      </c>
      <c r="AS232" s="15" t="s">
        <v>245</v>
      </c>
      <c r="AT232" s="15"/>
      <c r="AU232" s="15">
        <v>153.61000000000001</v>
      </c>
      <c r="AV232" s="8">
        <f t="shared" si="43"/>
        <v>2.7904175588865154E-2</v>
      </c>
      <c r="AY232" s="6">
        <v>44167</v>
      </c>
      <c r="AZ232" s="16">
        <v>122.5</v>
      </c>
      <c r="BA232" s="8">
        <f t="shared" si="44"/>
        <v>2.8653295128939771E-3</v>
      </c>
    </row>
    <row r="233" spans="1:53" ht="17.25" thickBot="1">
      <c r="A233" s="3">
        <v>44166</v>
      </c>
      <c r="B233" s="2">
        <v>212.47</v>
      </c>
      <c r="C233" s="4">
        <f t="shared" si="34"/>
        <v>-5.9883040935672094E-3</v>
      </c>
      <c r="F233" s="3">
        <v>44166</v>
      </c>
      <c r="G233" s="5">
        <v>3662.45</v>
      </c>
      <c r="H233" s="4">
        <f t="shared" si="35"/>
        <v>1.1271167954760575E-2</v>
      </c>
      <c r="J233" s="3">
        <v>44166</v>
      </c>
      <c r="K233" s="2">
        <v>584.76</v>
      </c>
      <c r="L233" s="4">
        <f t="shared" si="36"/>
        <v>3.0232558139534849E-2</v>
      </c>
      <c r="O233" s="3">
        <v>44166</v>
      </c>
      <c r="P233" s="2">
        <v>406.31</v>
      </c>
      <c r="Q233" s="4">
        <f t="shared" si="37"/>
        <v>-0.15061878083451796</v>
      </c>
      <c r="T233" s="3">
        <v>44166</v>
      </c>
      <c r="U233" s="2">
        <v>133.76</v>
      </c>
      <c r="V233" s="4">
        <f t="shared" si="38"/>
        <v>-8.2169268693521591E-4</v>
      </c>
      <c r="Y233" s="3">
        <v>44166</v>
      </c>
      <c r="Z233" s="2">
        <v>79.540000000000006</v>
      </c>
      <c r="AA233" s="4">
        <f t="shared" si="39"/>
        <v>5.5625790139066655E-3</v>
      </c>
      <c r="AD233" s="6">
        <v>44166</v>
      </c>
      <c r="AE233" s="7">
        <v>3220.08</v>
      </c>
      <c r="AF233" s="8">
        <f t="shared" si="40"/>
        <v>1.6426560270703661E-2</v>
      </c>
      <c r="AI233" s="14" t="s">
        <v>246</v>
      </c>
      <c r="AJ233" s="14">
        <v>109.01</v>
      </c>
      <c r="AK233" s="8">
        <f t="shared" si="41"/>
        <v>8.3248543150495902E-3</v>
      </c>
      <c r="AN233" s="14" t="s">
        <v>246</v>
      </c>
      <c r="AO233" s="14">
        <v>38.26</v>
      </c>
      <c r="AP233" s="8">
        <f t="shared" si="42"/>
        <v>2.8771175047055619E-2</v>
      </c>
      <c r="AS233" s="15" t="s">
        <v>246</v>
      </c>
      <c r="AT233" s="15"/>
      <c r="AU233" s="15">
        <v>149.44</v>
      </c>
      <c r="AV233" s="8">
        <f t="shared" si="43"/>
        <v>9.6615093574758948E-3</v>
      </c>
      <c r="AY233" s="6">
        <v>44166</v>
      </c>
      <c r="AZ233" s="16">
        <v>122.15</v>
      </c>
      <c r="BA233" s="8">
        <f t="shared" si="44"/>
        <v>3.088868258924804E-2</v>
      </c>
    </row>
    <row r="234" spans="1:53" ht="17.25" thickBot="1">
      <c r="A234" s="3">
        <v>44165</v>
      </c>
      <c r="B234" s="2">
        <v>213.75</v>
      </c>
      <c r="C234" s="4">
        <f t="shared" si="34"/>
        <v>1.8278965129359115E-3</v>
      </c>
      <c r="F234" s="3">
        <v>44165</v>
      </c>
      <c r="G234" s="5">
        <v>3621.63</v>
      </c>
      <c r="H234" s="4">
        <f t="shared" si="35"/>
        <v>-4.5954897137437944E-3</v>
      </c>
      <c r="J234" s="3">
        <v>44165</v>
      </c>
      <c r="K234" s="2">
        <v>567.6</v>
      </c>
      <c r="L234" s="4">
        <f t="shared" si="36"/>
        <v>-3.100245834471449E-2</v>
      </c>
      <c r="O234" s="3">
        <v>44165</v>
      </c>
      <c r="P234" s="2">
        <v>478.36</v>
      </c>
      <c r="Q234" s="4">
        <f t="shared" si="37"/>
        <v>1.4312673607429938E-2</v>
      </c>
      <c r="T234" s="3">
        <v>44165</v>
      </c>
      <c r="U234" s="2">
        <v>133.87</v>
      </c>
      <c r="V234" s="4">
        <f t="shared" si="38"/>
        <v>1.0568430588057787E-2</v>
      </c>
      <c r="Y234" s="3">
        <v>44165</v>
      </c>
      <c r="Z234" s="2">
        <v>79.099999999999994</v>
      </c>
      <c r="AA234" s="4">
        <f t="shared" si="39"/>
        <v>1.7232510288065717E-2</v>
      </c>
      <c r="AD234" s="6">
        <v>44165</v>
      </c>
      <c r="AE234" s="7">
        <v>3168.04</v>
      </c>
      <c r="AF234" s="8">
        <f t="shared" si="40"/>
        <v>-8.5436917511125809E-3</v>
      </c>
      <c r="AI234" s="14" t="s">
        <v>247</v>
      </c>
      <c r="AJ234" s="14">
        <v>108.11</v>
      </c>
      <c r="AK234" s="8">
        <f t="shared" si="41"/>
        <v>2.7826732214080163E-3</v>
      </c>
      <c r="AN234" s="14" t="s">
        <v>247</v>
      </c>
      <c r="AO234" s="14">
        <v>37.19</v>
      </c>
      <c r="AP234" s="8">
        <f t="shared" si="42"/>
        <v>2.9053680132816728E-2</v>
      </c>
      <c r="AS234" s="15" t="s">
        <v>247</v>
      </c>
      <c r="AT234" s="15"/>
      <c r="AU234" s="15">
        <v>148.01</v>
      </c>
      <c r="AV234" s="8">
        <f t="shared" si="43"/>
        <v>5.9811051451097441E-3</v>
      </c>
      <c r="AY234" s="6">
        <v>44165</v>
      </c>
      <c r="AZ234" s="16">
        <v>118.49</v>
      </c>
      <c r="BA234" s="8">
        <f t="shared" si="44"/>
        <v>2.1113409169251973E-2</v>
      </c>
    </row>
    <row r="235" spans="1:53" ht="17.25" thickBot="1">
      <c r="A235" s="3">
        <v>44162</v>
      </c>
      <c r="B235" s="2">
        <v>213.36</v>
      </c>
      <c r="C235" s="4">
        <f t="shared" si="34"/>
        <v>-4.6186144156752373E-3</v>
      </c>
      <c r="F235" s="3">
        <v>44162</v>
      </c>
      <c r="G235" s="5">
        <v>3638.35</v>
      </c>
      <c r="H235" s="4">
        <f t="shared" si="35"/>
        <v>2.3969253233782073E-3</v>
      </c>
      <c r="J235" s="3">
        <v>44162</v>
      </c>
      <c r="K235" s="2">
        <v>585.76</v>
      </c>
      <c r="L235" s="4">
        <f t="shared" si="36"/>
        <v>2.0487804878048799E-2</v>
      </c>
      <c r="O235" s="3">
        <v>44162</v>
      </c>
      <c r="P235" s="2">
        <v>471.61</v>
      </c>
      <c r="Q235" s="4">
        <f t="shared" si="37"/>
        <v>6.2854953574326133E-2</v>
      </c>
      <c r="T235" s="3">
        <v>44162</v>
      </c>
      <c r="U235" s="2">
        <v>132.47</v>
      </c>
      <c r="V235" s="4">
        <f t="shared" si="38"/>
        <v>1.9665683382497079E-3</v>
      </c>
      <c r="Y235" s="3">
        <v>44162</v>
      </c>
      <c r="Z235" s="2">
        <v>77.760000000000005</v>
      </c>
      <c r="AA235" s="4">
        <f t="shared" si="39"/>
        <v>2.1276595744680993E-2</v>
      </c>
      <c r="AD235" s="6">
        <v>44162</v>
      </c>
      <c r="AE235" s="7">
        <v>3195.34</v>
      </c>
      <c r="AF235" s="8">
        <f t="shared" si="40"/>
        <v>3.2244189295682624E-3</v>
      </c>
      <c r="AI235" s="14" t="s">
        <v>248</v>
      </c>
      <c r="AJ235" s="14">
        <v>107.81</v>
      </c>
      <c r="AK235" s="8">
        <f t="shared" si="41"/>
        <v>9.1734531498643967E-3</v>
      </c>
      <c r="AN235" s="14" t="s">
        <v>248</v>
      </c>
      <c r="AO235" s="14">
        <v>36.14</v>
      </c>
      <c r="AP235" s="8">
        <f t="shared" si="42"/>
        <v>1.9176536943034339E-2</v>
      </c>
      <c r="AS235" s="15" t="s">
        <v>248</v>
      </c>
      <c r="AT235" s="15"/>
      <c r="AU235" s="15">
        <v>147.13</v>
      </c>
      <c r="AV235" s="8">
        <f t="shared" si="43"/>
        <v>-1.3146421624522175E-2</v>
      </c>
      <c r="AY235" s="6">
        <v>44162</v>
      </c>
      <c r="AZ235" s="16">
        <v>116.04</v>
      </c>
      <c r="BA235" s="8">
        <f t="shared" si="44"/>
        <v>4.7623170837303164E-3</v>
      </c>
    </row>
    <row r="236" spans="1:53" ht="17.25" thickBot="1">
      <c r="A236" s="3">
        <v>44160</v>
      </c>
      <c r="B236" s="2">
        <v>214.35</v>
      </c>
      <c r="C236" s="4">
        <f t="shared" si="34"/>
        <v>-1.6766801732570613E-3</v>
      </c>
      <c r="F236" s="3">
        <v>44160</v>
      </c>
      <c r="G236" s="5">
        <v>3629.65</v>
      </c>
      <c r="H236" s="4">
        <f t="shared" si="35"/>
        <v>-1.5844155129681736E-3</v>
      </c>
      <c r="J236" s="3">
        <v>44160</v>
      </c>
      <c r="K236" s="2">
        <v>574</v>
      </c>
      <c r="L236" s="4">
        <f t="shared" si="36"/>
        <v>3.3526594403831655E-2</v>
      </c>
      <c r="O236" s="3">
        <v>44160</v>
      </c>
      <c r="P236" s="2">
        <v>443.72</v>
      </c>
      <c r="Q236" s="4">
        <f t="shared" si="37"/>
        <v>3.7820137995556058E-2</v>
      </c>
      <c r="T236" s="3">
        <v>44160</v>
      </c>
      <c r="U236" s="2">
        <v>132.21</v>
      </c>
      <c r="V236" s="4">
        <f t="shared" si="38"/>
        <v>2.139987639060581E-2</v>
      </c>
      <c r="Y236" s="3">
        <v>44160</v>
      </c>
      <c r="Z236" s="2">
        <v>76.14</v>
      </c>
      <c r="AA236" s="4">
        <f t="shared" si="39"/>
        <v>1.6962735408040608E-2</v>
      </c>
      <c r="AD236" s="6">
        <v>44160</v>
      </c>
      <c r="AE236" s="7">
        <v>3185.07</v>
      </c>
      <c r="AF236" s="8">
        <f t="shared" si="40"/>
        <v>2.1490927050794584E-2</v>
      </c>
      <c r="AI236" s="14" t="s">
        <v>249</v>
      </c>
      <c r="AJ236" s="14">
        <v>106.83</v>
      </c>
      <c r="AK236" s="8">
        <f t="shared" si="41"/>
        <v>-3.6373810856183963E-3</v>
      </c>
      <c r="AN236" s="14" t="s">
        <v>249</v>
      </c>
      <c r="AO236" s="14">
        <v>35.46</v>
      </c>
      <c r="AP236" s="8">
        <f t="shared" si="42"/>
        <v>-1.9701660568534063E-3</v>
      </c>
      <c r="AS236" s="15" t="s">
        <v>249</v>
      </c>
      <c r="AT236" s="15"/>
      <c r="AU236" s="15">
        <v>149.09</v>
      </c>
      <c r="AV236" s="8">
        <f t="shared" si="43"/>
        <v>-1.58426298765596E-2</v>
      </c>
      <c r="AY236" s="6">
        <v>44160</v>
      </c>
      <c r="AZ236" s="16">
        <v>115.49</v>
      </c>
      <c r="BA236" s="8">
        <f t="shared" si="44"/>
        <v>7.5023990229434734E-3</v>
      </c>
    </row>
    <row r="237" spans="1:53" ht="17.25" thickBot="1">
      <c r="A237" s="3">
        <v>44159</v>
      </c>
      <c r="B237" s="2">
        <v>214.71</v>
      </c>
      <c r="C237" s="4">
        <f t="shared" si="34"/>
        <v>1.2496463265113666E-2</v>
      </c>
      <c r="F237" s="3">
        <v>44159</v>
      </c>
      <c r="G237" s="5">
        <v>3635.41</v>
      </c>
      <c r="H237" s="4">
        <f t="shared" si="35"/>
        <v>1.6161717804443754E-2</v>
      </c>
      <c r="J237" s="3">
        <v>44159</v>
      </c>
      <c r="K237" s="2">
        <v>555.38</v>
      </c>
      <c r="L237" s="4">
        <f t="shared" si="36"/>
        <v>6.4252179745137417E-2</v>
      </c>
      <c r="O237" s="3">
        <v>44159</v>
      </c>
      <c r="P237" s="2">
        <v>427.55</v>
      </c>
      <c r="Q237" s="4">
        <f t="shared" si="37"/>
        <v>-6.3447057729849599E-3</v>
      </c>
      <c r="T237" s="3">
        <v>44159</v>
      </c>
      <c r="U237" s="2">
        <v>129.44</v>
      </c>
      <c r="V237" s="4">
        <f t="shared" si="38"/>
        <v>-1.3865610239219839E-2</v>
      </c>
      <c r="Y237" s="3">
        <v>44159</v>
      </c>
      <c r="Z237" s="2">
        <v>74.87</v>
      </c>
      <c r="AA237" s="4">
        <f t="shared" si="39"/>
        <v>-9.0006618133685601E-3</v>
      </c>
      <c r="AD237" s="6">
        <v>44159</v>
      </c>
      <c r="AE237" s="7">
        <v>3118.06</v>
      </c>
      <c r="AF237" s="8">
        <f t="shared" si="40"/>
        <v>6.348458392907208E-3</v>
      </c>
      <c r="AI237" s="14" t="s">
        <v>250</v>
      </c>
      <c r="AJ237" s="14">
        <v>107.22</v>
      </c>
      <c r="AK237" s="8">
        <f t="shared" si="41"/>
        <v>2.8996352071837261E-3</v>
      </c>
      <c r="AN237" s="14" t="s">
        <v>250</v>
      </c>
      <c r="AO237" s="14">
        <v>35.53</v>
      </c>
      <c r="AP237" s="8">
        <f t="shared" si="42"/>
        <v>2.2566995768686926E-3</v>
      </c>
      <c r="AS237" s="15" t="s">
        <v>250</v>
      </c>
      <c r="AT237" s="15"/>
      <c r="AU237" s="15">
        <v>151.49</v>
      </c>
      <c r="AV237" s="8">
        <f t="shared" si="43"/>
        <v>3.7744896561172858E-2</v>
      </c>
      <c r="AY237" s="6">
        <v>44159</v>
      </c>
      <c r="AZ237" s="16">
        <v>114.63</v>
      </c>
      <c r="BA237" s="8">
        <f t="shared" si="44"/>
        <v>1.1560183551005965E-2</v>
      </c>
    </row>
    <row r="238" spans="1:53" ht="17.25" thickBot="1">
      <c r="A238" s="3">
        <v>44158</v>
      </c>
      <c r="B238" s="2">
        <v>212.06</v>
      </c>
      <c r="C238" s="4">
        <f t="shared" si="34"/>
        <v>1.3622675780316396E-2</v>
      </c>
      <c r="F238" s="3">
        <v>44158</v>
      </c>
      <c r="G238" s="5">
        <v>3577.59</v>
      </c>
      <c r="H238" s="4">
        <f t="shared" si="35"/>
        <v>5.6359169538502396E-3</v>
      </c>
      <c r="J238" s="3">
        <v>44158</v>
      </c>
      <c r="K238" s="2">
        <v>521.85</v>
      </c>
      <c r="L238" s="4">
        <f t="shared" si="36"/>
        <v>6.5848328261269184E-2</v>
      </c>
      <c r="O238" s="3">
        <v>44158</v>
      </c>
      <c r="P238" s="2">
        <v>430.28</v>
      </c>
      <c r="Q238" s="4">
        <f t="shared" si="37"/>
        <v>-2.1201091901728919E-2</v>
      </c>
      <c r="T238" s="3">
        <v>44158</v>
      </c>
      <c r="U238" s="2">
        <v>131.26</v>
      </c>
      <c r="V238" s="4">
        <f t="shared" si="38"/>
        <v>3.977359645096934E-3</v>
      </c>
      <c r="Y238" s="3">
        <v>44158</v>
      </c>
      <c r="Z238" s="2">
        <v>75.55</v>
      </c>
      <c r="AA238" s="4">
        <f t="shared" si="39"/>
        <v>-1.1643118785975903E-2</v>
      </c>
      <c r="AD238" s="6">
        <v>44158</v>
      </c>
      <c r="AE238" s="7">
        <v>3098.39</v>
      </c>
      <c r="AF238" s="8">
        <f t="shared" si="40"/>
        <v>-3.2586952313362616E-4</v>
      </c>
      <c r="AI238" s="14" t="s">
        <v>251</v>
      </c>
      <c r="AJ238" s="14">
        <v>106.91</v>
      </c>
      <c r="AK238" s="8">
        <f t="shared" si="41"/>
        <v>-2.5191267027431241E-3</v>
      </c>
      <c r="AN238" s="14" t="s">
        <v>251</v>
      </c>
      <c r="AO238" s="14">
        <v>35.450000000000003</v>
      </c>
      <c r="AP238" s="8">
        <f t="shared" si="42"/>
        <v>-5.0519225371877807E-3</v>
      </c>
      <c r="AS238" s="15" t="s">
        <v>251</v>
      </c>
      <c r="AT238" s="15"/>
      <c r="AU238" s="15">
        <v>145.97999999999999</v>
      </c>
      <c r="AV238" s="8">
        <f t="shared" si="43"/>
        <v>3.4805415751045565E-2</v>
      </c>
      <c r="AY238" s="6">
        <v>44158</v>
      </c>
      <c r="AZ238" s="16">
        <v>113.32</v>
      </c>
      <c r="BA238" s="8">
        <f t="shared" si="44"/>
        <v>-2.971144789793656E-2</v>
      </c>
    </row>
    <row r="239" spans="1:53" ht="17.25" thickBot="1">
      <c r="A239" s="3">
        <v>44155</v>
      </c>
      <c r="B239" s="2">
        <v>209.21</v>
      </c>
      <c r="C239" s="4">
        <f t="shared" si="34"/>
        <v>-4.757147614290469E-3</v>
      </c>
      <c r="F239" s="3">
        <v>44155</v>
      </c>
      <c r="G239" s="5">
        <v>3557.54</v>
      </c>
      <c r="H239" s="4">
        <f t="shared" si="35"/>
        <v>-6.7925413261787915E-3</v>
      </c>
      <c r="J239" s="3">
        <v>44155</v>
      </c>
      <c r="K239" s="2">
        <v>489.61</v>
      </c>
      <c r="L239" s="4">
        <f t="shared" si="36"/>
        <v>-1.9348248442726312E-2</v>
      </c>
      <c r="O239" s="3">
        <v>44155</v>
      </c>
      <c r="P239" s="2">
        <v>439.6</v>
      </c>
      <c r="Q239" s="4">
        <f t="shared" si="37"/>
        <v>6.1092471457191877E-2</v>
      </c>
      <c r="T239" s="3">
        <v>44155</v>
      </c>
      <c r="U239" s="2">
        <v>130.74</v>
      </c>
      <c r="V239" s="4">
        <f t="shared" si="38"/>
        <v>-2.6217786384626685E-2</v>
      </c>
      <c r="Y239" s="3">
        <v>44155</v>
      </c>
      <c r="Z239" s="2">
        <v>76.44</v>
      </c>
      <c r="AA239" s="4">
        <f t="shared" si="39"/>
        <v>1.1646373742721039E-2</v>
      </c>
      <c r="AD239" s="6">
        <v>44155</v>
      </c>
      <c r="AE239" s="7">
        <v>3099.4</v>
      </c>
      <c r="AF239" s="8">
        <f t="shared" si="40"/>
        <v>-5.6528350796594129E-3</v>
      </c>
      <c r="AI239" s="14" t="s">
        <v>252</v>
      </c>
      <c r="AJ239" s="14">
        <v>107.18</v>
      </c>
      <c r="AK239" s="8">
        <f t="shared" si="41"/>
        <v>-2.3270967141394427E-3</v>
      </c>
      <c r="AN239" s="14" t="s">
        <v>252</v>
      </c>
      <c r="AO239" s="14">
        <v>35.630000000000003</v>
      </c>
      <c r="AP239" s="8">
        <f t="shared" si="42"/>
        <v>1.4232849416453197E-2</v>
      </c>
      <c r="AS239" s="15" t="s">
        <v>252</v>
      </c>
      <c r="AT239" s="15"/>
      <c r="AU239" s="15">
        <v>141.07</v>
      </c>
      <c r="AV239" s="8">
        <f t="shared" si="43"/>
        <v>-4.5865086085239426E-3</v>
      </c>
      <c r="AY239" s="6">
        <v>44155</v>
      </c>
      <c r="AZ239" s="16">
        <v>116.79</v>
      </c>
      <c r="BA239" s="8">
        <f t="shared" si="44"/>
        <v>-1.1008552798712823E-2</v>
      </c>
    </row>
    <row r="240" spans="1:53" ht="17.25" thickBot="1">
      <c r="A240" s="3">
        <v>44154</v>
      </c>
      <c r="B240" s="2">
        <v>210.21</v>
      </c>
      <c r="C240" s="4">
        <f t="shared" si="34"/>
        <v>-1.8992450500926461E-3</v>
      </c>
      <c r="F240" s="3">
        <v>44154</v>
      </c>
      <c r="G240" s="5">
        <v>3581.87</v>
      </c>
      <c r="H240" s="4">
        <f t="shared" si="35"/>
        <v>3.9464206133208446E-3</v>
      </c>
      <c r="J240" s="3">
        <v>44154</v>
      </c>
      <c r="K240" s="2">
        <v>499.27</v>
      </c>
      <c r="L240" s="4">
        <f t="shared" si="36"/>
        <v>2.5953476902843997E-2</v>
      </c>
      <c r="O240" s="3">
        <v>44154</v>
      </c>
      <c r="P240" s="2">
        <v>414.29</v>
      </c>
      <c r="Q240" s="4">
        <f t="shared" si="37"/>
        <v>-1.8070547417116112E-3</v>
      </c>
      <c r="T240" s="3">
        <v>44154</v>
      </c>
      <c r="U240" s="2">
        <v>134.26</v>
      </c>
      <c r="V240" s="4">
        <f t="shared" si="38"/>
        <v>8.1997763697350123E-4</v>
      </c>
      <c r="Y240" s="3">
        <v>44154</v>
      </c>
      <c r="Z240" s="2">
        <v>75.56</v>
      </c>
      <c r="AA240" s="4">
        <f t="shared" si="39"/>
        <v>5.589566143199276E-3</v>
      </c>
      <c r="AD240" s="6">
        <v>44154</v>
      </c>
      <c r="AE240" s="7">
        <v>3117.02</v>
      </c>
      <c r="AF240" s="8">
        <f t="shared" si="40"/>
        <v>3.722475897290467E-3</v>
      </c>
      <c r="AI240" s="14" t="s">
        <v>253</v>
      </c>
      <c r="AJ240" s="14">
        <v>107.43</v>
      </c>
      <c r="AK240" s="8">
        <f t="shared" si="41"/>
        <v>-7.4411682634167864E-4</v>
      </c>
      <c r="AN240" s="14" t="s">
        <v>253</v>
      </c>
      <c r="AO240" s="14">
        <v>35.130000000000003</v>
      </c>
      <c r="AP240" s="8">
        <f t="shared" si="42"/>
        <v>-3.6868973340894451E-3</v>
      </c>
      <c r="AS240" s="15" t="s">
        <v>253</v>
      </c>
      <c r="AT240" s="15"/>
      <c r="AU240" s="15">
        <v>141.72</v>
      </c>
      <c r="AV240" s="8">
        <f t="shared" si="43"/>
        <v>-1.5149409312022244E-2</v>
      </c>
      <c r="AY240" s="6">
        <v>44154</v>
      </c>
      <c r="AZ240" s="16">
        <v>118.09</v>
      </c>
      <c r="BA240" s="8">
        <f t="shared" si="44"/>
        <v>5.1923731699012876E-3</v>
      </c>
    </row>
    <row r="241" spans="1:53" ht="17.25" thickBot="1">
      <c r="A241" s="3">
        <v>44153</v>
      </c>
      <c r="B241" s="2">
        <v>210.61</v>
      </c>
      <c r="C241" s="4">
        <f t="shared" si="34"/>
        <v>-2.2739116016864402E-3</v>
      </c>
      <c r="F241" s="3">
        <v>44153</v>
      </c>
      <c r="G241" s="5">
        <v>3567.79</v>
      </c>
      <c r="H241" s="4">
        <f t="shared" si="35"/>
        <v>-1.156383241031389E-2</v>
      </c>
      <c r="J241" s="3">
        <v>44153</v>
      </c>
      <c r="K241" s="2">
        <v>486.64</v>
      </c>
      <c r="L241" s="4">
        <f t="shared" si="36"/>
        <v>0.10196779964221814</v>
      </c>
      <c r="O241" s="3">
        <v>44153</v>
      </c>
      <c r="P241" s="2">
        <v>415.04</v>
      </c>
      <c r="Q241" s="4">
        <f t="shared" si="37"/>
        <v>3.3388940069217998E-2</v>
      </c>
      <c r="T241" s="3">
        <v>44153</v>
      </c>
      <c r="U241" s="2">
        <v>134.15</v>
      </c>
      <c r="V241" s="4">
        <f t="shared" si="38"/>
        <v>5.2207637231505011E-4</v>
      </c>
      <c r="Y241" s="3">
        <v>44153</v>
      </c>
      <c r="Z241" s="2">
        <v>75.14</v>
      </c>
      <c r="AA241" s="4">
        <f t="shared" si="39"/>
        <v>-2.0849622100599374E-2</v>
      </c>
      <c r="AD241" s="6">
        <v>44153</v>
      </c>
      <c r="AE241" s="7">
        <v>3105.46</v>
      </c>
      <c r="AF241" s="8">
        <f t="shared" si="40"/>
        <v>-9.6311462339666587E-3</v>
      </c>
      <c r="AI241" s="14" t="s">
        <v>254</v>
      </c>
      <c r="AJ241" s="14">
        <v>107.51</v>
      </c>
      <c r="AK241" s="8">
        <f t="shared" si="41"/>
        <v>-1.862163395709715E-2</v>
      </c>
      <c r="AN241" s="14" t="s">
        <v>254</v>
      </c>
      <c r="AO241" s="14">
        <v>35.26</v>
      </c>
      <c r="AP241" s="8">
        <f t="shared" si="42"/>
        <v>7.7164904258357758E-3</v>
      </c>
      <c r="AS241" s="15" t="s">
        <v>254</v>
      </c>
      <c r="AT241" s="15"/>
      <c r="AU241" s="15">
        <v>143.9</v>
      </c>
      <c r="AV241" s="8">
        <f t="shared" si="43"/>
        <v>-4.1522491349480495E-3</v>
      </c>
      <c r="AY241" s="6">
        <v>44153</v>
      </c>
      <c r="AZ241" s="16">
        <v>117.48</v>
      </c>
      <c r="BA241" s="8">
        <f t="shared" si="44"/>
        <v>-1.1360767482958778E-2</v>
      </c>
    </row>
    <row r="242" spans="1:53" ht="17.25" thickBot="1">
      <c r="A242" s="3">
        <v>44152</v>
      </c>
      <c r="B242" s="2">
        <v>211.09</v>
      </c>
      <c r="C242" s="4">
        <f t="shared" si="34"/>
        <v>-3.3051607724632337E-3</v>
      </c>
      <c r="F242" s="3">
        <v>44152</v>
      </c>
      <c r="G242" s="5">
        <v>3609.53</v>
      </c>
      <c r="H242" s="4">
        <f t="shared" si="35"/>
        <v>-4.7919578925310624E-3</v>
      </c>
      <c r="J242" s="3">
        <v>44152</v>
      </c>
      <c r="K242" s="2">
        <v>441.61</v>
      </c>
      <c r="L242" s="4">
        <f t="shared" si="36"/>
        <v>8.2138743904530909E-2</v>
      </c>
      <c r="O242" s="3">
        <v>44152</v>
      </c>
      <c r="P242" s="2">
        <v>401.63</v>
      </c>
      <c r="Q242" s="4">
        <f t="shared" si="37"/>
        <v>6.2132030564951979E-3</v>
      </c>
      <c r="T242" s="3">
        <v>44152</v>
      </c>
      <c r="U242" s="2">
        <v>134.08000000000001</v>
      </c>
      <c r="V242" s="4">
        <f t="shared" si="38"/>
        <v>-6.8883786386192414E-3</v>
      </c>
      <c r="Y242" s="3">
        <v>44152</v>
      </c>
      <c r="Z242" s="2">
        <v>76.739999999999995</v>
      </c>
      <c r="AA242" s="4">
        <f t="shared" si="39"/>
        <v>-4.2818217205138343E-3</v>
      </c>
      <c r="AD242" s="6">
        <v>44152</v>
      </c>
      <c r="AE242" s="7">
        <v>3135.66</v>
      </c>
      <c r="AF242" s="8">
        <f t="shared" si="40"/>
        <v>1.4691510223374671E-3</v>
      </c>
      <c r="AI242" s="14" t="s">
        <v>255</v>
      </c>
      <c r="AJ242" s="14">
        <v>109.55</v>
      </c>
      <c r="AK242" s="8">
        <f t="shared" si="41"/>
        <v>-6.4393252312716642E-3</v>
      </c>
      <c r="AN242" s="14" t="s">
        <v>255</v>
      </c>
      <c r="AO242" s="14">
        <v>34.99</v>
      </c>
      <c r="AP242" s="8">
        <f t="shared" si="42"/>
        <v>1.7742873763816114E-2</v>
      </c>
      <c r="AS242" s="15" t="s">
        <v>255</v>
      </c>
      <c r="AT242" s="15"/>
      <c r="AU242" s="15">
        <v>144.5</v>
      </c>
      <c r="AV242" s="8">
        <f t="shared" si="43"/>
        <v>-1.1750881316098249E-3</v>
      </c>
      <c r="AY242" s="6">
        <v>44152</v>
      </c>
      <c r="AZ242" s="16">
        <v>118.83</v>
      </c>
      <c r="BA242" s="8">
        <f t="shared" si="44"/>
        <v>-7.5997995657257622E-3</v>
      </c>
    </row>
    <row r="243" spans="1:53" ht="17.25" thickBot="1">
      <c r="A243" s="3">
        <v>44151</v>
      </c>
      <c r="B243" s="2">
        <v>211.79</v>
      </c>
      <c r="C243" s="4">
        <f t="shared" si="34"/>
        <v>1.6169273582189891E-2</v>
      </c>
      <c r="F243" s="3">
        <v>44151</v>
      </c>
      <c r="G243" s="5">
        <v>3626.91</v>
      </c>
      <c r="H243" s="4">
        <f t="shared" si="35"/>
        <v>1.1648048198820149E-2</v>
      </c>
      <c r="J243" s="3">
        <v>44151</v>
      </c>
      <c r="K243" s="2">
        <v>408.09</v>
      </c>
      <c r="L243" s="4">
        <f t="shared" si="36"/>
        <v>-1.0036719706243424E-3</v>
      </c>
      <c r="O243" s="3">
        <v>44151</v>
      </c>
      <c r="P243" s="2">
        <v>399.15</v>
      </c>
      <c r="Q243" s="4">
        <f t="shared" si="37"/>
        <v>-1.0976758015758925E-2</v>
      </c>
      <c r="T243" s="3">
        <v>44151</v>
      </c>
      <c r="U243" s="2">
        <v>135.01</v>
      </c>
      <c r="V243" s="4">
        <f t="shared" si="38"/>
        <v>1.6411955130617883E-2</v>
      </c>
      <c r="Y243" s="3">
        <v>44151</v>
      </c>
      <c r="Z243" s="2">
        <v>77.069999999999993</v>
      </c>
      <c r="AA243" s="4">
        <f t="shared" si="39"/>
        <v>-1.4252396994041128E-3</v>
      </c>
      <c r="AD243" s="6">
        <v>44151</v>
      </c>
      <c r="AE243" s="7">
        <v>3131.06</v>
      </c>
      <c r="AF243" s="8">
        <f t="shared" si="40"/>
        <v>7.1912324493972335E-4</v>
      </c>
      <c r="AI243" s="14" t="s">
        <v>256</v>
      </c>
      <c r="AJ243" s="14">
        <v>110.26</v>
      </c>
      <c r="AK243" s="8">
        <f t="shared" si="41"/>
        <v>-1.7202354006337073E-3</v>
      </c>
      <c r="AN243" s="14" t="s">
        <v>255</v>
      </c>
      <c r="AO243" s="14">
        <v>34.380000000000003</v>
      </c>
      <c r="AP243" s="8">
        <f t="shared" si="42"/>
        <v>-3.3455158841720456E-2</v>
      </c>
      <c r="AS243" s="15" t="s">
        <v>256</v>
      </c>
      <c r="AT243" s="15"/>
      <c r="AU243" s="15">
        <v>144.66999999999999</v>
      </c>
      <c r="AV243" s="8">
        <f t="shared" si="43"/>
        <v>4.5605666377565468E-2</v>
      </c>
      <c r="AY243" s="6">
        <v>44151</v>
      </c>
      <c r="AZ243" s="16">
        <v>119.74</v>
      </c>
      <c r="BA243" s="8">
        <f t="shared" si="44"/>
        <v>8.7615838247683264E-3</v>
      </c>
    </row>
    <row r="244" spans="1:53" ht="17.25" thickBot="1">
      <c r="A244" s="3">
        <v>44148</v>
      </c>
      <c r="B244" s="2">
        <v>208.42</v>
      </c>
      <c r="C244" s="4">
        <f t="shared" si="34"/>
        <v>9.6052252425304907E-4</v>
      </c>
      <c r="F244" s="3">
        <v>44148</v>
      </c>
      <c r="G244" s="5">
        <v>3585.15</v>
      </c>
      <c r="H244" s="4">
        <f t="shared" si="35"/>
        <v>1.3610365817456005E-2</v>
      </c>
      <c r="J244" s="3">
        <v>44148</v>
      </c>
      <c r="K244" s="2">
        <v>408.5</v>
      </c>
      <c r="L244" s="4">
        <f t="shared" si="36"/>
        <v>-7.9172333398095374E-3</v>
      </c>
      <c r="O244" s="3">
        <v>44148</v>
      </c>
      <c r="P244" s="2">
        <v>403.58</v>
      </c>
      <c r="Q244" s="4">
        <f t="shared" si="37"/>
        <v>-5.8463979096677887E-2</v>
      </c>
      <c r="T244" s="3">
        <v>44148</v>
      </c>
      <c r="U244" s="2">
        <v>132.83000000000001</v>
      </c>
      <c r="V244" s="4">
        <f t="shared" si="38"/>
        <v>-1.1902105184854572E-2</v>
      </c>
      <c r="Y244" s="3">
        <v>44148</v>
      </c>
      <c r="Z244" s="2">
        <v>77.180000000000007</v>
      </c>
      <c r="AA244" s="4">
        <f t="shared" si="39"/>
        <v>1.1003405816085943E-2</v>
      </c>
      <c r="AD244" s="6">
        <v>44148</v>
      </c>
      <c r="AE244" s="7">
        <v>3128.81</v>
      </c>
      <c r="AF244" s="8">
        <f t="shared" si="40"/>
        <v>5.9576629756805666E-3</v>
      </c>
      <c r="AI244" s="14" t="s">
        <v>257</v>
      </c>
      <c r="AJ244" s="14">
        <v>110.45</v>
      </c>
      <c r="AK244" s="8">
        <f t="shared" si="41"/>
        <v>1.2652425048134353E-2</v>
      </c>
      <c r="AN244" s="14" t="s">
        <v>257</v>
      </c>
      <c r="AO244" s="14">
        <v>35.57</v>
      </c>
      <c r="AP244" s="8">
        <f t="shared" si="42"/>
        <v>2.8331887828852098E-2</v>
      </c>
      <c r="AS244" s="15" t="s">
        <v>257</v>
      </c>
      <c r="AT244" s="15"/>
      <c r="AU244" s="15">
        <v>138.36000000000001</v>
      </c>
      <c r="AV244" s="8">
        <f t="shared" si="43"/>
        <v>2.095631641086193E-2</v>
      </c>
      <c r="AY244" s="6">
        <v>44148</v>
      </c>
      <c r="AZ244" s="16">
        <v>118.7</v>
      </c>
      <c r="BA244" s="8">
        <f t="shared" si="44"/>
        <v>4.2140750105357228E-4</v>
      </c>
    </row>
    <row r="245" spans="1:53" ht="17.25" thickBot="1">
      <c r="A245" s="3">
        <v>44147</v>
      </c>
      <c r="B245" s="2">
        <v>208.22</v>
      </c>
      <c r="C245" s="4">
        <f t="shared" si="34"/>
        <v>-2.2716605650990318E-2</v>
      </c>
      <c r="F245" s="3">
        <v>44147</v>
      </c>
      <c r="G245" s="5">
        <v>3537.01</v>
      </c>
      <c r="H245" s="4">
        <f t="shared" si="35"/>
        <v>-9.9785593927212979E-3</v>
      </c>
      <c r="J245" s="3">
        <v>44147</v>
      </c>
      <c r="K245" s="2">
        <v>411.76</v>
      </c>
      <c r="L245" s="4">
        <f t="shared" si="36"/>
        <v>-1.2873684462877288E-2</v>
      </c>
      <c r="O245" s="3">
        <v>44147</v>
      </c>
      <c r="P245" s="2">
        <v>428.64</v>
      </c>
      <c r="Q245" s="4">
        <f t="shared" si="37"/>
        <v>3.7015532007548257E-2</v>
      </c>
      <c r="T245" s="3">
        <v>44147</v>
      </c>
      <c r="U245" s="2">
        <v>134.43</v>
      </c>
      <c r="V245" s="4">
        <f t="shared" si="38"/>
        <v>2.9095792300806167E-3</v>
      </c>
      <c r="Y245" s="3">
        <v>44147</v>
      </c>
      <c r="Z245" s="2">
        <v>76.34</v>
      </c>
      <c r="AA245" s="4">
        <f t="shared" si="39"/>
        <v>2.100288789708582E-3</v>
      </c>
      <c r="AD245" s="6">
        <v>44147</v>
      </c>
      <c r="AE245" s="7">
        <v>3110.28</v>
      </c>
      <c r="AF245" s="8">
        <f t="shared" si="40"/>
        <v>-8.6409403995039158E-3</v>
      </c>
      <c r="AI245" s="14" t="s">
        <v>258</v>
      </c>
      <c r="AJ245" s="14">
        <v>109.07</v>
      </c>
      <c r="AK245" s="8">
        <f t="shared" si="41"/>
        <v>-3.7449762513701579E-3</v>
      </c>
      <c r="AN245" s="14" t="s">
        <v>258</v>
      </c>
      <c r="AO245" s="14">
        <v>34.590000000000003</v>
      </c>
      <c r="AP245" s="8">
        <f t="shared" si="42"/>
        <v>-2.4534686971235176E-2</v>
      </c>
      <c r="AS245" s="15" t="s">
        <v>258</v>
      </c>
      <c r="AT245" s="15"/>
      <c r="AU245" s="15">
        <v>135.52000000000001</v>
      </c>
      <c r="AV245" s="8">
        <f t="shared" si="43"/>
        <v>-1.6688434189522483E-2</v>
      </c>
      <c r="AY245" s="6">
        <v>44147</v>
      </c>
      <c r="AZ245" s="16">
        <v>118.65</v>
      </c>
      <c r="BA245" s="8">
        <f t="shared" si="44"/>
        <v>-2.3543260741613059E-3</v>
      </c>
    </row>
    <row r="246" spans="1:53" ht="17.25" thickBot="1">
      <c r="A246" s="3">
        <v>44146</v>
      </c>
      <c r="B246" s="2">
        <v>213.06</v>
      </c>
      <c r="C246" s="4">
        <f t="shared" si="34"/>
        <v>2.2066583517221572E-2</v>
      </c>
      <c r="F246" s="3">
        <v>44146</v>
      </c>
      <c r="G246" s="5">
        <v>3572.66</v>
      </c>
      <c r="H246" s="4">
        <f t="shared" si="35"/>
        <v>7.6518884341691962E-3</v>
      </c>
      <c r="J246" s="3">
        <v>44146</v>
      </c>
      <c r="K246" s="2">
        <v>417.13</v>
      </c>
      <c r="L246" s="4">
        <f t="shared" si="36"/>
        <v>1.649770932839445E-2</v>
      </c>
      <c r="O246" s="3">
        <v>44146</v>
      </c>
      <c r="P246" s="2">
        <v>413.34</v>
      </c>
      <c r="Q246" s="4">
        <f t="shared" si="37"/>
        <v>9.927927448738072E-2</v>
      </c>
      <c r="T246" s="3">
        <v>44146</v>
      </c>
      <c r="U246" s="2">
        <v>134.04</v>
      </c>
      <c r="V246" s="4">
        <f t="shared" si="38"/>
        <v>5.0717253272712925E-2</v>
      </c>
      <c r="Y246" s="3">
        <v>44146</v>
      </c>
      <c r="Z246" s="2">
        <v>76.180000000000007</v>
      </c>
      <c r="AA246" s="4">
        <f t="shared" si="39"/>
        <v>1.899411449973254E-2</v>
      </c>
      <c r="AD246" s="6">
        <v>44146</v>
      </c>
      <c r="AE246" s="7">
        <v>3137.39</v>
      </c>
      <c r="AF246" s="8">
        <f t="shared" si="40"/>
        <v>3.3729596510072346E-2</v>
      </c>
      <c r="AI246" s="14" t="s">
        <v>259</v>
      </c>
      <c r="AJ246" s="14">
        <v>109.48</v>
      </c>
      <c r="AK246" s="8">
        <f t="shared" si="41"/>
        <v>-1.1860231730681514E-3</v>
      </c>
      <c r="AN246" s="14" t="s">
        <v>259</v>
      </c>
      <c r="AO246" s="14">
        <v>35.46</v>
      </c>
      <c r="AP246" s="8">
        <f t="shared" si="42"/>
        <v>-4.7712601740107496E-3</v>
      </c>
      <c r="AS246" s="15" t="s">
        <v>259</v>
      </c>
      <c r="AT246" s="15"/>
      <c r="AU246" s="15">
        <v>137.82</v>
      </c>
      <c r="AV246" s="8">
        <f t="shared" si="43"/>
        <v>-3.018788262613481E-2</v>
      </c>
      <c r="AY246" s="6">
        <v>44146</v>
      </c>
      <c r="AZ246" s="16">
        <v>118.93</v>
      </c>
      <c r="BA246" s="8">
        <f t="shared" si="44"/>
        <v>3.0321406913280669E-2</v>
      </c>
    </row>
    <row r="247" spans="1:53" ht="17.25" thickBot="1">
      <c r="A247" s="3">
        <v>44145</v>
      </c>
      <c r="B247" s="2">
        <v>208.46</v>
      </c>
      <c r="C247" s="4">
        <f t="shared" si="34"/>
        <v>4.7993856786332501E-4</v>
      </c>
      <c r="F247" s="3">
        <v>44145</v>
      </c>
      <c r="G247" s="5">
        <v>3545.53</v>
      </c>
      <c r="H247" s="4">
        <f t="shared" si="35"/>
        <v>-1.3998028446696731E-3</v>
      </c>
      <c r="J247" s="3">
        <v>44145</v>
      </c>
      <c r="K247" s="2">
        <v>410.36</v>
      </c>
      <c r="L247" s="4">
        <f t="shared" si="36"/>
        <v>-2.5874756682333855E-2</v>
      </c>
      <c r="O247" s="3">
        <v>44145</v>
      </c>
      <c r="P247" s="2">
        <v>376.01</v>
      </c>
      <c r="Q247" s="4">
        <f t="shared" si="37"/>
        <v>-9.0092924208692304E-2</v>
      </c>
      <c r="T247" s="3">
        <v>44145</v>
      </c>
      <c r="U247" s="2">
        <v>127.57</v>
      </c>
      <c r="V247" s="4">
        <f t="shared" si="38"/>
        <v>-6.3087544065804968E-2</v>
      </c>
      <c r="Y247" s="3">
        <v>44145</v>
      </c>
      <c r="Z247" s="2">
        <v>74.760000000000005</v>
      </c>
      <c r="AA247" s="4">
        <f t="shared" si="39"/>
        <v>-3.8640906062623603E-3</v>
      </c>
      <c r="AD247" s="6">
        <v>44145</v>
      </c>
      <c r="AE247" s="7">
        <v>3035.02</v>
      </c>
      <c r="AF247" s="8">
        <f t="shared" si="40"/>
        <v>-3.458301259009966E-2</v>
      </c>
      <c r="AI247" s="14" t="s">
        <v>260</v>
      </c>
      <c r="AJ247" s="14">
        <v>109.61</v>
      </c>
      <c r="AK247" s="8">
        <f t="shared" si="41"/>
        <v>2.8362305580968972E-3</v>
      </c>
      <c r="AN247" s="14" t="s">
        <v>260</v>
      </c>
      <c r="AO247" s="14">
        <v>35.630000000000003</v>
      </c>
      <c r="AP247" s="8">
        <f t="shared" si="42"/>
        <v>-1.3292716698975249E-2</v>
      </c>
      <c r="AS247" s="15" t="s">
        <v>260</v>
      </c>
      <c r="AT247" s="15"/>
      <c r="AU247" s="15">
        <v>142.11000000000001</v>
      </c>
      <c r="AV247" s="8">
        <f t="shared" si="43"/>
        <v>-3.3662949715967949E-3</v>
      </c>
      <c r="AY247" s="6">
        <v>44145</v>
      </c>
      <c r="AZ247" s="16">
        <v>115.43</v>
      </c>
      <c r="BA247" s="8">
        <f t="shared" si="44"/>
        <v>-3.0229746070132846E-3</v>
      </c>
    </row>
    <row r="248" spans="1:53" ht="17.25" thickBot="1">
      <c r="A248" s="3">
        <v>44144</v>
      </c>
      <c r="B248" s="2">
        <v>208.36</v>
      </c>
      <c r="C248" s="4">
        <f t="shared" si="34"/>
        <v>-1.545149553465941E-2</v>
      </c>
      <c r="F248" s="3">
        <v>44144</v>
      </c>
      <c r="G248" s="5">
        <v>3550.5</v>
      </c>
      <c r="H248" s="4">
        <f t="shared" si="35"/>
        <v>1.1699872344305584E-2</v>
      </c>
      <c r="J248" s="3">
        <v>44144</v>
      </c>
      <c r="K248" s="2">
        <v>421.26</v>
      </c>
      <c r="L248" s="4">
        <f t="shared" si="36"/>
        <v>-2.0211652517734602E-2</v>
      </c>
      <c r="O248" s="3">
        <v>44144</v>
      </c>
      <c r="P248" s="2">
        <v>413.24</v>
      </c>
      <c r="Q248" s="4">
        <f t="shared" si="37"/>
        <v>-0.17370178560716643</v>
      </c>
      <c r="T248" s="3">
        <v>44144</v>
      </c>
      <c r="U248" s="2">
        <v>136.16</v>
      </c>
      <c r="V248" s="4">
        <f t="shared" si="38"/>
        <v>-6.3999450058431329E-2</v>
      </c>
      <c r="Y248" s="3">
        <v>44144</v>
      </c>
      <c r="Z248" s="2">
        <v>75.05</v>
      </c>
      <c r="AA248" s="4">
        <f t="shared" si="39"/>
        <v>-4.309575417569822E-2</v>
      </c>
      <c r="AD248" s="6">
        <v>44144</v>
      </c>
      <c r="AE248" s="7">
        <v>3143.74</v>
      </c>
      <c r="AF248" s="8">
        <f t="shared" si="40"/>
        <v>-5.0622551995095688E-2</v>
      </c>
      <c r="AI248" s="14" t="s">
        <v>261</v>
      </c>
      <c r="AJ248" s="14">
        <v>109.3</v>
      </c>
      <c r="AK248" s="8">
        <f t="shared" si="41"/>
        <v>9.4200221647580129E-3</v>
      </c>
      <c r="AN248" s="14" t="s">
        <v>261</v>
      </c>
      <c r="AO248" s="14">
        <v>36.11</v>
      </c>
      <c r="AP248" s="8">
        <f t="shared" si="42"/>
        <v>7.6946018490903656E-2</v>
      </c>
      <c r="AS248" s="15" t="s">
        <v>261</v>
      </c>
      <c r="AT248" s="15"/>
      <c r="AU248" s="15">
        <v>142.59</v>
      </c>
      <c r="AV248" s="8">
        <f t="shared" si="43"/>
        <v>0.11870390710811241</v>
      </c>
      <c r="AY248" s="6">
        <v>44144</v>
      </c>
      <c r="AZ248" s="16">
        <v>115.78</v>
      </c>
      <c r="BA248" s="8">
        <f t="shared" si="44"/>
        <v>-1.9893337848133408E-2</v>
      </c>
    </row>
    <row r="249" spans="1:53" ht="17.25" thickBot="1">
      <c r="A249" s="3">
        <v>44141</v>
      </c>
      <c r="B249" s="2">
        <v>211.63</v>
      </c>
      <c r="C249" s="4">
        <f t="shared" si="34"/>
        <v>1.1827041347336475E-3</v>
      </c>
      <c r="F249" s="3">
        <v>44141</v>
      </c>
      <c r="G249" s="5">
        <v>3509.44</v>
      </c>
      <c r="H249" s="4">
        <f t="shared" si="35"/>
        <v>-2.8771240154390476E-4</v>
      </c>
      <c r="J249" s="3">
        <v>44141</v>
      </c>
      <c r="K249" s="2">
        <v>429.95</v>
      </c>
      <c r="L249" s="4">
        <f t="shared" si="36"/>
        <v>-1.858065694263733E-2</v>
      </c>
      <c r="O249" s="3">
        <v>44141</v>
      </c>
      <c r="P249" s="2">
        <v>500.11</v>
      </c>
      <c r="Q249" s="4">
        <f t="shared" si="37"/>
        <v>6.8045014394138015E-3</v>
      </c>
      <c r="T249" s="3">
        <v>44141</v>
      </c>
      <c r="U249" s="2">
        <v>145.47</v>
      </c>
      <c r="V249" s="4">
        <f t="shared" si="38"/>
        <v>2.8419936373276888E-2</v>
      </c>
      <c r="Y249" s="3">
        <v>44141</v>
      </c>
      <c r="Z249" s="2">
        <v>78.430000000000007</v>
      </c>
      <c r="AA249" s="4">
        <f t="shared" si="39"/>
        <v>-1.6551724137930934E-2</v>
      </c>
      <c r="AD249" s="6">
        <v>44141</v>
      </c>
      <c r="AE249" s="7">
        <v>3311.37</v>
      </c>
      <c r="AF249" s="8">
        <f t="shared" si="40"/>
        <v>-3.199879590608079E-3</v>
      </c>
      <c r="AI249" s="14" t="s">
        <v>262</v>
      </c>
      <c r="AJ249" s="14">
        <v>108.28</v>
      </c>
      <c r="AK249" s="8">
        <f t="shared" si="41"/>
        <v>2.7713625866043756E-4</v>
      </c>
      <c r="AN249" s="14" t="s">
        <v>262</v>
      </c>
      <c r="AO249" s="14">
        <v>33.53</v>
      </c>
      <c r="AP249" s="8">
        <f t="shared" si="42"/>
        <v>2.9832935560847318E-4</v>
      </c>
      <c r="AS249" s="15" t="s">
        <v>262</v>
      </c>
      <c r="AT249" s="15"/>
      <c r="AU249" s="15">
        <v>127.46</v>
      </c>
      <c r="AV249" s="8">
        <f t="shared" si="43"/>
        <v>3.9382482671708186E-3</v>
      </c>
      <c r="AY249" s="6">
        <v>44141</v>
      </c>
      <c r="AZ249" s="16">
        <v>118.13</v>
      </c>
      <c r="BA249" s="8">
        <f t="shared" si="44"/>
        <v>-1.1837321383275645E-3</v>
      </c>
    </row>
    <row r="250" spans="1:53" ht="17.25" thickBot="1">
      <c r="A250" s="3">
        <v>44140</v>
      </c>
      <c r="B250" s="2">
        <v>211.38</v>
      </c>
      <c r="C250" s="4">
        <f t="shared" si="34"/>
        <v>6.6673016477760694E-3</v>
      </c>
      <c r="F250" s="3">
        <v>44140</v>
      </c>
      <c r="G250" s="5">
        <v>3510.45</v>
      </c>
      <c r="H250" s="4">
        <f t="shared" si="35"/>
        <v>1.9460190971818836E-2</v>
      </c>
      <c r="J250" s="3">
        <v>44140</v>
      </c>
      <c r="K250" s="2">
        <v>438.09</v>
      </c>
      <c r="L250" s="4">
        <f t="shared" si="36"/>
        <v>4.0643260962516026E-2</v>
      </c>
      <c r="O250" s="3">
        <v>44140</v>
      </c>
      <c r="P250" s="2">
        <v>496.73</v>
      </c>
      <c r="Q250" s="4">
        <f t="shared" si="37"/>
        <v>2.6938184825304967E-2</v>
      </c>
      <c r="T250" s="3">
        <v>44140</v>
      </c>
      <c r="U250" s="2">
        <v>141.44999999999999</v>
      </c>
      <c r="V250" s="4">
        <f t="shared" si="38"/>
        <v>2.648766328011587E-2</v>
      </c>
      <c r="Y250" s="3">
        <v>44140</v>
      </c>
      <c r="Z250" s="2">
        <v>79.75</v>
      </c>
      <c r="AA250" s="4">
        <f t="shared" si="39"/>
        <v>9.6214710722877239E-3</v>
      </c>
      <c r="AD250" s="6">
        <v>44140</v>
      </c>
      <c r="AE250" s="7">
        <v>3322</v>
      </c>
      <c r="AF250" s="8">
        <f t="shared" si="40"/>
        <v>2.4941687543965863E-2</v>
      </c>
      <c r="AI250" s="14" t="s">
        <v>263</v>
      </c>
      <c r="AJ250" s="14">
        <v>108.25</v>
      </c>
      <c r="AK250" s="8">
        <f t="shared" si="41"/>
        <v>2.0364713505507392E-3</v>
      </c>
      <c r="AN250" s="14" t="s">
        <v>263</v>
      </c>
      <c r="AO250" s="14">
        <v>33.520000000000003</v>
      </c>
      <c r="AP250" s="8">
        <f t="shared" si="42"/>
        <v>-1.4986776373787758E-2</v>
      </c>
      <c r="AS250" s="15" t="s">
        <v>263</v>
      </c>
      <c r="AT250" s="15"/>
      <c r="AU250" s="15">
        <v>126.96</v>
      </c>
      <c r="AV250" s="8">
        <f t="shared" si="43"/>
        <v>1.5111537538978093E-2</v>
      </c>
      <c r="AY250" s="6">
        <v>44140</v>
      </c>
      <c r="AZ250" s="16">
        <v>118.27</v>
      </c>
      <c r="BA250" s="8">
        <f t="shared" si="44"/>
        <v>3.545788828576435E-2</v>
      </c>
    </row>
    <row r="251" spans="1:53" ht="17.25" thickBot="1">
      <c r="A251" s="3">
        <v>44139</v>
      </c>
      <c r="B251" s="2">
        <v>209.98</v>
      </c>
      <c r="C251" s="4">
        <f t="shared" si="34"/>
        <v>-8.8737845747192123E-3</v>
      </c>
      <c r="F251" s="3">
        <v>44139</v>
      </c>
      <c r="G251" s="5">
        <v>3443.44</v>
      </c>
      <c r="H251" s="4">
        <f t="shared" si="35"/>
        <v>2.2047038430944355E-2</v>
      </c>
      <c r="J251" s="3">
        <v>44139</v>
      </c>
      <c r="K251" s="2">
        <v>420.98</v>
      </c>
      <c r="L251" s="4">
        <f t="shared" si="36"/>
        <v>-6.8884170794998312E-3</v>
      </c>
      <c r="O251" s="3">
        <v>44139</v>
      </c>
      <c r="P251" s="2">
        <v>483.7</v>
      </c>
      <c r="Q251" s="4">
        <f t="shared" si="37"/>
        <v>7.1294102013244487E-2</v>
      </c>
      <c r="T251" s="3">
        <v>44139</v>
      </c>
      <c r="U251" s="2">
        <v>137.80000000000001</v>
      </c>
      <c r="V251" s="4">
        <f t="shared" si="38"/>
        <v>5.9510994925419114E-2</v>
      </c>
      <c r="Y251" s="3">
        <v>44139</v>
      </c>
      <c r="Z251" s="2">
        <v>78.989999999999995</v>
      </c>
      <c r="AA251" s="4">
        <f t="shared" si="39"/>
        <v>4.0848596653050295E-2</v>
      </c>
      <c r="AD251" s="6">
        <v>44139</v>
      </c>
      <c r="AE251" s="7">
        <v>3241.16</v>
      </c>
      <c r="AF251" s="8">
        <f t="shared" si="40"/>
        <v>6.3229683671159664E-2</v>
      </c>
      <c r="AI251" s="14" t="s">
        <v>264</v>
      </c>
      <c r="AJ251" s="14">
        <v>108.03</v>
      </c>
      <c r="AK251" s="8">
        <f t="shared" si="41"/>
        <v>4.4373549883990782E-2</v>
      </c>
      <c r="AN251" s="14" t="s">
        <v>263</v>
      </c>
      <c r="AO251" s="14">
        <v>34.03</v>
      </c>
      <c r="AP251" s="8">
        <f t="shared" si="42"/>
        <v>3.1524704455895725E-2</v>
      </c>
      <c r="AS251" s="15" t="s">
        <v>264</v>
      </c>
      <c r="AT251" s="15"/>
      <c r="AU251" s="15">
        <v>125.07</v>
      </c>
      <c r="AV251" s="8">
        <f t="shared" si="43"/>
        <v>8.4663763909047507E-3</v>
      </c>
      <c r="AY251" s="6">
        <v>44139</v>
      </c>
      <c r="AZ251" s="16">
        <v>114.22</v>
      </c>
      <c r="BA251" s="8">
        <f t="shared" si="44"/>
        <v>4.0918618427048248E-2</v>
      </c>
    </row>
    <row r="252" spans="1:53" ht="17.25" thickBot="1">
      <c r="A252" s="3">
        <v>44138</v>
      </c>
      <c r="B252" s="2">
        <v>211.86</v>
      </c>
      <c r="C252" s="4">
        <f t="shared" si="34"/>
        <v>1.9930675909878737E-2</v>
      </c>
      <c r="F252" s="3">
        <v>44138</v>
      </c>
      <c r="G252" s="5">
        <v>3369.16</v>
      </c>
      <c r="H252" s="4">
        <f t="shared" si="35"/>
        <v>1.7799313644932147E-2</v>
      </c>
      <c r="J252" s="3">
        <v>44138</v>
      </c>
      <c r="K252" s="2">
        <v>423.9</v>
      </c>
      <c r="L252" s="4">
        <f t="shared" si="36"/>
        <v>5.8400539312376765E-2</v>
      </c>
      <c r="O252" s="3">
        <v>44138</v>
      </c>
      <c r="P252" s="2">
        <v>451.51</v>
      </c>
      <c r="Q252" s="4">
        <f t="shared" si="37"/>
        <v>-3.2891832229581253E-3</v>
      </c>
      <c r="T252" s="3">
        <v>44138</v>
      </c>
      <c r="U252" s="2">
        <v>130.06</v>
      </c>
      <c r="V252" s="4">
        <f t="shared" si="38"/>
        <v>3.4850413749204279E-2</v>
      </c>
      <c r="Y252" s="3">
        <v>44138</v>
      </c>
      <c r="Z252" s="2">
        <v>75.89</v>
      </c>
      <c r="AA252" s="4">
        <f t="shared" si="39"/>
        <v>-1.8413784032619285E-3</v>
      </c>
      <c r="AD252" s="6">
        <v>44138</v>
      </c>
      <c r="AE252" s="7">
        <v>3048.41</v>
      </c>
      <c r="AF252" s="8">
        <f t="shared" si="40"/>
        <v>1.4621498562147117E-2</v>
      </c>
      <c r="AI252" s="14" t="s">
        <v>265</v>
      </c>
      <c r="AJ252" s="14">
        <v>103.44</v>
      </c>
      <c r="AK252" s="8">
        <f t="shared" si="41"/>
        <v>1.4615007356547194E-2</v>
      </c>
      <c r="AN252" s="14" t="s">
        <v>265</v>
      </c>
      <c r="AO252" s="14">
        <v>32.99</v>
      </c>
      <c r="AP252" s="8">
        <f t="shared" si="42"/>
        <v>-1.2110202845897478E-3</v>
      </c>
      <c r="AS252" s="15" t="s">
        <v>265</v>
      </c>
      <c r="AT252" s="15"/>
      <c r="AU252" s="15">
        <v>124.02</v>
      </c>
      <c r="AV252" s="8">
        <f t="shared" si="43"/>
        <v>3.2381586614500968E-2</v>
      </c>
      <c r="AY252" s="6">
        <v>44138</v>
      </c>
      <c r="AZ252" s="16">
        <v>109.73</v>
      </c>
      <c r="BA252" s="8">
        <f t="shared" si="44"/>
        <v>1.5360414546127688E-2</v>
      </c>
    </row>
    <row r="253" spans="1:53" ht="17.25" thickBot="1">
      <c r="A253" s="3">
        <v>44137</v>
      </c>
      <c r="B253" s="2">
        <v>207.72</v>
      </c>
      <c r="C253" s="4">
        <f t="shared" si="34"/>
        <v>-2.0658179197694526E-3</v>
      </c>
      <c r="F253" s="3">
        <v>44137</v>
      </c>
      <c r="G253" s="5">
        <v>3310.24</v>
      </c>
      <c r="H253" s="4">
        <f t="shared" si="35"/>
        <v>1.231819349472163E-2</v>
      </c>
      <c r="J253" s="3">
        <v>44137</v>
      </c>
      <c r="K253" s="2">
        <v>400.51</v>
      </c>
      <c r="L253" s="4">
        <f t="shared" si="36"/>
        <v>3.2135862282238969E-2</v>
      </c>
      <c r="O253" s="3">
        <v>44137</v>
      </c>
      <c r="P253" s="2">
        <v>453</v>
      </c>
      <c r="Q253" s="4">
        <f t="shared" si="37"/>
        <v>-1.7161701850686772E-2</v>
      </c>
      <c r="T253" s="3">
        <v>44137</v>
      </c>
      <c r="U253" s="2">
        <v>125.68</v>
      </c>
      <c r="V253" s="4">
        <f t="shared" si="38"/>
        <v>3.7536937944253612E-3</v>
      </c>
      <c r="Y253" s="3">
        <v>44137</v>
      </c>
      <c r="Z253" s="2">
        <v>76.03</v>
      </c>
      <c r="AA253" s="4">
        <f t="shared" si="39"/>
        <v>8.7567997877138204E-3</v>
      </c>
      <c r="AD253" s="6">
        <v>44137</v>
      </c>
      <c r="AE253" s="7">
        <v>3004.48</v>
      </c>
      <c r="AF253" s="8">
        <f t="shared" si="40"/>
        <v>-1.043097343675381E-2</v>
      </c>
      <c r="AI253" s="14" t="s">
        <v>266</v>
      </c>
      <c r="AJ253" s="14">
        <v>101.95</v>
      </c>
      <c r="AK253" s="8">
        <f t="shared" si="41"/>
        <v>1.7973040439341004E-2</v>
      </c>
      <c r="AN253" s="14" t="s">
        <v>266</v>
      </c>
      <c r="AO253" s="14">
        <v>33.03</v>
      </c>
      <c r="AP253" s="8">
        <f t="shared" si="42"/>
        <v>2.1020092735703155E-2</v>
      </c>
      <c r="AS253" s="15" t="s">
        <v>266</v>
      </c>
      <c r="AT253" s="15"/>
      <c r="AU253" s="15">
        <v>120.13</v>
      </c>
      <c r="AV253" s="8">
        <f t="shared" si="43"/>
        <v>-9.2371134020619028E-3</v>
      </c>
      <c r="AY253" s="6">
        <v>44137</v>
      </c>
      <c r="AZ253" s="16">
        <v>108.07</v>
      </c>
      <c r="BA253" s="8">
        <f t="shared" si="44"/>
        <v>-8.3210059171601181E-4</v>
      </c>
    </row>
    <row r="254" spans="1:53" ht="17.25" thickBot="1">
      <c r="A254" s="3">
        <v>44134</v>
      </c>
      <c r="B254" s="2">
        <v>208.15</v>
      </c>
      <c r="C254" s="4">
        <f t="shared" si="34"/>
        <v>-9.0926401980386817E-3</v>
      </c>
      <c r="F254" s="3">
        <v>44134</v>
      </c>
      <c r="G254" s="5">
        <v>3269.96</v>
      </c>
      <c r="H254" s="4">
        <f t="shared" si="35"/>
        <v>-1.2129506270184387E-2</v>
      </c>
      <c r="J254" s="3">
        <v>44134</v>
      </c>
      <c r="K254" s="2">
        <v>388.04</v>
      </c>
      <c r="L254" s="4">
        <f t="shared" si="36"/>
        <v>-5.5473066718593977E-2</v>
      </c>
      <c r="O254" s="3">
        <v>44134</v>
      </c>
      <c r="P254" s="2">
        <v>460.91</v>
      </c>
      <c r="Q254" s="4">
        <f t="shared" si="37"/>
        <v>-5.8752654794968051E-2</v>
      </c>
      <c r="T254" s="3">
        <v>44134</v>
      </c>
      <c r="U254" s="2">
        <v>125.21</v>
      </c>
      <c r="V254" s="4">
        <f t="shared" si="38"/>
        <v>-3.7586471944657918E-2</v>
      </c>
      <c r="Y254" s="3">
        <v>44134</v>
      </c>
      <c r="Z254" s="2">
        <v>75.37</v>
      </c>
      <c r="AA254" s="4">
        <f t="shared" si="39"/>
        <v>-2.6227390180878607E-2</v>
      </c>
      <c r="AD254" s="6">
        <v>44134</v>
      </c>
      <c r="AE254" s="7">
        <v>3036.15</v>
      </c>
      <c r="AF254" s="8">
        <f t="shared" si="40"/>
        <v>-5.4456385996929368E-2</v>
      </c>
      <c r="AI254" s="14" t="s">
        <v>267</v>
      </c>
      <c r="AJ254" s="14">
        <v>100.15</v>
      </c>
      <c r="AK254" s="8">
        <f t="shared" si="41"/>
        <v>-2.9946097025357332E-4</v>
      </c>
      <c r="AN254" s="14" t="s">
        <v>267</v>
      </c>
      <c r="AO254" s="14">
        <v>32.35</v>
      </c>
      <c r="AP254" s="8">
        <f t="shared" si="42"/>
        <v>5.9079601990050801E-3</v>
      </c>
      <c r="AS254" s="15" t="s">
        <v>267</v>
      </c>
      <c r="AT254" s="15"/>
      <c r="AU254" s="15">
        <v>121.25</v>
      </c>
      <c r="AV254" s="8">
        <f t="shared" si="43"/>
        <v>-2.3860457462564488E-3</v>
      </c>
      <c r="AY254" s="6">
        <v>44134</v>
      </c>
      <c r="AZ254" s="16">
        <v>108.16</v>
      </c>
      <c r="BA254" s="8">
        <f t="shared" si="44"/>
        <v>-5.603072089369876E-2</v>
      </c>
    </row>
    <row r="255" spans="1:53" ht="16.5">
      <c r="A255" s="3">
        <v>44133</v>
      </c>
      <c r="B255" s="2">
        <v>210.06</v>
      </c>
      <c r="F255" s="3">
        <v>44133</v>
      </c>
      <c r="G255" s="5">
        <v>3310.11</v>
      </c>
      <c r="J255" s="3">
        <v>44133</v>
      </c>
      <c r="K255" s="2">
        <v>410.83</v>
      </c>
      <c r="O255" s="3">
        <v>44133</v>
      </c>
      <c r="P255" s="2">
        <v>489.68</v>
      </c>
      <c r="T255" s="3">
        <v>44133</v>
      </c>
      <c r="U255" s="2">
        <v>130.1</v>
      </c>
      <c r="Y255" s="3">
        <v>44133</v>
      </c>
      <c r="Z255" s="2">
        <v>77.400000000000006</v>
      </c>
      <c r="AD255" s="6">
        <v>44133</v>
      </c>
      <c r="AE255" s="7">
        <v>3211.01</v>
      </c>
      <c r="AF255" s="8"/>
      <c r="AI255" s="14" t="s">
        <v>268</v>
      </c>
      <c r="AJ255" s="14">
        <v>100.18</v>
      </c>
      <c r="AK255" s="8"/>
      <c r="AN255" s="14" t="s">
        <v>268</v>
      </c>
      <c r="AO255" s="14">
        <v>32.159999999999997</v>
      </c>
      <c r="AP255" s="8"/>
      <c r="AS255" s="15" t="s">
        <v>268</v>
      </c>
      <c r="AT255" s="15"/>
      <c r="AU255" s="15">
        <v>121.54</v>
      </c>
      <c r="AV255" s="8"/>
      <c r="AY255" s="6">
        <v>44133</v>
      </c>
      <c r="AZ255" s="16">
        <v>114.58</v>
      </c>
      <c r="BA255" s="8" t="e">
        <f t="shared" si="44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81C1-407E-4007-B9DF-47B61D88257C}">
  <dimension ref="A1:G12"/>
  <sheetViews>
    <sheetView tabSelected="1" workbookViewId="0">
      <selection activeCell="A10" sqref="A9:G12"/>
    </sheetView>
  </sheetViews>
  <sheetFormatPr defaultColWidth="12.5703125" defaultRowHeight="15.75"/>
  <cols>
    <col min="1" max="1" width="18.42578125" style="47" bestFit="1" customWidth="1"/>
    <col min="2" max="2" width="16.42578125" style="47" bestFit="1" customWidth="1"/>
    <col min="3" max="3" width="14.85546875" style="47" bestFit="1" customWidth="1"/>
    <col min="4" max="4" width="26.140625" style="47" bestFit="1" customWidth="1"/>
    <col min="5" max="5" width="10.85546875" style="47" bestFit="1" customWidth="1"/>
    <col min="6" max="6" width="16.42578125" style="47" bestFit="1" customWidth="1"/>
    <col min="7" max="7" width="12.28515625" style="47" bestFit="1" customWidth="1"/>
    <col min="8" max="16384" width="12.5703125" style="47"/>
  </cols>
  <sheetData>
    <row r="1" spans="1:7">
      <c r="A1" s="51" t="s">
        <v>312</v>
      </c>
    </row>
    <row r="2" spans="1:7" ht="20.100000000000001" customHeight="1">
      <c r="A2" s="50" t="s">
        <v>310</v>
      </c>
      <c r="B2" s="50" t="s">
        <v>309</v>
      </c>
      <c r="C2" s="50" t="s">
        <v>308</v>
      </c>
      <c r="D2" s="50" t="s">
        <v>307</v>
      </c>
      <c r="E2" s="50" t="s">
        <v>311</v>
      </c>
      <c r="F2" s="50" t="s">
        <v>305</v>
      </c>
      <c r="G2" s="50" t="s">
        <v>304</v>
      </c>
    </row>
    <row r="3" spans="1:7">
      <c r="A3" s="47">
        <v>100</v>
      </c>
      <c r="B3" s="47">
        <v>0.25</v>
      </c>
      <c r="C3" s="47">
        <v>0</v>
      </c>
      <c r="D3" s="47">
        <v>1</v>
      </c>
      <c r="E3" s="47">
        <v>99.15</v>
      </c>
      <c r="F3" s="52">
        <f>RATE(B3*D3,A3*C3/D3,-E3,A3,0)</f>
        <v>3.4734967718743924E-2</v>
      </c>
      <c r="G3" s="48">
        <f>(1+F3)^D3-1</f>
        <v>3.4734967718743848E-2</v>
      </c>
    </row>
    <row r="4" spans="1:7">
      <c r="A4" s="47">
        <v>100</v>
      </c>
      <c r="B4" s="47">
        <v>0.5</v>
      </c>
      <c r="C4" s="47">
        <v>0</v>
      </c>
      <c r="D4" s="47">
        <v>1</v>
      </c>
      <c r="E4" s="47">
        <v>98.25</v>
      </c>
      <c r="F4" s="52">
        <f>RATE(B4*D4,A4*C4/D4,-E4,A4,0)</f>
        <v>3.5940666498313727E-2</v>
      </c>
      <c r="G4" s="48">
        <f>(1+F4)^D4-1</f>
        <v>3.5940666498313734E-2</v>
      </c>
    </row>
    <row r="5" spans="1:7">
      <c r="A5" s="47">
        <v>100</v>
      </c>
      <c r="B5" s="47">
        <v>0.75</v>
      </c>
      <c r="C5" s="47">
        <v>0</v>
      </c>
      <c r="D5" s="47">
        <v>1</v>
      </c>
      <c r="E5" s="47">
        <v>97.2</v>
      </c>
      <c r="F5" s="52">
        <f>RATE(B5*D5,A5*C5/D5,-E5,A5,0)</f>
        <v>3.8592016936522387E-2</v>
      </c>
      <c r="G5" s="48">
        <f>(1+F5)^D5-1</f>
        <v>3.8592016936522366E-2</v>
      </c>
    </row>
    <row r="6" spans="1:7">
      <c r="A6" s="47">
        <v>100</v>
      </c>
      <c r="B6" s="47">
        <v>1</v>
      </c>
      <c r="C6" s="47">
        <v>6.2</v>
      </c>
      <c r="D6" s="47">
        <v>4</v>
      </c>
      <c r="E6" s="47">
        <v>102</v>
      </c>
      <c r="F6" s="52">
        <f>RATE(B6*D6,C6/D6,-E6,A6,0)</f>
        <v>1.0369710038638277E-2</v>
      </c>
      <c r="G6" s="48">
        <f>(1+F6)^D6-1</f>
        <v>4.2128497291600731E-2</v>
      </c>
    </row>
    <row r="7" spans="1:7">
      <c r="A7" s="47">
        <v>100</v>
      </c>
      <c r="B7" s="47">
        <v>1.25</v>
      </c>
      <c r="C7" s="47">
        <v>6.4</v>
      </c>
      <c r="D7" s="47">
        <v>4</v>
      </c>
      <c r="E7" s="47">
        <v>102.5</v>
      </c>
      <c r="F7" s="52">
        <f>RATE(B7*D7,C7/D7,-E7,A7,0)</f>
        <v>1.0836287807018974E-2</v>
      </c>
      <c r="G7" s="48">
        <f>(1+F7)^D7-1</f>
        <v>4.4054805627523841E-2</v>
      </c>
    </row>
    <row r="9" spans="1:7">
      <c r="A9" s="51" t="s">
        <v>343</v>
      </c>
    </row>
    <row r="10" spans="1:7">
      <c r="A10" s="50" t="s">
        <v>310</v>
      </c>
      <c r="B10" s="50" t="s">
        <v>309</v>
      </c>
      <c r="C10" s="50" t="s">
        <v>308</v>
      </c>
      <c r="D10" s="50" t="s">
        <v>307</v>
      </c>
      <c r="E10" s="50" t="s">
        <v>306</v>
      </c>
      <c r="F10" s="50" t="s">
        <v>305</v>
      </c>
      <c r="G10" s="50" t="s">
        <v>304</v>
      </c>
    </row>
    <row r="11" spans="1:7">
      <c r="A11" s="47">
        <v>100</v>
      </c>
      <c r="B11" s="47">
        <v>1</v>
      </c>
      <c r="C11" s="47">
        <v>6.2</v>
      </c>
      <c r="D11" s="47">
        <v>2</v>
      </c>
      <c r="E11" s="47">
        <v>102</v>
      </c>
      <c r="F11" s="49">
        <f>RATE(B11*D11,C11/D11,-E11,A11,0)</f>
        <v>2.0688611732929463E-2</v>
      </c>
      <c r="G11" s="48">
        <f>(1+F11)^D11-1</f>
        <v>4.1805242121294883E-2</v>
      </c>
    </row>
    <row r="12" spans="1:7">
      <c r="A12" s="47">
        <v>100</v>
      </c>
      <c r="B12" s="47">
        <v>1</v>
      </c>
      <c r="C12" s="47">
        <v>6.2</v>
      </c>
      <c r="D12" s="47">
        <v>4</v>
      </c>
      <c r="E12" s="47">
        <v>102</v>
      </c>
      <c r="F12" s="49">
        <f>RATE(B12*D12,C12/D12,-E12,A12,0)</f>
        <v>1.0369710038638277E-2</v>
      </c>
      <c r="G12" s="48">
        <f>(1+F12)^D12-1</f>
        <v>4.2128497291600731E-2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6495-6525-4504-A0C6-AA4211164CAB}">
  <dimension ref="A2:F53"/>
  <sheetViews>
    <sheetView zoomScale="90" workbookViewId="0">
      <selection activeCell="A45" sqref="A45:D48"/>
    </sheetView>
  </sheetViews>
  <sheetFormatPr defaultColWidth="12.5703125" defaultRowHeight="15.75"/>
  <cols>
    <col min="1" max="1" width="33.5703125" style="47" bestFit="1" customWidth="1"/>
    <col min="2" max="2" width="13.42578125" style="47" bestFit="1" customWidth="1"/>
    <col min="3" max="3" width="10.7109375" style="47" bestFit="1" customWidth="1"/>
    <col min="4" max="4" width="20.85546875" style="47" bestFit="1" customWidth="1"/>
    <col min="5" max="5" width="7.7109375" style="47" bestFit="1" customWidth="1"/>
    <col min="6" max="6" width="10" style="47" bestFit="1" customWidth="1"/>
    <col min="7" max="16384" width="12.5703125" style="47"/>
  </cols>
  <sheetData>
    <row r="2" spans="1:6">
      <c r="A2" s="65" t="s">
        <v>334</v>
      </c>
      <c r="B2" s="65"/>
      <c r="C2" s="65"/>
      <c r="D2" s="65"/>
      <c r="E2" s="65"/>
      <c r="F2" s="65"/>
    </row>
    <row r="3" spans="1:6">
      <c r="A3" s="50" t="s">
        <v>333</v>
      </c>
      <c r="B3" s="50" t="s">
        <v>325</v>
      </c>
      <c r="C3" s="50" t="s">
        <v>332</v>
      </c>
      <c r="D3" s="50" t="s">
        <v>331</v>
      </c>
      <c r="E3" s="50" t="s">
        <v>330</v>
      </c>
      <c r="F3" s="50" t="s">
        <v>323</v>
      </c>
    </row>
    <row r="4" spans="1:6">
      <c r="A4" s="47">
        <v>0.25</v>
      </c>
      <c r="B4" s="47">
        <v>3</v>
      </c>
      <c r="C4" s="47">
        <v>3.25</v>
      </c>
      <c r="D4" s="47">
        <v>3.25</v>
      </c>
      <c r="E4" s="61">
        <f>D4*A4</f>
        <v>0.8125</v>
      </c>
      <c r="F4" s="62">
        <v>1.0081249999999999</v>
      </c>
    </row>
    <row r="5" spans="1:6">
      <c r="A5" s="47">
        <v>0.5</v>
      </c>
      <c r="B5" s="47">
        <v>6</v>
      </c>
      <c r="C5" s="47">
        <v>3.4</v>
      </c>
      <c r="D5" s="47">
        <f>((A5*C5)-(A4*C4))/(A5-A4)</f>
        <v>3.55</v>
      </c>
      <c r="E5" s="61">
        <f>D5*A4</f>
        <v>0.88749999999999996</v>
      </c>
      <c r="F5" s="60">
        <v>1.008875</v>
      </c>
    </row>
    <row r="6" spans="1:6">
      <c r="A6" s="47">
        <v>0.75</v>
      </c>
      <c r="B6" s="47">
        <v>9</v>
      </c>
      <c r="C6" s="47">
        <v>3.55</v>
      </c>
      <c r="D6" s="47">
        <f>((A6*C6)-(A5*C5))/(A6-A5)</f>
        <v>3.8499999999999988</v>
      </c>
      <c r="E6" s="61">
        <f>D6*A4</f>
        <v>0.96249999999999969</v>
      </c>
      <c r="F6" s="60">
        <v>1.009625</v>
      </c>
    </row>
    <row r="7" spans="1:6">
      <c r="A7" s="47">
        <v>1</v>
      </c>
      <c r="B7" s="47">
        <v>12</v>
      </c>
      <c r="C7" s="47">
        <v>3.7</v>
      </c>
      <c r="D7" s="47">
        <f>((A7*C7)-(A6*C6))/(A7-A6)</f>
        <v>4.1500000000000021</v>
      </c>
      <c r="E7" s="61">
        <f>D7*A4</f>
        <v>1.0375000000000005</v>
      </c>
      <c r="F7" s="60">
        <v>1.010375</v>
      </c>
    </row>
    <row r="8" spans="1:6">
      <c r="A8" s="47">
        <v>1.25</v>
      </c>
      <c r="B8" s="47">
        <v>15</v>
      </c>
      <c r="C8" s="47">
        <v>3.8</v>
      </c>
      <c r="D8" s="47">
        <f>((A8*C8)-(A7*C7))/(A8-A7)</f>
        <v>4.1999999999999993</v>
      </c>
      <c r="E8" s="61">
        <f>D8*A4</f>
        <v>1.0499999999999998</v>
      </c>
      <c r="F8" s="60">
        <v>1.0105</v>
      </c>
    </row>
    <row r="13" spans="1:6">
      <c r="A13" s="59" t="s">
        <v>329</v>
      </c>
    </row>
    <row r="14" spans="1:6">
      <c r="A14" s="58">
        <f>1/F4</f>
        <v>0.99194048357098585</v>
      </c>
    </row>
    <row r="15" spans="1:6">
      <c r="A15" s="58">
        <f>A14*1/F5</f>
        <v>0.98321445528037255</v>
      </c>
    </row>
    <row r="16" spans="1:6">
      <c r="A16" s="58">
        <f>A15*1/F6</f>
        <v>0.97384123340881268</v>
      </c>
    </row>
    <row r="17" spans="1:4">
      <c r="A17" s="58">
        <f>A16*1/F7</f>
        <v>0.96384137910064349</v>
      </c>
    </row>
    <row r="18" spans="1:4">
      <c r="A18" s="57">
        <f>A17*1/F8</f>
        <v>0.95382620395907325</v>
      </c>
    </row>
    <row r="23" spans="1:4">
      <c r="A23" s="65" t="s">
        <v>328</v>
      </c>
      <c r="B23" s="65"/>
      <c r="C23" s="65"/>
      <c r="D23" s="65"/>
    </row>
    <row r="24" spans="1:4">
      <c r="A24" s="56" t="s">
        <v>325</v>
      </c>
      <c r="B24" s="56" t="s">
        <v>327</v>
      </c>
      <c r="C24" s="56" t="s">
        <v>323</v>
      </c>
      <c r="D24" s="56" t="s">
        <v>322</v>
      </c>
    </row>
    <row r="25" spans="1:4">
      <c r="A25" s="47">
        <v>3</v>
      </c>
      <c r="B25" s="47">
        <f>100*3/12*3.5%</f>
        <v>0.87500000000000011</v>
      </c>
      <c r="C25" s="55">
        <f>A14</f>
        <v>0.99194048357098585</v>
      </c>
      <c r="D25" s="47">
        <f t="shared" ref="D25:D30" si="0">B25*C25</f>
        <v>0.86794792312461277</v>
      </c>
    </row>
    <row r="26" spans="1:4">
      <c r="A26" s="47">
        <v>6</v>
      </c>
      <c r="B26" s="47">
        <f>100*3/12*3.5%</f>
        <v>0.87500000000000011</v>
      </c>
      <c r="C26" s="55">
        <f>A15</f>
        <v>0.98321445528037255</v>
      </c>
      <c r="D26" s="47">
        <f t="shared" si="0"/>
        <v>0.86031264837032606</v>
      </c>
    </row>
    <row r="27" spans="1:4">
      <c r="A27" s="47">
        <v>9</v>
      </c>
      <c r="B27" s="47">
        <f>100*3/12*3.5%</f>
        <v>0.87500000000000011</v>
      </c>
      <c r="C27" s="55">
        <f>A16</f>
        <v>0.97384123340881268</v>
      </c>
      <c r="D27" s="47">
        <f t="shared" si="0"/>
        <v>0.85211107923271123</v>
      </c>
    </row>
    <row r="28" spans="1:4">
      <c r="A28" s="47">
        <v>12</v>
      </c>
      <c r="B28" s="47">
        <f>100*3/12*3.5%</f>
        <v>0.87500000000000011</v>
      </c>
      <c r="C28" s="55">
        <f>A17</f>
        <v>0.96384137910064349</v>
      </c>
      <c r="D28" s="47">
        <f t="shared" si="0"/>
        <v>0.84336120671306314</v>
      </c>
    </row>
    <row r="29" spans="1:4">
      <c r="A29" s="47">
        <v>15</v>
      </c>
      <c r="B29" s="47">
        <f>100*3/12*3.5%</f>
        <v>0.87500000000000011</v>
      </c>
      <c r="C29" s="55">
        <f>A18</f>
        <v>0.95382620395907325</v>
      </c>
      <c r="D29" s="47">
        <f t="shared" si="0"/>
        <v>0.83459792846418923</v>
      </c>
    </row>
    <row r="30" spans="1:4">
      <c r="A30" s="47">
        <v>15</v>
      </c>
      <c r="B30" s="47">
        <v>100</v>
      </c>
      <c r="C30" s="55">
        <f>C29</f>
        <v>0.95382620395907325</v>
      </c>
      <c r="D30" s="47">
        <f t="shared" si="0"/>
        <v>95.382620395907324</v>
      </c>
    </row>
    <row r="31" spans="1:4">
      <c r="D31" s="51">
        <f>SUM(D25:D30)</f>
        <v>99.640951181812227</v>
      </c>
    </row>
    <row r="35" spans="1:4">
      <c r="A35" s="66" t="s">
        <v>326</v>
      </c>
      <c r="B35" s="66"/>
      <c r="C35" s="66"/>
      <c r="D35" s="66"/>
    </row>
    <row r="36" spans="1:4">
      <c r="A36" s="56" t="s">
        <v>325</v>
      </c>
      <c r="B36" s="56" t="s">
        <v>324</v>
      </c>
      <c r="C36" s="56" t="s">
        <v>323</v>
      </c>
      <c r="D36" s="56" t="s">
        <v>322</v>
      </c>
    </row>
    <row r="37" spans="1:4">
      <c r="A37" s="47">
        <v>3</v>
      </c>
      <c r="B37" s="47">
        <v>1.0049999999999999</v>
      </c>
      <c r="C37" s="55">
        <f>A14</f>
        <v>0.99194048357098585</v>
      </c>
      <c r="D37" s="47">
        <f>B37*C37</f>
        <v>0.99690018598884067</v>
      </c>
    </row>
    <row r="38" spans="1:4">
      <c r="A38" s="47">
        <v>3</v>
      </c>
      <c r="B38" s="47">
        <v>100</v>
      </c>
      <c r="C38" s="55">
        <f>A14</f>
        <v>0.99194048357098585</v>
      </c>
      <c r="D38" s="47">
        <f>B38*C38</f>
        <v>99.19404835709858</v>
      </c>
    </row>
    <row r="39" spans="1:4">
      <c r="D39" s="51">
        <f>D37+D38</f>
        <v>100.19094854308742</v>
      </c>
    </row>
    <row r="45" spans="1:4">
      <c r="A45" s="54" t="s">
        <v>321</v>
      </c>
      <c r="B45" s="54"/>
      <c r="C45" s="54"/>
      <c r="D45" s="54" t="s">
        <v>316</v>
      </c>
    </row>
    <row r="46" spans="1:4">
      <c r="A46" s="54" t="s">
        <v>320</v>
      </c>
      <c r="B46" s="54"/>
      <c r="C46" s="54"/>
      <c r="D46" s="47">
        <f>D31</f>
        <v>99.640951181812227</v>
      </c>
    </row>
    <row r="47" spans="1:4">
      <c r="A47" s="54" t="s">
        <v>319</v>
      </c>
      <c r="B47" s="54"/>
      <c r="C47" s="54"/>
      <c r="D47" s="47">
        <f>D39</f>
        <v>100.19094854308742</v>
      </c>
    </row>
    <row r="48" spans="1:4">
      <c r="A48" s="67" t="s">
        <v>318</v>
      </c>
      <c r="B48" s="67"/>
      <c r="C48" s="67"/>
      <c r="D48" s="51">
        <f>D47-D46</f>
        <v>0.54999736127518872</v>
      </c>
    </row>
    <row r="50" spans="1:4">
      <c r="A50" s="54" t="s">
        <v>317</v>
      </c>
      <c r="B50" s="54"/>
      <c r="C50" s="54"/>
      <c r="D50" s="54" t="s">
        <v>316</v>
      </c>
    </row>
    <row r="51" spans="1:4">
      <c r="A51" s="54" t="s">
        <v>315</v>
      </c>
      <c r="B51" s="54"/>
      <c r="C51" s="54"/>
      <c r="D51" s="47">
        <f>D39</f>
        <v>100.19094854308742</v>
      </c>
    </row>
    <row r="52" spans="1:4">
      <c r="A52" s="54" t="s">
        <v>314</v>
      </c>
      <c r="B52" s="54"/>
      <c r="C52" s="54"/>
      <c r="D52" s="47">
        <f>D31</f>
        <v>99.640951181812227</v>
      </c>
    </row>
    <row r="53" spans="1:4">
      <c r="A53" s="53"/>
      <c r="B53" s="53" t="s">
        <v>313</v>
      </c>
      <c r="C53" s="53"/>
      <c r="D53" s="51">
        <f>D51-D52</f>
        <v>0.54999736127518872</v>
      </c>
    </row>
  </sheetData>
  <mergeCells count="4">
    <mergeCell ref="A2:F2"/>
    <mergeCell ref="A23:D23"/>
    <mergeCell ref="A35:D35"/>
    <mergeCell ref="A48:C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51D1-06B2-49B1-9EEF-05DEA76362C3}">
  <dimension ref="A1:N11"/>
  <sheetViews>
    <sheetView workbookViewId="0">
      <selection activeCell="E21" sqref="E21"/>
    </sheetView>
  </sheetViews>
  <sheetFormatPr defaultColWidth="12.5703125" defaultRowHeight="15.75"/>
  <cols>
    <col min="1" max="1" width="31.7109375" style="47" bestFit="1" customWidth="1"/>
    <col min="2" max="2" width="6.5703125" style="47" bestFit="1" customWidth="1"/>
    <col min="3" max="3" width="17.85546875" style="47" customWidth="1"/>
    <col min="4" max="16384" width="12.5703125" style="47"/>
  </cols>
  <sheetData>
    <row r="1" spans="1:14" ht="15.95" customHeight="1">
      <c r="A1" s="68" t="s">
        <v>342</v>
      </c>
      <c r="B1" s="68"/>
      <c r="C1" s="68"/>
      <c r="D1" s="68"/>
      <c r="E1" s="68"/>
      <c r="F1" s="68"/>
      <c r="G1" s="68"/>
      <c r="H1" s="68"/>
      <c r="I1" s="68"/>
      <c r="J1" s="68"/>
      <c r="K1" s="63"/>
      <c r="L1" s="63"/>
      <c r="M1" s="63"/>
      <c r="N1" s="63"/>
    </row>
    <row r="2" spans="1:14">
      <c r="A2" s="68"/>
      <c r="B2" s="68"/>
      <c r="C2" s="68"/>
      <c r="D2" s="68"/>
      <c r="E2" s="68"/>
      <c r="F2" s="68"/>
      <c r="G2" s="68"/>
      <c r="H2" s="68"/>
      <c r="I2" s="68"/>
      <c r="J2" s="68"/>
      <c r="K2" s="63"/>
      <c r="L2" s="63"/>
      <c r="M2" s="63"/>
      <c r="N2" s="63"/>
    </row>
    <row r="3" spans="1:14">
      <c r="A3" s="68"/>
      <c r="B3" s="68"/>
      <c r="C3" s="68"/>
      <c r="D3" s="68"/>
      <c r="E3" s="68"/>
      <c r="F3" s="68"/>
      <c r="G3" s="68"/>
      <c r="H3" s="68"/>
      <c r="I3" s="68"/>
      <c r="J3" s="68"/>
      <c r="K3" s="63"/>
      <c r="L3" s="63"/>
      <c r="M3" s="63"/>
      <c r="N3" s="63"/>
    </row>
    <row r="4" spans="1:1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4" ht="15.75" customHeight="1">
      <c r="A5" s="68" t="s">
        <v>341</v>
      </c>
      <c r="B5" s="68"/>
      <c r="C5" s="68"/>
      <c r="D5" s="68"/>
      <c r="E5" s="68"/>
      <c r="F5" s="68"/>
      <c r="G5" s="68"/>
      <c r="H5" s="63"/>
      <c r="I5" s="63"/>
      <c r="J5" s="63"/>
      <c r="K5" s="63"/>
      <c r="L5" s="63"/>
    </row>
    <row r="7" spans="1:14">
      <c r="A7" s="50" t="s">
        <v>340</v>
      </c>
      <c r="B7" s="48">
        <f>5.2%+9.44%-5.2%</f>
        <v>9.4399999999999998E-2</v>
      </c>
      <c r="C7" s="67" t="s">
        <v>339</v>
      </c>
      <c r="D7" s="67"/>
      <c r="E7" s="67"/>
      <c r="F7" s="67"/>
      <c r="G7" s="67"/>
    </row>
    <row r="9" spans="1:14">
      <c r="A9" s="50" t="s">
        <v>338</v>
      </c>
      <c r="B9" s="48">
        <f>10%+5.84%-10%</f>
        <v>5.8400000000000007E-2</v>
      </c>
      <c r="C9" s="67" t="s">
        <v>337</v>
      </c>
      <c r="D9" s="67"/>
      <c r="E9" s="67"/>
      <c r="F9" s="67"/>
      <c r="G9" s="67"/>
    </row>
    <row r="11" spans="1:14">
      <c r="A11" s="50" t="s">
        <v>336</v>
      </c>
      <c r="B11" s="48">
        <f>5.84%-5.2%+9.44%-10%</f>
        <v>7.9999999999999516E-4</v>
      </c>
      <c r="C11" s="67" t="s">
        <v>335</v>
      </c>
      <c r="D11" s="67"/>
      <c r="E11" s="67"/>
      <c r="F11" s="67"/>
      <c r="G11" s="67"/>
    </row>
  </sheetData>
  <mergeCells count="5">
    <mergeCell ref="C9:G9"/>
    <mergeCell ref="C11:G11"/>
    <mergeCell ref="A1:J3"/>
    <mergeCell ref="A5:G5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Beta for hedging</vt:lpstr>
      <vt:lpstr>part1</vt:lpstr>
      <vt:lpstr>part2</vt:lpstr>
      <vt:lpstr>part3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2021-10-29T18:14:47Z</dcterms:created>
  <dcterms:modified xsi:type="dcterms:W3CDTF">2022-03-18T19:11:32Z</dcterms:modified>
</cp:coreProperties>
</file>