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Sarr\Desktop\LachineLab\"/>
    </mc:Choice>
  </mc:AlternateContent>
  <bookViews>
    <workbookView xWindow="0" yWindow="0" windowWidth="10710" windowHeight="7545" tabRatio="867" activeTab="13"/>
  </bookViews>
  <sheets>
    <sheet name="CoûtFin" sheetId="1" r:id="rId1"/>
    <sheet name="Hypot" sheetId="2" r:id="rId2"/>
    <sheet name="Bil" sheetId="10" r:id="rId3"/>
    <sheet name="Rés" sheetId="9" r:id="rId4"/>
    <sheet name="annxRés" sheetId="8" r:id="rId5"/>
    <sheet name="VtsAchts" sheetId="4" r:id="rId6"/>
    <sheet name="MCréPlac" sheetId="19" r:id="rId7"/>
    <sheet name="BdgCais1" sheetId="16" r:id="rId8"/>
    <sheet name="BdgCais2" sheetId="17" r:id="rId9"/>
    <sheet name="BdgCais3" sheetId="20" r:id="rId10"/>
    <sheet name="Amor" sheetId="7" r:id="rId11"/>
    <sheet name="Empr" sheetId="12" r:id="rId12"/>
    <sheet name="Pt Mrt" sheetId="11" r:id="rId13"/>
    <sheet name="Sheet1" sheetId="21" r:id="rId14"/>
  </sheets>
  <definedNames>
    <definedName name="EMPRUNT_1">#REF!</definedName>
    <definedName name="EMPRUNT_2">#REF!</definedName>
    <definedName name="EMPRUNT_3">#REF!</definedName>
    <definedName name="ETATS_2_ANS">#REF!</definedName>
    <definedName name="ETATS_3_ANS">#REF!</definedName>
    <definedName name="VENTE_ACHAT">#REF!</definedName>
  </definedNames>
  <calcPr calcId="152511"/>
</workbook>
</file>

<file path=xl/calcChain.xml><?xml version="1.0" encoding="utf-8"?>
<calcChain xmlns="http://schemas.openxmlformats.org/spreadsheetml/2006/main">
  <c r="J78" i="4" l="1"/>
  <c r="H87" i="4"/>
  <c r="H88" i="4"/>
  <c r="H90" i="4"/>
  <c r="H94" i="4"/>
  <c r="R5" i="20"/>
  <c r="Q5" i="20"/>
  <c r="P5" i="20"/>
  <c r="O5" i="20"/>
  <c r="N5" i="20"/>
  <c r="M5" i="20"/>
  <c r="L5" i="20"/>
  <c r="K5" i="20"/>
  <c r="J5" i="20"/>
  <c r="I5" i="20"/>
  <c r="H5" i="20"/>
  <c r="G5" i="20"/>
  <c r="G5" i="17"/>
  <c r="R5" i="17"/>
  <c r="Q5" i="17"/>
  <c r="P5" i="17"/>
  <c r="O5" i="17"/>
  <c r="N5" i="17"/>
  <c r="M5" i="17"/>
  <c r="L5" i="17"/>
  <c r="K5" i="17"/>
  <c r="J5" i="17"/>
  <c r="I5" i="17"/>
  <c r="H5" i="17"/>
  <c r="H5" i="16"/>
  <c r="I5" i="16"/>
  <c r="J5" i="16"/>
  <c r="K5" i="16"/>
  <c r="L5" i="16"/>
  <c r="M5" i="16"/>
  <c r="N5" i="16"/>
  <c r="O5" i="16"/>
  <c r="P5" i="16"/>
  <c r="Q5" i="16"/>
  <c r="R5" i="16"/>
  <c r="G5" i="16"/>
  <c r="S126" i="4"/>
  <c r="R126" i="4"/>
  <c r="Q126" i="4"/>
  <c r="P126" i="4"/>
  <c r="O126" i="4"/>
  <c r="N126" i="4"/>
  <c r="M126" i="4"/>
  <c r="L126" i="4"/>
  <c r="K126" i="4"/>
  <c r="J126" i="4"/>
  <c r="I126" i="4"/>
  <c r="H126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S76" i="4"/>
  <c r="R76" i="4"/>
  <c r="Q76" i="4"/>
  <c r="P76" i="4"/>
  <c r="O76" i="4"/>
  <c r="N76" i="4"/>
  <c r="M76" i="4"/>
  <c r="L76" i="4"/>
  <c r="K76" i="4"/>
  <c r="J76" i="4"/>
  <c r="I76" i="4"/>
  <c r="H76" i="4"/>
  <c r="H52" i="4"/>
  <c r="S52" i="4"/>
  <c r="R52" i="4"/>
  <c r="Q52" i="4"/>
  <c r="P52" i="4"/>
  <c r="O52" i="4"/>
  <c r="N52" i="4"/>
  <c r="M52" i="4"/>
  <c r="L52" i="4"/>
  <c r="K52" i="4"/>
  <c r="J52" i="4"/>
  <c r="I52" i="4"/>
  <c r="S29" i="4"/>
  <c r="R29" i="4"/>
  <c r="Q29" i="4"/>
  <c r="P29" i="4"/>
  <c r="O29" i="4"/>
  <c r="N29" i="4"/>
  <c r="M29" i="4"/>
  <c r="L29" i="4"/>
  <c r="K29" i="4"/>
  <c r="J29" i="4"/>
  <c r="I29" i="4"/>
  <c r="H29" i="4"/>
  <c r="C58" i="20"/>
  <c r="C58" i="17"/>
  <c r="R47" i="9"/>
  <c r="N47" i="9"/>
  <c r="J47" i="9"/>
  <c r="K35" i="10"/>
  <c r="T34" i="17"/>
  <c r="T34" i="16"/>
  <c r="T34" i="20"/>
  <c r="S20" i="8"/>
  <c r="R18" i="9"/>
  <c r="N18" i="9"/>
  <c r="J18" i="9"/>
  <c r="T36" i="20"/>
  <c r="T36" i="17"/>
  <c r="T36" i="16"/>
  <c r="K22" i="8"/>
  <c r="R28" i="20"/>
  <c r="Q28" i="20"/>
  <c r="P28" i="20"/>
  <c r="O28" i="20"/>
  <c r="N28" i="20"/>
  <c r="M28" i="20"/>
  <c r="L28" i="20"/>
  <c r="K28" i="20"/>
  <c r="J28" i="20"/>
  <c r="I28" i="20"/>
  <c r="H28" i="20"/>
  <c r="G28" i="20"/>
  <c r="T28" i="20"/>
  <c r="R28" i="17"/>
  <c r="Q28" i="17"/>
  <c r="P28" i="17"/>
  <c r="O28" i="17"/>
  <c r="N28" i="17"/>
  <c r="M28" i="17"/>
  <c r="L28" i="17"/>
  <c r="K28" i="17"/>
  <c r="J28" i="17"/>
  <c r="I28" i="17"/>
  <c r="H28" i="17"/>
  <c r="G28" i="17"/>
  <c r="G60" i="17" s="1"/>
  <c r="G64" i="17" s="1"/>
  <c r="G67" i="17" s="1"/>
  <c r="H63" i="17" s="1"/>
  <c r="T28" i="17"/>
  <c r="O14" i="8" s="1"/>
  <c r="T27" i="16"/>
  <c r="G28" i="16"/>
  <c r="R28" i="16"/>
  <c r="Q28" i="16"/>
  <c r="P28" i="16"/>
  <c r="O28" i="16"/>
  <c r="N28" i="16"/>
  <c r="M28" i="16"/>
  <c r="L28" i="16"/>
  <c r="K28" i="16"/>
  <c r="J28" i="16"/>
  <c r="I28" i="16"/>
  <c r="H28" i="16"/>
  <c r="T28" i="16"/>
  <c r="K14" i="8"/>
  <c r="E117" i="4"/>
  <c r="E142" i="4"/>
  <c r="E116" i="4"/>
  <c r="E115" i="4"/>
  <c r="K81" i="4"/>
  <c r="K78" i="4"/>
  <c r="K80" i="4"/>
  <c r="I78" i="4"/>
  <c r="K82" i="4"/>
  <c r="K84" i="4"/>
  <c r="J24" i="16"/>
  <c r="E107" i="4"/>
  <c r="E132" i="4"/>
  <c r="E103" i="4"/>
  <c r="R103" i="4"/>
  <c r="H132" i="4"/>
  <c r="E105" i="4"/>
  <c r="E106" i="4"/>
  <c r="J80" i="4"/>
  <c r="J81" i="4"/>
  <c r="H78" i="4"/>
  <c r="J82" i="4"/>
  <c r="J84" i="4"/>
  <c r="I24" i="16"/>
  <c r="T17" i="20"/>
  <c r="D38" i="7"/>
  <c r="T18" i="20"/>
  <c r="D39" i="7"/>
  <c r="T19" i="20"/>
  <c r="D40" i="7"/>
  <c r="T20" i="20"/>
  <c r="D41" i="7"/>
  <c r="T21" i="20"/>
  <c r="D42" i="7"/>
  <c r="T22" i="20"/>
  <c r="D43" i="7"/>
  <c r="T16" i="20"/>
  <c r="D37" i="7"/>
  <c r="D44" i="7"/>
  <c r="C7" i="7"/>
  <c r="T16" i="16"/>
  <c r="D7" i="7"/>
  <c r="T16" i="17"/>
  <c r="D22" i="7"/>
  <c r="F22" i="7"/>
  <c r="F37" i="7"/>
  <c r="T17" i="16"/>
  <c r="D8" i="7"/>
  <c r="T17" i="17"/>
  <c r="D23" i="7"/>
  <c r="F23" i="7"/>
  <c r="F38" i="7"/>
  <c r="T18" i="16"/>
  <c r="D9" i="7"/>
  <c r="T18" i="17"/>
  <c r="D24" i="7"/>
  <c r="F24" i="7"/>
  <c r="F39" i="7"/>
  <c r="T19" i="16"/>
  <c r="D10" i="7"/>
  <c r="T19" i="17"/>
  <c r="D25" i="7"/>
  <c r="T20" i="16"/>
  <c r="D11" i="7"/>
  <c r="T20" i="17"/>
  <c r="D26" i="7"/>
  <c r="F26" i="7"/>
  <c r="F41" i="7"/>
  <c r="T21" i="16"/>
  <c r="D12" i="7"/>
  <c r="T21" i="17"/>
  <c r="D27" i="7"/>
  <c r="F27" i="7"/>
  <c r="F42" i="7"/>
  <c r="T22" i="16"/>
  <c r="D13" i="7"/>
  <c r="T22" i="17"/>
  <c r="D28" i="7"/>
  <c r="F28" i="7"/>
  <c r="F43" i="7"/>
  <c r="B13" i="7"/>
  <c r="B28" i="7"/>
  <c r="B43" i="7"/>
  <c r="B12" i="7"/>
  <c r="B27" i="7"/>
  <c r="B42" i="7"/>
  <c r="B11" i="7"/>
  <c r="B26" i="7"/>
  <c r="B41" i="7"/>
  <c r="B10" i="7"/>
  <c r="B25" i="7"/>
  <c r="B40" i="7"/>
  <c r="B9" i="7"/>
  <c r="B24" i="7"/>
  <c r="B39" i="7"/>
  <c r="B8" i="7"/>
  <c r="B23" i="7"/>
  <c r="B38" i="7"/>
  <c r="B7" i="7"/>
  <c r="B22" i="7"/>
  <c r="B37" i="7"/>
  <c r="B1" i="7"/>
  <c r="K6" i="10"/>
  <c r="O6" i="10"/>
  <c r="S7" i="8"/>
  <c r="D13" i="8"/>
  <c r="K7" i="8"/>
  <c r="O7" i="8"/>
  <c r="D14" i="8"/>
  <c r="D47" i="8"/>
  <c r="D33" i="8"/>
  <c r="D34" i="8"/>
  <c r="D35" i="8"/>
  <c r="D36" i="8"/>
  <c r="D37" i="8"/>
  <c r="D38" i="8"/>
  <c r="D39" i="8"/>
  <c r="D45" i="8"/>
  <c r="D32" i="8"/>
  <c r="D15" i="8"/>
  <c r="D16" i="8"/>
  <c r="D17" i="8"/>
  <c r="D18" i="8"/>
  <c r="D19" i="8"/>
  <c r="D21" i="8"/>
  <c r="D23" i="8"/>
  <c r="D24" i="8"/>
  <c r="D25" i="8"/>
  <c r="D26" i="8"/>
  <c r="C2" i="8"/>
  <c r="K13" i="8"/>
  <c r="T29" i="16"/>
  <c r="K15" i="8"/>
  <c r="T30" i="16"/>
  <c r="K16" i="8"/>
  <c r="T31" i="16"/>
  <c r="K17" i="8"/>
  <c r="T32" i="16"/>
  <c r="K18" i="8"/>
  <c r="T33" i="16"/>
  <c r="K19" i="8"/>
  <c r="T35" i="16"/>
  <c r="K21" i="8"/>
  <c r="T37" i="16"/>
  <c r="K23" i="8"/>
  <c r="T38" i="16"/>
  <c r="K24" i="8"/>
  <c r="T39" i="16"/>
  <c r="K25" i="8"/>
  <c r="T40" i="16"/>
  <c r="K26" i="8"/>
  <c r="G43" i="16"/>
  <c r="H43" i="16"/>
  <c r="I43" i="16"/>
  <c r="J43" i="16"/>
  <c r="K43" i="16"/>
  <c r="L43" i="16"/>
  <c r="M43" i="16"/>
  <c r="N43" i="16"/>
  <c r="O43" i="16"/>
  <c r="P43" i="16"/>
  <c r="Q43" i="16"/>
  <c r="R43" i="16"/>
  <c r="T45" i="16"/>
  <c r="K35" i="8"/>
  <c r="T46" i="16"/>
  <c r="K36" i="8"/>
  <c r="T47" i="16"/>
  <c r="K37" i="8"/>
  <c r="T48" i="16"/>
  <c r="K38" i="8"/>
  <c r="T49" i="16"/>
  <c r="K39" i="8"/>
  <c r="T54" i="16"/>
  <c r="K47" i="8"/>
  <c r="T42" i="16"/>
  <c r="K32" i="8"/>
  <c r="T54" i="17"/>
  <c r="O47" i="8"/>
  <c r="T45" i="17"/>
  <c r="O35" i="8"/>
  <c r="T46" i="17"/>
  <c r="O36" i="8"/>
  <c r="T48" i="17"/>
  <c r="O38" i="8"/>
  <c r="T29" i="17"/>
  <c r="O15" i="8" s="1"/>
  <c r="T30" i="17"/>
  <c r="O16" i="8" s="1"/>
  <c r="T32" i="17"/>
  <c r="O18" i="8" s="1"/>
  <c r="T33" i="17"/>
  <c r="O19" i="8"/>
  <c r="T35" i="17"/>
  <c r="O21" i="8" s="1"/>
  <c r="O20" i="8"/>
  <c r="T37" i="17"/>
  <c r="O22" i="8" s="1"/>
  <c r="T38" i="17"/>
  <c r="O24" i="8"/>
  <c r="T39" i="17"/>
  <c r="O25" i="8"/>
  <c r="T40" i="17"/>
  <c r="O26" i="8"/>
  <c r="T49" i="17"/>
  <c r="O39" i="8"/>
  <c r="G43" i="17"/>
  <c r="H43" i="17"/>
  <c r="I43" i="17"/>
  <c r="J43" i="17"/>
  <c r="K43" i="17"/>
  <c r="L43" i="17"/>
  <c r="M43" i="17"/>
  <c r="N43" i="17"/>
  <c r="O43" i="17"/>
  <c r="P43" i="17"/>
  <c r="Q43" i="17"/>
  <c r="R43" i="17"/>
  <c r="T47" i="17"/>
  <c r="O37" i="8"/>
  <c r="T31" i="17"/>
  <c r="O17" i="8"/>
  <c r="T27" i="17"/>
  <c r="O13" i="8"/>
  <c r="T42" i="17"/>
  <c r="O32" i="8"/>
  <c r="K8" i="8"/>
  <c r="T27" i="20"/>
  <c r="S13" i="8"/>
  <c r="S14" i="8"/>
  <c r="T29" i="20"/>
  <c r="S15" i="8"/>
  <c r="T30" i="20"/>
  <c r="S16" i="8"/>
  <c r="T31" i="20"/>
  <c r="S17" i="8"/>
  <c r="T32" i="20"/>
  <c r="S18" i="8"/>
  <c r="T33" i="20"/>
  <c r="S19" i="8"/>
  <c r="T35" i="20"/>
  <c r="S21" i="8"/>
  <c r="T37" i="20"/>
  <c r="S22" i="8"/>
  <c r="S23" i="8"/>
  <c r="T38" i="20"/>
  <c r="S24" i="8"/>
  <c r="T39" i="20"/>
  <c r="S25" i="8"/>
  <c r="T40" i="20"/>
  <c r="S26" i="8"/>
  <c r="T42" i="20"/>
  <c r="S32" i="8"/>
  <c r="G43" i="20"/>
  <c r="H43" i="20"/>
  <c r="I43" i="20"/>
  <c r="J43" i="20"/>
  <c r="K43" i="20"/>
  <c r="L43" i="20"/>
  <c r="M43" i="20"/>
  <c r="N43" i="20"/>
  <c r="O43" i="20"/>
  <c r="P43" i="20"/>
  <c r="Q43" i="20"/>
  <c r="R43" i="20"/>
  <c r="T43" i="20"/>
  <c r="S33" i="8"/>
  <c r="T45" i="20"/>
  <c r="S35" i="8"/>
  <c r="T46" i="20"/>
  <c r="S36" i="8"/>
  <c r="T47" i="20"/>
  <c r="S37" i="8"/>
  <c r="T48" i="20"/>
  <c r="S38" i="8"/>
  <c r="T49" i="20"/>
  <c r="S39" i="8"/>
  <c r="T54" i="20"/>
  <c r="S47" i="8"/>
  <c r="G44" i="16"/>
  <c r="H44" i="16"/>
  <c r="I44" i="16"/>
  <c r="J44" i="16"/>
  <c r="K44" i="16"/>
  <c r="L44" i="16"/>
  <c r="M44" i="16"/>
  <c r="N44" i="16"/>
  <c r="O44" i="16"/>
  <c r="P44" i="16"/>
  <c r="Q44" i="16"/>
  <c r="R44" i="16"/>
  <c r="G44" i="17"/>
  <c r="H44" i="17"/>
  <c r="I44" i="17"/>
  <c r="J44" i="17"/>
  <c r="K44" i="17"/>
  <c r="L44" i="17"/>
  <c r="M44" i="17"/>
  <c r="N44" i="17"/>
  <c r="O44" i="17"/>
  <c r="P44" i="17"/>
  <c r="Q44" i="17"/>
  <c r="R44" i="17"/>
  <c r="G44" i="20"/>
  <c r="H44" i="20"/>
  <c r="I44" i="20"/>
  <c r="J44" i="20"/>
  <c r="K44" i="20"/>
  <c r="L44" i="20"/>
  <c r="M44" i="20"/>
  <c r="N44" i="20"/>
  <c r="O44" i="20"/>
  <c r="P44" i="20"/>
  <c r="Q44" i="20"/>
  <c r="R44" i="20"/>
  <c r="C18" i="12"/>
  <c r="C19" i="12"/>
  <c r="B17" i="12"/>
  <c r="G16" i="12"/>
  <c r="G5" i="12"/>
  <c r="E17" i="12"/>
  <c r="G7" i="12"/>
  <c r="G11" i="12"/>
  <c r="B18" i="12"/>
  <c r="D18" i="12"/>
  <c r="K18" i="12"/>
  <c r="K19" i="12"/>
  <c r="J17" i="12"/>
  <c r="O16" i="12"/>
  <c r="O7" i="12"/>
  <c r="O5" i="12"/>
  <c r="O11" i="12"/>
  <c r="J18" i="12"/>
  <c r="L18" i="12"/>
  <c r="S18" i="12"/>
  <c r="R17" i="12"/>
  <c r="W16" i="12"/>
  <c r="W7" i="12"/>
  <c r="W5" i="12"/>
  <c r="E8" i="19"/>
  <c r="G51" i="16"/>
  <c r="H80" i="4"/>
  <c r="H84" i="4"/>
  <c r="G24" i="16"/>
  <c r="G25" i="16"/>
  <c r="M17" i="12"/>
  <c r="U17" i="12"/>
  <c r="AA17" i="12"/>
  <c r="G52" i="16"/>
  <c r="D17" i="12"/>
  <c r="F17" i="12"/>
  <c r="L17" i="12"/>
  <c r="N17" i="12"/>
  <c r="W11" i="12"/>
  <c r="T17" i="12"/>
  <c r="V17" i="12"/>
  <c r="AB17" i="12"/>
  <c r="G53" i="16"/>
  <c r="G59" i="16"/>
  <c r="G62" i="16"/>
  <c r="H10" i="4"/>
  <c r="H17" i="4"/>
  <c r="H22" i="4"/>
  <c r="G7" i="16"/>
  <c r="G65" i="16"/>
  <c r="E12" i="19"/>
  <c r="O65" i="16"/>
  <c r="O8" i="16"/>
  <c r="P10" i="4"/>
  <c r="P11" i="4"/>
  <c r="P12" i="4"/>
  <c r="P13" i="4"/>
  <c r="P17" i="4"/>
  <c r="P18" i="4"/>
  <c r="P19" i="4"/>
  <c r="P20" i="4"/>
  <c r="P22" i="4"/>
  <c r="O7" i="16"/>
  <c r="O13" i="16"/>
  <c r="G8" i="16"/>
  <c r="I10" i="4"/>
  <c r="I11" i="4"/>
  <c r="I17" i="4"/>
  <c r="I18" i="4"/>
  <c r="J18" i="4"/>
  <c r="K18" i="4"/>
  <c r="L18" i="4"/>
  <c r="M18" i="4"/>
  <c r="N18" i="4"/>
  <c r="O18" i="4"/>
  <c r="Q18" i="4"/>
  <c r="R18" i="4"/>
  <c r="S18" i="4"/>
  <c r="U18" i="4"/>
  <c r="H65" i="16"/>
  <c r="H8" i="16"/>
  <c r="J10" i="4"/>
  <c r="J11" i="4"/>
  <c r="J12" i="4"/>
  <c r="J17" i="4"/>
  <c r="J19" i="4"/>
  <c r="J22" i="4"/>
  <c r="I7" i="16"/>
  <c r="I65" i="16"/>
  <c r="I8" i="16"/>
  <c r="I13" i="16"/>
  <c r="I87" i="4"/>
  <c r="I88" i="4"/>
  <c r="K10" i="4"/>
  <c r="K11" i="4"/>
  <c r="K12" i="4"/>
  <c r="K13" i="4"/>
  <c r="K17" i="4"/>
  <c r="K19" i="4"/>
  <c r="K20" i="4"/>
  <c r="J65" i="16"/>
  <c r="J8" i="16"/>
  <c r="J87" i="4"/>
  <c r="J88" i="4"/>
  <c r="L10" i="4"/>
  <c r="L11" i="4"/>
  <c r="L12" i="4"/>
  <c r="L13" i="4"/>
  <c r="L17" i="4"/>
  <c r="L19" i="4"/>
  <c r="L20" i="4"/>
  <c r="K65" i="16"/>
  <c r="K8" i="16"/>
  <c r="K87" i="4"/>
  <c r="K88" i="4"/>
  <c r="M10" i="4"/>
  <c r="M11" i="4"/>
  <c r="M12" i="4"/>
  <c r="M13" i="4"/>
  <c r="M17" i="4"/>
  <c r="M19" i="4"/>
  <c r="M20" i="4"/>
  <c r="L65" i="16"/>
  <c r="L8" i="16"/>
  <c r="M22" i="4"/>
  <c r="L7" i="16"/>
  <c r="L13" i="16"/>
  <c r="L78" i="4"/>
  <c r="L87" i="4"/>
  <c r="L88" i="4"/>
  <c r="N92" i="4"/>
  <c r="N10" i="4"/>
  <c r="N11" i="4"/>
  <c r="N12" i="4"/>
  <c r="N13" i="4"/>
  <c r="N17" i="4"/>
  <c r="N19" i="4"/>
  <c r="N20" i="4"/>
  <c r="M65" i="16"/>
  <c r="M8" i="16"/>
  <c r="M78" i="4"/>
  <c r="M87" i="4"/>
  <c r="M88" i="4"/>
  <c r="O10" i="4"/>
  <c r="O11" i="4"/>
  <c r="O12" i="4"/>
  <c r="O13" i="4"/>
  <c r="O17" i="4"/>
  <c r="O19" i="4"/>
  <c r="O20" i="4"/>
  <c r="Q20" i="4"/>
  <c r="R20" i="4"/>
  <c r="S20" i="4"/>
  <c r="U20" i="4"/>
  <c r="N65" i="16"/>
  <c r="N8" i="16"/>
  <c r="O22" i="4"/>
  <c r="N7" i="16"/>
  <c r="N13" i="16"/>
  <c r="N78" i="4"/>
  <c r="N87" i="4"/>
  <c r="N88" i="4"/>
  <c r="O78" i="4"/>
  <c r="Q82" i="4"/>
  <c r="P82" i="4"/>
  <c r="O87" i="4"/>
  <c r="O88" i="4"/>
  <c r="O90" i="4"/>
  <c r="Q10" i="4"/>
  <c r="Q11" i="4"/>
  <c r="Q12" i="4"/>
  <c r="Q13" i="4"/>
  <c r="Q17" i="4"/>
  <c r="Q19" i="4"/>
  <c r="P65" i="16"/>
  <c r="P78" i="4"/>
  <c r="P80" i="4"/>
  <c r="P87" i="4"/>
  <c r="P88" i="4"/>
  <c r="R92" i="4"/>
  <c r="R10" i="4"/>
  <c r="R11" i="4"/>
  <c r="R12" i="4"/>
  <c r="R13" i="4"/>
  <c r="R17" i="4"/>
  <c r="R19" i="4"/>
  <c r="Q65" i="16"/>
  <c r="Q8" i="16"/>
  <c r="R22" i="4"/>
  <c r="Q7" i="16"/>
  <c r="Q13" i="16"/>
  <c r="Q78" i="4"/>
  <c r="R82" i="4"/>
  <c r="Q87" i="4"/>
  <c r="Q88" i="4"/>
  <c r="S10" i="4"/>
  <c r="S11" i="4"/>
  <c r="S12" i="4"/>
  <c r="S13" i="4"/>
  <c r="S17" i="4"/>
  <c r="S19" i="4"/>
  <c r="R65" i="16"/>
  <c r="R8" i="16"/>
  <c r="R78" i="4"/>
  <c r="R87" i="4"/>
  <c r="R88" i="4"/>
  <c r="E33" i="4"/>
  <c r="H33" i="4"/>
  <c r="E34" i="4"/>
  <c r="N34" i="4"/>
  <c r="E35" i="4"/>
  <c r="H35" i="4"/>
  <c r="E36" i="4"/>
  <c r="E40" i="4"/>
  <c r="E41" i="4"/>
  <c r="E42" i="4"/>
  <c r="H42" i="4"/>
  <c r="I42" i="4"/>
  <c r="J42" i="4"/>
  <c r="K42" i="4"/>
  <c r="L42" i="4"/>
  <c r="M42" i="4"/>
  <c r="N42" i="4"/>
  <c r="O42" i="4"/>
  <c r="P42" i="4"/>
  <c r="Q42" i="4"/>
  <c r="R42" i="4"/>
  <c r="S42" i="4"/>
  <c r="U42" i="4"/>
  <c r="E43" i="4"/>
  <c r="G66" i="17"/>
  <c r="G8" i="17"/>
  <c r="S78" i="4"/>
  <c r="S87" i="4"/>
  <c r="S88" i="4"/>
  <c r="I117" i="4"/>
  <c r="U8" i="4"/>
  <c r="U15" i="4"/>
  <c r="J15" i="9"/>
  <c r="T9" i="16"/>
  <c r="J41" i="9"/>
  <c r="I33" i="4"/>
  <c r="I35" i="4"/>
  <c r="I40" i="4"/>
  <c r="H66" i="17"/>
  <c r="H8" i="17"/>
  <c r="H103" i="4"/>
  <c r="J107" i="4"/>
  <c r="E112" i="4"/>
  <c r="H112" i="4"/>
  <c r="E113" i="4"/>
  <c r="H113" i="4"/>
  <c r="J33" i="4"/>
  <c r="J35" i="4"/>
  <c r="I66" i="17"/>
  <c r="I8" i="17"/>
  <c r="I103" i="4"/>
  <c r="I112" i="4"/>
  <c r="I113" i="4"/>
  <c r="K33" i="4"/>
  <c r="K34" i="4"/>
  <c r="K35" i="4"/>
  <c r="J66" i="17"/>
  <c r="J8" i="17"/>
  <c r="J103" i="4"/>
  <c r="L107" i="4"/>
  <c r="J112" i="4"/>
  <c r="J113" i="4"/>
  <c r="L33" i="4"/>
  <c r="L35" i="4"/>
  <c r="K66" i="17"/>
  <c r="K103" i="4"/>
  <c r="M107" i="4"/>
  <c r="K112" i="4"/>
  <c r="K113" i="4"/>
  <c r="M33" i="4"/>
  <c r="M35" i="4"/>
  <c r="M36" i="4"/>
  <c r="M43" i="4"/>
  <c r="L66" i="17"/>
  <c r="L8" i="17"/>
  <c r="L103" i="4"/>
  <c r="N107" i="4"/>
  <c r="L112" i="4"/>
  <c r="L113" i="4"/>
  <c r="N117" i="4"/>
  <c r="M117" i="4"/>
  <c r="N33" i="4"/>
  <c r="N35" i="4"/>
  <c r="M66" i="17"/>
  <c r="M8" i="17"/>
  <c r="M103" i="4"/>
  <c r="M112" i="4"/>
  <c r="M113" i="4"/>
  <c r="O117" i="4"/>
  <c r="O33" i="4"/>
  <c r="O35" i="4"/>
  <c r="O36" i="4"/>
  <c r="O43" i="4"/>
  <c r="N66" i="17"/>
  <c r="N8" i="17"/>
  <c r="N103" i="4"/>
  <c r="N112" i="4"/>
  <c r="N113" i="4"/>
  <c r="P33" i="4"/>
  <c r="P35" i="4"/>
  <c r="P40" i="4"/>
  <c r="O66" i="17"/>
  <c r="O8" i="17"/>
  <c r="O103" i="4"/>
  <c r="P107" i="4"/>
  <c r="O112" i="4"/>
  <c r="O113" i="4"/>
  <c r="Q117" i="4"/>
  <c r="Q33" i="4"/>
  <c r="Q35" i="4"/>
  <c r="Q36" i="4"/>
  <c r="Q43" i="4"/>
  <c r="P66" i="17"/>
  <c r="P8" i="17"/>
  <c r="P103" i="4"/>
  <c r="P112" i="4"/>
  <c r="P113" i="4"/>
  <c r="R33" i="4"/>
  <c r="R34" i="4"/>
  <c r="R35" i="4"/>
  <c r="Q66" i="17"/>
  <c r="Q8" i="17"/>
  <c r="Q103" i="4"/>
  <c r="S107" i="4"/>
  <c r="R107" i="4"/>
  <c r="Q112" i="4"/>
  <c r="Q113" i="4"/>
  <c r="S33" i="4"/>
  <c r="S35" i="4"/>
  <c r="S36" i="4"/>
  <c r="S40" i="4"/>
  <c r="S43" i="4"/>
  <c r="R66" i="17"/>
  <c r="R112" i="4"/>
  <c r="R113" i="4"/>
  <c r="S116" i="4"/>
  <c r="E56" i="4"/>
  <c r="Q56" i="4"/>
  <c r="E58" i="4"/>
  <c r="E63" i="4"/>
  <c r="E65" i="4"/>
  <c r="G66" i="20"/>
  <c r="G8" i="20"/>
  <c r="S103" i="4"/>
  <c r="S112" i="4"/>
  <c r="S113" i="4"/>
  <c r="U31" i="4"/>
  <c r="U38" i="4"/>
  <c r="N15" i="9"/>
  <c r="T9" i="17"/>
  <c r="N41" i="9"/>
  <c r="N11" i="9"/>
  <c r="P41" i="9"/>
  <c r="H66" i="20"/>
  <c r="H8" i="20"/>
  <c r="E128" i="4"/>
  <c r="E137" i="4"/>
  <c r="E138" i="4"/>
  <c r="H138" i="4"/>
  <c r="I66" i="20"/>
  <c r="I138" i="4"/>
  <c r="K65" i="4"/>
  <c r="J66" i="20"/>
  <c r="J128" i="4"/>
  <c r="J138" i="4"/>
  <c r="K66" i="20"/>
  <c r="K128" i="4"/>
  <c r="K138" i="4"/>
  <c r="M56" i="4"/>
  <c r="L66" i="20"/>
  <c r="L8" i="20"/>
  <c r="E57" i="4"/>
  <c r="M57" i="4"/>
  <c r="M58" i="4"/>
  <c r="E59" i="4"/>
  <c r="M59" i="4"/>
  <c r="M63" i="4"/>
  <c r="E64" i="4"/>
  <c r="M64" i="4"/>
  <c r="M65" i="4"/>
  <c r="E66" i="4"/>
  <c r="M66" i="4"/>
  <c r="M68" i="4"/>
  <c r="L7" i="20"/>
  <c r="L13" i="20"/>
  <c r="L138" i="4"/>
  <c r="M66" i="20"/>
  <c r="M138" i="4"/>
  <c r="O58" i="4"/>
  <c r="O65" i="4"/>
  <c r="N66" i="20"/>
  <c r="N8" i="20"/>
  <c r="O56" i="4"/>
  <c r="O57" i="4"/>
  <c r="O59" i="4"/>
  <c r="O63" i="4"/>
  <c r="O64" i="4"/>
  <c r="O66" i="4"/>
  <c r="O68" i="4"/>
  <c r="N7" i="20"/>
  <c r="N13" i="20"/>
  <c r="N137" i="4"/>
  <c r="N138" i="4"/>
  <c r="O66" i="20"/>
  <c r="O8" i="20"/>
  <c r="O128" i="4"/>
  <c r="O138" i="4"/>
  <c r="Q63" i="4"/>
  <c r="P66" i="20"/>
  <c r="P8" i="20"/>
  <c r="P138" i="4"/>
  <c r="Q66" i="20"/>
  <c r="Q8" i="20"/>
  <c r="Q138" i="4"/>
  <c r="T11" i="16"/>
  <c r="T64" i="16"/>
  <c r="K11" i="10"/>
  <c r="T65" i="17"/>
  <c r="O11" i="10"/>
  <c r="T65" i="20"/>
  <c r="S11" i="10"/>
  <c r="T56" i="16"/>
  <c r="T57" i="16"/>
  <c r="K41" i="10"/>
  <c r="C17" i="16"/>
  <c r="C18" i="16"/>
  <c r="C19" i="16"/>
  <c r="C20" i="16"/>
  <c r="C21" i="16"/>
  <c r="C22" i="16"/>
  <c r="C16" i="16"/>
  <c r="C25" i="16"/>
  <c r="C24" i="16"/>
  <c r="T10" i="16"/>
  <c r="B1" i="16"/>
  <c r="C49" i="17"/>
  <c r="C48" i="17"/>
  <c r="C47" i="17"/>
  <c r="C46" i="17"/>
  <c r="C45" i="17"/>
  <c r="C30" i="17"/>
  <c r="C31" i="17"/>
  <c r="C32" i="17"/>
  <c r="C33" i="17"/>
  <c r="C35" i="17"/>
  <c r="C37" i="17"/>
  <c r="C38" i="17"/>
  <c r="C39" i="17"/>
  <c r="C40" i="17"/>
  <c r="C29" i="17"/>
  <c r="C22" i="17"/>
  <c r="C21" i="17"/>
  <c r="C20" i="17"/>
  <c r="C19" i="17"/>
  <c r="C18" i="17"/>
  <c r="C17" i="17"/>
  <c r="C16" i="17"/>
  <c r="T56" i="17"/>
  <c r="T58" i="17"/>
  <c r="C25" i="17"/>
  <c r="C24" i="17"/>
  <c r="T10" i="17"/>
  <c r="T11" i="17"/>
  <c r="B1" i="17"/>
  <c r="R66" i="20"/>
  <c r="R8" i="20"/>
  <c r="C49" i="20"/>
  <c r="C48" i="20"/>
  <c r="C47" i="20"/>
  <c r="C46" i="20"/>
  <c r="C45" i="20"/>
  <c r="C30" i="20"/>
  <c r="C31" i="20"/>
  <c r="C32" i="20"/>
  <c r="C33" i="20"/>
  <c r="C35" i="20"/>
  <c r="C37" i="20"/>
  <c r="C38" i="20"/>
  <c r="C39" i="20"/>
  <c r="C40" i="20"/>
  <c r="C29" i="20"/>
  <c r="C22" i="20"/>
  <c r="C21" i="20"/>
  <c r="C20" i="20"/>
  <c r="C19" i="20"/>
  <c r="C18" i="20"/>
  <c r="C17" i="20"/>
  <c r="C16" i="20"/>
  <c r="T56" i="20"/>
  <c r="T58" i="20"/>
  <c r="C25" i="20"/>
  <c r="C24" i="20"/>
  <c r="T9" i="20"/>
  <c r="T10" i="20"/>
  <c r="T11" i="20"/>
  <c r="B1" i="20"/>
  <c r="R138" i="4"/>
  <c r="K50" i="10"/>
  <c r="K51" i="10"/>
  <c r="O50" i="10"/>
  <c r="O51" i="10"/>
  <c r="S51" i="10"/>
  <c r="S13" i="10"/>
  <c r="K15" i="10"/>
  <c r="O15" i="10"/>
  <c r="S15" i="10"/>
  <c r="C34" i="10"/>
  <c r="C33" i="10"/>
  <c r="C11" i="10"/>
  <c r="C13" i="10"/>
  <c r="C14" i="10"/>
  <c r="C15" i="10"/>
  <c r="K13" i="10"/>
  <c r="O13" i="10"/>
  <c r="G27" i="10"/>
  <c r="C40" i="10"/>
  <c r="B1" i="10"/>
  <c r="C25" i="10"/>
  <c r="C20" i="10"/>
  <c r="C21" i="10"/>
  <c r="C22" i="10"/>
  <c r="C23" i="10"/>
  <c r="C24" i="10"/>
  <c r="C19" i="10"/>
  <c r="G55" i="10"/>
  <c r="G38" i="10"/>
  <c r="G43" i="10"/>
  <c r="G45" i="10"/>
  <c r="G58" i="10"/>
  <c r="G17" i="10"/>
  <c r="G29" i="10"/>
  <c r="G60" i="10"/>
  <c r="S128" i="4"/>
  <c r="S138" i="4"/>
  <c r="U54" i="4"/>
  <c r="U61" i="4"/>
  <c r="R15" i="9"/>
  <c r="R41" i="9"/>
  <c r="K31" i="1"/>
  <c r="J31" i="1"/>
  <c r="E18" i="1"/>
  <c r="E31" i="1"/>
  <c r="G31" i="1"/>
  <c r="H31" i="1"/>
  <c r="M31" i="1"/>
  <c r="L31" i="1"/>
  <c r="B1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3" i="12"/>
  <c r="B1" i="2"/>
  <c r="B2" i="11"/>
  <c r="R7" i="9"/>
  <c r="N7" i="9"/>
  <c r="J7" i="9"/>
  <c r="J8" i="9"/>
  <c r="C2" i="9"/>
  <c r="B71" i="4"/>
  <c r="B1" i="4"/>
  <c r="U33" i="4"/>
  <c r="U11" i="4"/>
  <c r="U19" i="4"/>
  <c r="I91" i="4"/>
  <c r="J92" i="4"/>
  <c r="L132" i="4"/>
  <c r="M132" i="4"/>
  <c r="L82" i="4"/>
  <c r="M82" i="4"/>
  <c r="N82" i="4"/>
  <c r="N80" i="4"/>
  <c r="N81" i="4"/>
  <c r="N84" i="4"/>
  <c r="G13" i="16"/>
  <c r="G63" i="16"/>
  <c r="G66" i="16"/>
  <c r="G67" i="16"/>
  <c r="H51" i="16"/>
  <c r="I80" i="4"/>
  <c r="I81" i="4"/>
  <c r="I84" i="4"/>
  <c r="H24" i="16"/>
  <c r="I90" i="4"/>
  <c r="I94" i="4"/>
  <c r="H25" i="16"/>
  <c r="G17" i="12"/>
  <c r="E18" i="12"/>
  <c r="O17" i="12"/>
  <c r="M18" i="12"/>
  <c r="W17" i="12"/>
  <c r="U18" i="12"/>
  <c r="AA18" i="12"/>
  <c r="H52" i="16"/>
  <c r="F18" i="12"/>
  <c r="N18" i="12"/>
  <c r="R18" i="12"/>
  <c r="T18" i="12"/>
  <c r="V18" i="12"/>
  <c r="AB18" i="12"/>
  <c r="H53" i="16"/>
  <c r="H59" i="16"/>
  <c r="I22" i="4"/>
  <c r="H7" i="16"/>
  <c r="H13" i="16"/>
  <c r="H63" i="16"/>
  <c r="H62" i="16"/>
  <c r="H66" i="16"/>
  <c r="H67" i="16"/>
  <c r="I51" i="16"/>
  <c r="J90" i="4"/>
  <c r="J91" i="4"/>
  <c r="J94" i="4"/>
  <c r="I25" i="16"/>
  <c r="G18" i="12"/>
  <c r="E19" i="12"/>
  <c r="O18" i="12"/>
  <c r="M19" i="12"/>
  <c r="S19" i="12"/>
  <c r="W18" i="12"/>
  <c r="U19" i="12"/>
  <c r="AA19" i="12"/>
  <c r="I52" i="16"/>
  <c r="B19" i="12"/>
  <c r="D19" i="12"/>
  <c r="F19" i="12"/>
  <c r="J19" i="12"/>
  <c r="L19" i="12"/>
  <c r="N19" i="12"/>
  <c r="R19" i="12"/>
  <c r="T19" i="12"/>
  <c r="V19" i="12"/>
  <c r="AB19" i="12"/>
  <c r="I53" i="16"/>
  <c r="I59" i="16"/>
  <c r="I62" i="16"/>
  <c r="I63" i="16"/>
  <c r="I66" i="16"/>
  <c r="I67" i="16"/>
  <c r="J51" i="16"/>
  <c r="K90" i="4"/>
  <c r="K91" i="4"/>
  <c r="K92" i="4"/>
  <c r="K94" i="4"/>
  <c r="J25" i="16"/>
  <c r="C20" i="12"/>
  <c r="G19" i="12"/>
  <c r="E20" i="12"/>
  <c r="K20" i="12"/>
  <c r="O19" i="12"/>
  <c r="M20" i="12"/>
  <c r="S20" i="12"/>
  <c r="W19" i="12"/>
  <c r="U20" i="12"/>
  <c r="AA20" i="12"/>
  <c r="J52" i="16"/>
  <c r="B20" i="12"/>
  <c r="D20" i="12"/>
  <c r="F20" i="12"/>
  <c r="J20" i="12"/>
  <c r="L20" i="12"/>
  <c r="N20" i="12"/>
  <c r="R20" i="12"/>
  <c r="T20" i="12"/>
  <c r="V20" i="12"/>
  <c r="AB20" i="12"/>
  <c r="J53" i="16"/>
  <c r="J59" i="16"/>
  <c r="J62" i="16"/>
  <c r="K22" i="4"/>
  <c r="J7" i="16"/>
  <c r="J13" i="16"/>
  <c r="J63" i="16"/>
  <c r="J66" i="16"/>
  <c r="J67" i="16"/>
  <c r="K51" i="16"/>
  <c r="L80" i="4"/>
  <c r="L81" i="4"/>
  <c r="L84" i="4"/>
  <c r="K24" i="16"/>
  <c r="L90" i="4"/>
  <c r="L91" i="4"/>
  <c r="L92" i="4"/>
  <c r="L94" i="4"/>
  <c r="K25" i="16"/>
  <c r="C21" i="12"/>
  <c r="G20" i="12"/>
  <c r="E21" i="12"/>
  <c r="K21" i="12"/>
  <c r="O20" i="12"/>
  <c r="M21" i="12"/>
  <c r="S21" i="12"/>
  <c r="W20" i="12"/>
  <c r="U21" i="12"/>
  <c r="AA21" i="12"/>
  <c r="K52" i="16"/>
  <c r="B21" i="12"/>
  <c r="D21" i="12"/>
  <c r="F21" i="12"/>
  <c r="J21" i="12"/>
  <c r="L21" i="12"/>
  <c r="N21" i="12"/>
  <c r="R21" i="12"/>
  <c r="T21" i="12"/>
  <c r="V21" i="12"/>
  <c r="AB21" i="12"/>
  <c r="K53" i="16"/>
  <c r="K59" i="16"/>
  <c r="L22" i="4"/>
  <c r="K7" i="16"/>
  <c r="K13" i="16"/>
  <c r="K63" i="16"/>
  <c r="K62" i="16"/>
  <c r="K66" i="16"/>
  <c r="K67" i="16"/>
  <c r="L51" i="16"/>
  <c r="M80" i="4"/>
  <c r="M81" i="4"/>
  <c r="M84" i="4"/>
  <c r="L24" i="16"/>
  <c r="M90" i="4"/>
  <c r="M91" i="4"/>
  <c r="M92" i="4"/>
  <c r="M94" i="4"/>
  <c r="L25" i="16"/>
  <c r="C22" i="12"/>
  <c r="G21" i="12"/>
  <c r="E22" i="12"/>
  <c r="K22" i="12"/>
  <c r="O21" i="12"/>
  <c r="M22" i="12"/>
  <c r="S22" i="12"/>
  <c r="W21" i="12"/>
  <c r="U22" i="12"/>
  <c r="AA22" i="12"/>
  <c r="L52" i="16"/>
  <c r="B22" i="12"/>
  <c r="D22" i="12"/>
  <c r="F22" i="12"/>
  <c r="J22" i="12"/>
  <c r="L22" i="12"/>
  <c r="N22" i="12"/>
  <c r="R22" i="12"/>
  <c r="T22" i="12"/>
  <c r="V22" i="12"/>
  <c r="AB22" i="12"/>
  <c r="L53" i="16"/>
  <c r="L59" i="16"/>
  <c r="L62" i="16"/>
  <c r="L63" i="16"/>
  <c r="L66" i="16"/>
  <c r="L67" i="16"/>
  <c r="M51" i="16"/>
  <c r="M24" i="16"/>
  <c r="N90" i="4"/>
  <c r="N91" i="4"/>
  <c r="N94" i="4"/>
  <c r="M25" i="16"/>
  <c r="C23" i="12"/>
  <c r="G22" i="12"/>
  <c r="E23" i="12"/>
  <c r="K23" i="12"/>
  <c r="O22" i="12"/>
  <c r="M23" i="12"/>
  <c r="S23" i="12"/>
  <c r="W22" i="12"/>
  <c r="U23" i="12"/>
  <c r="AA23" i="12"/>
  <c r="M52" i="16"/>
  <c r="B23" i="12"/>
  <c r="D23" i="12"/>
  <c r="F23" i="12"/>
  <c r="J23" i="12"/>
  <c r="L23" i="12"/>
  <c r="N23" i="12"/>
  <c r="R23" i="12"/>
  <c r="T23" i="12"/>
  <c r="V23" i="12"/>
  <c r="AB23" i="12"/>
  <c r="M53" i="16"/>
  <c r="M59" i="16"/>
  <c r="N22" i="4"/>
  <c r="M7" i="16"/>
  <c r="M13" i="16"/>
  <c r="M63" i="16"/>
  <c r="M62" i="16"/>
  <c r="M66" i="16"/>
  <c r="M67" i="16"/>
  <c r="N51" i="16"/>
  <c r="O80" i="4"/>
  <c r="O81" i="4"/>
  <c r="O82" i="4"/>
  <c r="O84" i="4"/>
  <c r="N24" i="16"/>
  <c r="O91" i="4"/>
  <c r="O92" i="4"/>
  <c r="O94" i="4"/>
  <c r="N25" i="16"/>
  <c r="C24" i="12"/>
  <c r="G23" i="12"/>
  <c r="E24" i="12"/>
  <c r="K24" i="12"/>
  <c r="O23" i="12"/>
  <c r="M24" i="12"/>
  <c r="S24" i="12"/>
  <c r="W23" i="12"/>
  <c r="U24" i="12"/>
  <c r="AA24" i="12"/>
  <c r="N52" i="16"/>
  <c r="B24" i="12"/>
  <c r="D24" i="12"/>
  <c r="F24" i="12"/>
  <c r="J24" i="12"/>
  <c r="L24" i="12"/>
  <c r="N24" i="12"/>
  <c r="R24" i="12"/>
  <c r="T24" i="12"/>
  <c r="V24" i="12"/>
  <c r="AB24" i="12"/>
  <c r="N53" i="16"/>
  <c r="N59" i="16"/>
  <c r="N62" i="16"/>
  <c r="N63" i="16"/>
  <c r="N66" i="16"/>
  <c r="N67" i="16"/>
  <c r="O51" i="16"/>
  <c r="P81" i="4"/>
  <c r="P84" i="4"/>
  <c r="O24" i="16"/>
  <c r="P90" i="4"/>
  <c r="P91" i="4"/>
  <c r="P92" i="4"/>
  <c r="P94" i="4"/>
  <c r="O25" i="16"/>
  <c r="C25" i="12"/>
  <c r="G24" i="12"/>
  <c r="E25" i="12"/>
  <c r="K25" i="12"/>
  <c r="O24" i="12"/>
  <c r="M25" i="12"/>
  <c r="S25" i="12"/>
  <c r="W24" i="12"/>
  <c r="U25" i="12"/>
  <c r="AA25" i="12"/>
  <c r="O52" i="16"/>
  <c r="B25" i="12"/>
  <c r="D25" i="12"/>
  <c r="F25" i="12"/>
  <c r="J25" i="12"/>
  <c r="L25" i="12"/>
  <c r="N25" i="12"/>
  <c r="R25" i="12"/>
  <c r="T25" i="12"/>
  <c r="V25" i="12"/>
  <c r="AB25" i="12"/>
  <c r="O53" i="16"/>
  <c r="O59" i="16"/>
  <c r="O62" i="16"/>
  <c r="O63" i="16"/>
  <c r="O66" i="16"/>
  <c r="O67" i="16"/>
  <c r="P51" i="16"/>
  <c r="Q80" i="4"/>
  <c r="Q81" i="4"/>
  <c r="Q84" i="4"/>
  <c r="P24" i="16"/>
  <c r="Q90" i="4"/>
  <c r="Q91" i="4"/>
  <c r="Q92" i="4"/>
  <c r="Q94" i="4"/>
  <c r="P25" i="16"/>
  <c r="C26" i="12"/>
  <c r="G25" i="12"/>
  <c r="E26" i="12"/>
  <c r="K26" i="12"/>
  <c r="O25" i="12"/>
  <c r="M26" i="12"/>
  <c r="S26" i="12"/>
  <c r="W25" i="12"/>
  <c r="U26" i="12"/>
  <c r="AA26" i="12"/>
  <c r="P52" i="16"/>
  <c r="B26" i="12"/>
  <c r="D26" i="12"/>
  <c r="F26" i="12"/>
  <c r="J26" i="12"/>
  <c r="L26" i="12"/>
  <c r="N26" i="12"/>
  <c r="R26" i="12"/>
  <c r="T26" i="12"/>
  <c r="V26" i="12"/>
  <c r="AB26" i="12"/>
  <c r="P53" i="16"/>
  <c r="P59" i="16"/>
  <c r="P62" i="16"/>
  <c r="P8" i="16"/>
  <c r="Q22" i="4"/>
  <c r="P7" i="16"/>
  <c r="P13" i="16"/>
  <c r="P63" i="16"/>
  <c r="P66" i="16"/>
  <c r="P67" i="16"/>
  <c r="Q51" i="16"/>
  <c r="R80" i="4"/>
  <c r="R81" i="4"/>
  <c r="R84" i="4"/>
  <c r="Q24" i="16"/>
  <c r="R90" i="4"/>
  <c r="R91" i="4"/>
  <c r="R94" i="4"/>
  <c r="Q25" i="16"/>
  <c r="C27" i="12"/>
  <c r="G26" i="12"/>
  <c r="E27" i="12"/>
  <c r="K27" i="12"/>
  <c r="O26" i="12"/>
  <c r="M27" i="12"/>
  <c r="S27" i="12"/>
  <c r="W26" i="12"/>
  <c r="U27" i="12"/>
  <c r="AA27" i="12"/>
  <c r="Q52" i="16"/>
  <c r="B27" i="12"/>
  <c r="D27" i="12"/>
  <c r="F27" i="12"/>
  <c r="J27" i="12"/>
  <c r="L27" i="12"/>
  <c r="N27" i="12"/>
  <c r="R27" i="12"/>
  <c r="T27" i="12"/>
  <c r="V27" i="12"/>
  <c r="AB27" i="12"/>
  <c r="Q53" i="16"/>
  <c r="Q59" i="16"/>
  <c r="Q62" i="16"/>
  <c r="Q63" i="16"/>
  <c r="Q66" i="16"/>
  <c r="Q67" i="16"/>
  <c r="R51" i="16"/>
  <c r="S80" i="4"/>
  <c r="S81" i="4"/>
  <c r="S82" i="4"/>
  <c r="S84" i="4"/>
  <c r="R24" i="16"/>
  <c r="S90" i="4"/>
  <c r="S91" i="4"/>
  <c r="S92" i="4"/>
  <c r="S94" i="4"/>
  <c r="R25" i="16"/>
  <c r="C28" i="12"/>
  <c r="G27" i="12"/>
  <c r="E28" i="12"/>
  <c r="K28" i="12"/>
  <c r="O27" i="12"/>
  <c r="M28" i="12"/>
  <c r="S28" i="12"/>
  <c r="W27" i="12"/>
  <c r="U28" i="12"/>
  <c r="AA28" i="12"/>
  <c r="R52" i="16"/>
  <c r="B28" i="12"/>
  <c r="D28" i="12"/>
  <c r="F28" i="12"/>
  <c r="J28" i="12"/>
  <c r="L28" i="12"/>
  <c r="N28" i="12"/>
  <c r="R28" i="12"/>
  <c r="T28" i="12"/>
  <c r="V28" i="12"/>
  <c r="AB28" i="12"/>
  <c r="R53" i="16"/>
  <c r="R59" i="16"/>
  <c r="R62" i="16"/>
  <c r="S22" i="4"/>
  <c r="R7" i="16"/>
  <c r="R13" i="16"/>
  <c r="R63" i="16"/>
  <c r="R66" i="16"/>
  <c r="R67" i="16"/>
  <c r="G51" i="17"/>
  <c r="H105" i="4"/>
  <c r="H106" i="4"/>
  <c r="H107" i="4"/>
  <c r="H109" i="4"/>
  <c r="G24" i="17"/>
  <c r="H115" i="4"/>
  <c r="H116" i="4"/>
  <c r="H117" i="4"/>
  <c r="H119" i="4"/>
  <c r="G25" i="17"/>
  <c r="C29" i="12"/>
  <c r="G28" i="12"/>
  <c r="E29" i="12"/>
  <c r="K29" i="12"/>
  <c r="O28" i="12"/>
  <c r="M29" i="12"/>
  <c r="S29" i="12"/>
  <c r="W28" i="12"/>
  <c r="U29" i="12"/>
  <c r="AA29" i="12"/>
  <c r="G52" i="17"/>
  <c r="B29" i="12"/>
  <c r="D29" i="12"/>
  <c r="F29" i="12"/>
  <c r="J29" i="12"/>
  <c r="L29" i="12"/>
  <c r="N29" i="12"/>
  <c r="R29" i="12"/>
  <c r="T29" i="12"/>
  <c r="V29" i="12"/>
  <c r="AB29" i="12"/>
  <c r="G53" i="17"/>
  <c r="T57" i="17"/>
  <c r="O35" i="10"/>
  <c r="G63" i="17"/>
  <c r="H40" i="4"/>
  <c r="H45" i="4"/>
  <c r="G7" i="17"/>
  <c r="G13" i="17"/>
  <c r="I105" i="4"/>
  <c r="I106" i="4"/>
  <c r="I107" i="4"/>
  <c r="I109" i="4"/>
  <c r="H24" i="17"/>
  <c r="I115" i="4"/>
  <c r="I116" i="4"/>
  <c r="I119" i="4"/>
  <c r="H25" i="17"/>
  <c r="C30" i="12"/>
  <c r="G29" i="12"/>
  <c r="E30" i="12"/>
  <c r="K30" i="12"/>
  <c r="O29" i="12"/>
  <c r="M30" i="12"/>
  <c r="S30" i="12"/>
  <c r="W29" i="12"/>
  <c r="U30" i="12"/>
  <c r="AA30" i="12"/>
  <c r="H52" i="17"/>
  <c r="B30" i="12"/>
  <c r="D30" i="12"/>
  <c r="F30" i="12"/>
  <c r="J30" i="12"/>
  <c r="L30" i="12"/>
  <c r="N30" i="12"/>
  <c r="R30" i="12"/>
  <c r="T30" i="12"/>
  <c r="V30" i="12"/>
  <c r="AB30" i="12"/>
  <c r="H53" i="17"/>
  <c r="I34" i="4"/>
  <c r="I36" i="4"/>
  <c r="I41" i="4"/>
  <c r="I43" i="4"/>
  <c r="I45" i="4"/>
  <c r="H7" i="17"/>
  <c r="H13" i="17"/>
  <c r="J40" i="4"/>
  <c r="J45" i="4"/>
  <c r="I7" i="17"/>
  <c r="I13" i="17"/>
  <c r="K105" i="4"/>
  <c r="K106" i="4"/>
  <c r="K107" i="4"/>
  <c r="K109" i="4"/>
  <c r="J24" i="17"/>
  <c r="K115" i="4"/>
  <c r="K116" i="4"/>
  <c r="K117" i="4"/>
  <c r="K119" i="4"/>
  <c r="J25" i="17"/>
  <c r="C31" i="12"/>
  <c r="C32" i="12"/>
  <c r="G30" i="12"/>
  <c r="B31" i="12"/>
  <c r="D31" i="12"/>
  <c r="E31" i="12"/>
  <c r="F31" i="12"/>
  <c r="G31" i="12"/>
  <c r="E32" i="12"/>
  <c r="K31" i="12"/>
  <c r="K32" i="12"/>
  <c r="O30" i="12"/>
  <c r="J31" i="12"/>
  <c r="L31" i="12"/>
  <c r="M31" i="12"/>
  <c r="N31" i="12"/>
  <c r="O31" i="12"/>
  <c r="M32" i="12"/>
  <c r="S31" i="12"/>
  <c r="S32" i="12"/>
  <c r="W30" i="12"/>
  <c r="R31" i="12"/>
  <c r="T31" i="12"/>
  <c r="U31" i="12"/>
  <c r="V31" i="12"/>
  <c r="W31" i="12"/>
  <c r="U32" i="12"/>
  <c r="AA32" i="12"/>
  <c r="J52" i="17"/>
  <c r="B32" i="12"/>
  <c r="D32" i="12"/>
  <c r="F32" i="12"/>
  <c r="J32" i="12"/>
  <c r="L32" i="12"/>
  <c r="N32" i="12"/>
  <c r="R32" i="12"/>
  <c r="T32" i="12"/>
  <c r="V32" i="12"/>
  <c r="AB32" i="12"/>
  <c r="J53" i="17"/>
  <c r="K36" i="4"/>
  <c r="K40" i="4"/>
  <c r="K41" i="4"/>
  <c r="K43" i="4"/>
  <c r="K45" i="4"/>
  <c r="J7" i="17"/>
  <c r="J13" i="17"/>
  <c r="L105" i="4"/>
  <c r="L106" i="4"/>
  <c r="L109" i="4"/>
  <c r="K24" i="17"/>
  <c r="L115" i="4"/>
  <c r="L116" i="4"/>
  <c r="L117" i="4"/>
  <c r="L119" i="4"/>
  <c r="K25" i="17"/>
  <c r="C33" i="12"/>
  <c r="G32" i="12"/>
  <c r="E33" i="12"/>
  <c r="K33" i="12"/>
  <c r="O32" i="12"/>
  <c r="M33" i="12"/>
  <c r="S33" i="12"/>
  <c r="W32" i="12"/>
  <c r="U33" i="12"/>
  <c r="AA33" i="12"/>
  <c r="K52" i="17"/>
  <c r="B33" i="12"/>
  <c r="D33" i="12"/>
  <c r="F33" i="12"/>
  <c r="J33" i="12"/>
  <c r="L33" i="12"/>
  <c r="N33" i="12"/>
  <c r="R33" i="12"/>
  <c r="T33" i="12"/>
  <c r="V33" i="12"/>
  <c r="AB33" i="12"/>
  <c r="K53" i="17"/>
  <c r="K8" i="17"/>
  <c r="L40" i="4"/>
  <c r="L45" i="4"/>
  <c r="K7" i="17"/>
  <c r="K13" i="17"/>
  <c r="M105" i="4"/>
  <c r="M106" i="4"/>
  <c r="M109" i="4"/>
  <c r="L24" i="17"/>
  <c r="M115" i="4"/>
  <c r="M116" i="4"/>
  <c r="M119" i="4"/>
  <c r="L25" i="17"/>
  <c r="C34" i="12"/>
  <c r="G33" i="12"/>
  <c r="E34" i="12"/>
  <c r="K34" i="12"/>
  <c r="O33" i="12"/>
  <c r="M34" i="12"/>
  <c r="S34" i="12"/>
  <c r="W33" i="12"/>
  <c r="U34" i="12"/>
  <c r="AA34" i="12"/>
  <c r="L52" i="17"/>
  <c r="B34" i="12"/>
  <c r="D34" i="12"/>
  <c r="F34" i="12"/>
  <c r="J34" i="12"/>
  <c r="L34" i="12"/>
  <c r="N34" i="12"/>
  <c r="R34" i="12"/>
  <c r="T34" i="12"/>
  <c r="V34" i="12"/>
  <c r="AB34" i="12"/>
  <c r="L53" i="17"/>
  <c r="M40" i="4"/>
  <c r="M45" i="4"/>
  <c r="L7" i="17"/>
  <c r="L13" i="17"/>
  <c r="N105" i="4"/>
  <c r="N106" i="4"/>
  <c r="N109" i="4"/>
  <c r="M24" i="17"/>
  <c r="N115" i="4"/>
  <c r="N116" i="4"/>
  <c r="N119" i="4"/>
  <c r="M25" i="17"/>
  <c r="C35" i="12"/>
  <c r="G34" i="12"/>
  <c r="E35" i="12"/>
  <c r="K35" i="12"/>
  <c r="O34" i="12"/>
  <c r="M35" i="12"/>
  <c r="S35" i="12"/>
  <c r="W34" i="12"/>
  <c r="U35" i="12"/>
  <c r="AA35" i="12"/>
  <c r="M52" i="17"/>
  <c r="B35" i="12"/>
  <c r="D35" i="12"/>
  <c r="F35" i="12"/>
  <c r="J35" i="12"/>
  <c r="L35" i="12"/>
  <c r="N35" i="12"/>
  <c r="R35" i="12"/>
  <c r="T35" i="12"/>
  <c r="V35" i="12"/>
  <c r="AB35" i="12"/>
  <c r="M53" i="17"/>
  <c r="N36" i="4"/>
  <c r="N40" i="4"/>
  <c r="N41" i="4"/>
  <c r="N43" i="4"/>
  <c r="N45" i="4"/>
  <c r="M7" i="17"/>
  <c r="M13" i="17"/>
  <c r="O105" i="4"/>
  <c r="O106" i="4"/>
  <c r="O107" i="4"/>
  <c r="O109" i="4"/>
  <c r="N24" i="17"/>
  <c r="O115" i="4"/>
  <c r="O116" i="4"/>
  <c r="O119" i="4"/>
  <c r="N25" i="17"/>
  <c r="C36" i="12"/>
  <c r="G35" i="12"/>
  <c r="E36" i="12"/>
  <c r="K36" i="12"/>
  <c r="O35" i="12"/>
  <c r="M36" i="12"/>
  <c r="S36" i="12"/>
  <c r="W35" i="12"/>
  <c r="U36" i="12"/>
  <c r="AA36" i="12"/>
  <c r="N52" i="17"/>
  <c r="B36" i="12"/>
  <c r="D36" i="12"/>
  <c r="F36" i="12"/>
  <c r="J36" i="12"/>
  <c r="L36" i="12"/>
  <c r="N36" i="12"/>
  <c r="R36" i="12"/>
  <c r="T36" i="12"/>
  <c r="V36" i="12"/>
  <c r="AB36" i="12"/>
  <c r="N53" i="17"/>
  <c r="O40" i="4"/>
  <c r="O45" i="4"/>
  <c r="N7" i="17"/>
  <c r="N13" i="17"/>
  <c r="P105" i="4"/>
  <c r="P106" i="4"/>
  <c r="P109" i="4"/>
  <c r="O24" i="17"/>
  <c r="P115" i="4"/>
  <c r="P116" i="4"/>
  <c r="P117" i="4"/>
  <c r="P119" i="4"/>
  <c r="O25" i="17"/>
  <c r="C37" i="12"/>
  <c r="G36" i="12"/>
  <c r="E37" i="12"/>
  <c r="K37" i="12"/>
  <c r="O36" i="12"/>
  <c r="M37" i="12"/>
  <c r="S37" i="12"/>
  <c r="W36" i="12"/>
  <c r="U37" i="12"/>
  <c r="AA37" i="12"/>
  <c r="O52" i="17"/>
  <c r="B37" i="12"/>
  <c r="D37" i="12"/>
  <c r="F37" i="12"/>
  <c r="J37" i="12"/>
  <c r="L37" i="12"/>
  <c r="N37" i="12"/>
  <c r="R37" i="12"/>
  <c r="T37" i="12"/>
  <c r="V37" i="12"/>
  <c r="AB37" i="12"/>
  <c r="O53" i="17"/>
  <c r="P34" i="4"/>
  <c r="P36" i="4"/>
  <c r="P41" i="4"/>
  <c r="P43" i="4"/>
  <c r="P45" i="4"/>
  <c r="O7" i="17"/>
  <c r="O13" i="17"/>
  <c r="Q105" i="4"/>
  <c r="Q106" i="4"/>
  <c r="Q107" i="4"/>
  <c r="Q109" i="4"/>
  <c r="P24" i="17"/>
  <c r="Q115" i="4"/>
  <c r="Q116" i="4"/>
  <c r="Q119" i="4"/>
  <c r="P25" i="17"/>
  <c r="C38" i="12"/>
  <c r="G37" i="12"/>
  <c r="E38" i="12"/>
  <c r="K38" i="12"/>
  <c r="O37" i="12"/>
  <c r="M38" i="12"/>
  <c r="S38" i="12"/>
  <c r="W37" i="12"/>
  <c r="U38" i="12"/>
  <c r="AA38" i="12"/>
  <c r="P52" i="17"/>
  <c r="B38" i="12"/>
  <c r="D38" i="12"/>
  <c r="F38" i="12"/>
  <c r="J38" i="12"/>
  <c r="L38" i="12"/>
  <c r="N38" i="12"/>
  <c r="R38" i="12"/>
  <c r="T38" i="12"/>
  <c r="V38" i="12"/>
  <c r="AB38" i="12"/>
  <c r="P53" i="17"/>
  <c r="Q40" i="4"/>
  <c r="Q45" i="4"/>
  <c r="P7" i="17"/>
  <c r="P13" i="17"/>
  <c r="R105" i="4"/>
  <c r="R106" i="4"/>
  <c r="R109" i="4"/>
  <c r="Q24" i="17"/>
  <c r="R115" i="4"/>
  <c r="R116" i="4"/>
  <c r="R117" i="4"/>
  <c r="R119" i="4"/>
  <c r="Q25" i="17"/>
  <c r="C39" i="12"/>
  <c r="G38" i="12"/>
  <c r="E39" i="12"/>
  <c r="K39" i="12"/>
  <c r="O38" i="12"/>
  <c r="M39" i="12"/>
  <c r="S39" i="12"/>
  <c r="W38" i="12"/>
  <c r="U39" i="12"/>
  <c r="AA39" i="12"/>
  <c r="Q52" i="17"/>
  <c r="B39" i="12"/>
  <c r="D39" i="12"/>
  <c r="F39" i="12"/>
  <c r="J39" i="12"/>
  <c r="L39" i="12"/>
  <c r="N39" i="12"/>
  <c r="R39" i="12"/>
  <c r="T39" i="12"/>
  <c r="V39" i="12"/>
  <c r="AB39" i="12"/>
  <c r="Q53" i="17"/>
  <c r="R40" i="4"/>
  <c r="R45" i="4"/>
  <c r="Q7" i="17"/>
  <c r="Q13" i="17"/>
  <c r="S105" i="4"/>
  <c r="S106" i="4"/>
  <c r="S109" i="4"/>
  <c r="R24" i="17"/>
  <c r="S115" i="4"/>
  <c r="S117" i="4"/>
  <c r="S119" i="4"/>
  <c r="R25" i="17"/>
  <c r="C40" i="12"/>
  <c r="G39" i="12"/>
  <c r="E40" i="12"/>
  <c r="K40" i="12"/>
  <c r="O39" i="12"/>
  <c r="M40" i="12"/>
  <c r="S40" i="12"/>
  <c r="W39" i="12"/>
  <c r="U40" i="12"/>
  <c r="AA40" i="12"/>
  <c r="R52" i="17"/>
  <c r="B40" i="12"/>
  <c r="D40" i="12"/>
  <c r="F40" i="12"/>
  <c r="J40" i="12"/>
  <c r="L40" i="12"/>
  <c r="N40" i="12"/>
  <c r="R40" i="12"/>
  <c r="T40" i="12"/>
  <c r="V40" i="12"/>
  <c r="AB40" i="12"/>
  <c r="R53" i="17"/>
  <c r="R8" i="17"/>
  <c r="S45" i="4"/>
  <c r="R7" i="17"/>
  <c r="R13" i="17"/>
  <c r="E130" i="4"/>
  <c r="H128" i="4"/>
  <c r="H130" i="4"/>
  <c r="E131" i="4"/>
  <c r="H131" i="4"/>
  <c r="H134" i="4"/>
  <c r="G24" i="20"/>
  <c r="H137" i="4"/>
  <c r="E140" i="4"/>
  <c r="H140" i="4"/>
  <c r="E141" i="4"/>
  <c r="H141" i="4"/>
  <c r="H142" i="4"/>
  <c r="H144" i="4"/>
  <c r="G25" i="20"/>
  <c r="C41" i="12"/>
  <c r="G40" i="12"/>
  <c r="E41" i="12"/>
  <c r="K41" i="12"/>
  <c r="O40" i="12"/>
  <c r="M41" i="12"/>
  <c r="S41" i="12"/>
  <c r="W40" i="12"/>
  <c r="U41" i="12"/>
  <c r="AA41" i="12"/>
  <c r="G52" i="20"/>
  <c r="B41" i="12"/>
  <c r="D41" i="12"/>
  <c r="F41" i="12"/>
  <c r="J41" i="12"/>
  <c r="L41" i="12"/>
  <c r="N41" i="12"/>
  <c r="R41" i="12"/>
  <c r="T41" i="12"/>
  <c r="V41" i="12"/>
  <c r="AB41" i="12"/>
  <c r="G53" i="20"/>
  <c r="T57" i="20"/>
  <c r="H63" i="4"/>
  <c r="H68" i="4"/>
  <c r="G7" i="20"/>
  <c r="G13" i="20"/>
  <c r="I128" i="4"/>
  <c r="I130" i="4"/>
  <c r="I131" i="4"/>
  <c r="I132" i="4"/>
  <c r="I134" i="4"/>
  <c r="H24" i="20"/>
  <c r="I137" i="4"/>
  <c r="I140" i="4"/>
  <c r="I141" i="4"/>
  <c r="I142" i="4"/>
  <c r="I144" i="4"/>
  <c r="H25" i="20"/>
  <c r="C42" i="12"/>
  <c r="G41" i="12"/>
  <c r="E42" i="12"/>
  <c r="K42" i="12"/>
  <c r="O41" i="12"/>
  <c r="M42" i="12"/>
  <c r="S42" i="12"/>
  <c r="W41" i="12"/>
  <c r="U42" i="12"/>
  <c r="AA42" i="12"/>
  <c r="H52" i="20"/>
  <c r="B42" i="12"/>
  <c r="D42" i="12"/>
  <c r="F42" i="12"/>
  <c r="J42" i="12"/>
  <c r="L42" i="12"/>
  <c r="N42" i="12"/>
  <c r="R42" i="12"/>
  <c r="T42" i="12"/>
  <c r="V42" i="12"/>
  <c r="AB42" i="12"/>
  <c r="H53" i="20"/>
  <c r="I56" i="4"/>
  <c r="I57" i="4"/>
  <c r="I58" i="4"/>
  <c r="I59" i="4"/>
  <c r="I63" i="4"/>
  <c r="I64" i="4"/>
  <c r="I65" i="4"/>
  <c r="I66" i="4"/>
  <c r="I68" i="4"/>
  <c r="H7" i="20"/>
  <c r="H13" i="20"/>
  <c r="J130" i="4"/>
  <c r="J131" i="4"/>
  <c r="J132" i="4"/>
  <c r="J134" i="4"/>
  <c r="I24" i="20"/>
  <c r="J137" i="4"/>
  <c r="J140" i="4"/>
  <c r="J141" i="4"/>
  <c r="J142" i="4"/>
  <c r="J144" i="4"/>
  <c r="I25" i="20"/>
  <c r="C43" i="12"/>
  <c r="G42" i="12"/>
  <c r="E43" i="12"/>
  <c r="K43" i="12"/>
  <c r="O42" i="12"/>
  <c r="M43" i="12"/>
  <c r="S43" i="12"/>
  <c r="W42" i="12"/>
  <c r="U43" i="12"/>
  <c r="AA43" i="12"/>
  <c r="I52" i="20"/>
  <c r="B43" i="12"/>
  <c r="D43" i="12"/>
  <c r="F43" i="12"/>
  <c r="J43" i="12"/>
  <c r="L43" i="12"/>
  <c r="N43" i="12"/>
  <c r="R43" i="12"/>
  <c r="T43" i="12"/>
  <c r="V43" i="12"/>
  <c r="AB43" i="12"/>
  <c r="I53" i="20"/>
  <c r="I8" i="20"/>
  <c r="J63" i="4"/>
  <c r="J68" i="4"/>
  <c r="I7" i="20"/>
  <c r="I13" i="20"/>
  <c r="K130" i="4"/>
  <c r="K131" i="4"/>
  <c r="K132" i="4"/>
  <c r="K134" i="4"/>
  <c r="J24" i="20"/>
  <c r="K137" i="4"/>
  <c r="K140" i="4"/>
  <c r="K141" i="4"/>
  <c r="K142" i="4"/>
  <c r="K144" i="4"/>
  <c r="J25" i="20"/>
  <c r="C44" i="12"/>
  <c r="G43" i="12"/>
  <c r="E44" i="12"/>
  <c r="K44" i="12"/>
  <c r="O43" i="12"/>
  <c r="M44" i="12"/>
  <c r="S44" i="12"/>
  <c r="W43" i="12"/>
  <c r="U44" i="12"/>
  <c r="AA44" i="12"/>
  <c r="J52" i="20"/>
  <c r="B44" i="12"/>
  <c r="D44" i="12"/>
  <c r="F44" i="12"/>
  <c r="J44" i="12"/>
  <c r="L44" i="12"/>
  <c r="N44" i="12"/>
  <c r="R44" i="12"/>
  <c r="T44" i="12"/>
  <c r="V44" i="12"/>
  <c r="AB44" i="12"/>
  <c r="J53" i="20"/>
  <c r="J8" i="20"/>
  <c r="K63" i="4"/>
  <c r="K68" i="4"/>
  <c r="J7" i="20"/>
  <c r="J13" i="20"/>
  <c r="L128" i="4"/>
  <c r="L130" i="4"/>
  <c r="L131" i="4"/>
  <c r="L134" i="4"/>
  <c r="K24" i="20"/>
  <c r="L137" i="4"/>
  <c r="L140" i="4"/>
  <c r="L141" i="4"/>
  <c r="L142" i="4"/>
  <c r="L144" i="4"/>
  <c r="K25" i="20"/>
  <c r="C45" i="12"/>
  <c r="G44" i="12"/>
  <c r="E45" i="12"/>
  <c r="K45" i="12"/>
  <c r="O44" i="12"/>
  <c r="M45" i="12"/>
  <c r="S45" i="12"/>
  <c r="W44" i="12"/>
  <c r="U45" i="12"/>
  <c r="AA45" i="12"/>
  <c r="K52" i="20"/>
  <c r="B45" i="12"/>
  <c r="D45" i="12"/>
  <c r="F45" i="12"/>
  <c r="J45" i="12"/>
  <c r="L45" i="12"/>
  <c r="N45" i="12"/>
  <c r="R45" i="12"/>
  <c r="T45" i="12"/>
  <c r="V45" i="12"/>
  <c r="AB45" i="12"/>
  <c r="K53" i="20"/>
  <c r="K8" i="20"/>
  <c r="L63" i="4"/>
  <c r="L68" i="4"/>
  <c r="K7" i="20"/>
  <c r="K13" i="20"/>
  <c r="M128" i="4"/>
  <c r="M130" i="4"/>
  <c r="M131" i="4"/>
  <c r="M134" i="4"/>
  <c r="L24" i="20"/>
  <c r="M137" i="4"/>
  <c r="M140" i="4"/>
  <c r="M141" i="4"/>
  <c r="M142" i="4"/>
  <c r="M144" i="4"/>
  <c r="L25" i="20"/>
  <c r="C46" i="12"/>
  <c r="G45" i="12"/>
  <c r="E46" i="12"/>
  <c r="K46" i="12"/>
  <c r="O45" i="12"/>
  <c r="M46" i="12"/>
  <c r="S46" i="12"/>
  <c r="W45" i="12"/>
  <c r="U46" i="12"/>
  <c r="AA46" i="12"/>
  <c r="L52" i="20"/>
  <c r="B46" i="12"/>
  <c r="D46" i="12"/>
  <c r="F46" i="12"/>
  <c r="J46" i="12"/>
  <c r="L46" i="12"/>
  <c r="N46" i="12"/>
  <c r="R46" i="12"/>
  <c r="T46" i="12"/>
  <c r="V46" i="12"/>
  <c r="AB46" i="12"/>
  <c r="L53" i="20"/>
  <c r="N128" i="4"/>
  <c r="N130" i="4"/>
  <c r="N131" i="4"/>
  <c r="N132" i="4"/>
  <c r="N134" i="4"/>
  <c r="M24" i="20"/>
  <c r="N140" i="4"/>
  <c r="N141" i="4"/>
  <c r="N142" i="4"/>
  <c r="N144" i="4"/>
  <c r="M25" i="20"/>
  <c r="C47" i="12"/>
  <c r="G46" i="12"/>
  <c r="E47" i="12"/>
  <c r="K47" i="12"/>
  <c r="O46" i="12"/>
  <c r="M47" i="12"/>
  <c r="S47" i="12"/>
  <c r="W46" i="12"/>
  <c r="U47" i="12"/>
  <c r="AA47" i="12"/>
  <c r="M52" i="20"/>
  <c r="B47" i="12"/>
  <c r="D47" i="12"/>
  <c r="F47" i="12"/>
  <c r="J47" i="12"/>
  <c r="L47" i="12"/>
  <c r="N47" i="12"/>
  <c r="R47" i="12"/>
  <c r="T47" i="12"/>
  <c r="V47" i="12"/>
  <c r="AB47" i="12"/>
  <c r="M53" i="20"/>
  <c r="M8" i="20"/>
  <c r="N63" i="4"/>
  <c r="N68" i="4"/>
  <c r="M7" i="20"/>
  <c r="M13" i="20"/>
  <c r="O130" i="4"/>
  <c r="O131" i="4"/>
  <c r="O132" i="4"/>
  <c r="O134" i="4"/>
  <c r="N24" i="20"/>
  <c r="O137" i="4"/>
  <c r="O140" i="4"/>
  <c r="O141" i="4"/>
  <c r="O142" i="4"/>
  <c r="O144" i="4"/>
  <c r="N25" i="20"/>
  <c r="C48" i="12"/>
  <c r="G47" i="12"/>
  <c r="E48" i="12"/>
  <c r="K48" i="12"/>
  <c r="O47" i="12"/>
  <c r="M48" i="12"/>
  <c r="S48" i="12"/>
  <c r="W47" i="12"/>
  <c r="U48" i="12"/>
  <c r="AA48" i="12"/>
  <c r="N52" i="20"/>
  <c r="B48" i="12"/>
  <c r="D48" i="12"/>
  <c r="F48" i="12"/>
  <c r="J48" i="12"/>
  <c r="L48" i="12"/>
  <c r="N48" i="12"/>
  <c r="R48" i="12"/>
  <c r="T48" i="12"/>
  <c r="V48" i="12"/>
  <c r="AB48" i="12"/>
  <c r="N53" i="20"/>
  <c r="P128" i="4"/>
  <c r="P130" i="4"/>
  <c r="P131" i="4"/>
  <c r="P132" i="4"/>
  <c r="P134" i="4"/>
  <c r="O24" i="20"/>
  <c r="P137" i="4"/>
  <c r="P140" i="4"/>
  <c r="P141" i="4"/>
  <c r="P142" i="4"/>
  <c r="P144" i="4"/>
  <c r="O25" i="20"/>
  <c r="C49" i="12"/>
  <c r="G48" i="12"/>
  <c r="E49" i="12"/>
  <c r="K49" i="12"/>
  <c r="O48" i="12"/>
  <c r="M49" i="12"/>
  <c r="S49" i="12"/>
  <c r="W48" i="12"/>
  <c r="U49" i="12"/>
  <c r="AA49" i="12"/>
  <c r="O52" i="20"/>
  <c r="B49" i="12"/>
  <c r="D49" i="12"/>
  <c r="F49" i="12"/>
  <c r="J49" i="12"/>
  <c r="L49" i="12"/>
  <c r="N49" i="12"/>
  <c r="R49" i="12"/>
  <c r="T49" i="12"/>
  <c r="V49" i="12"/>
  <c r="AB49" i="12"/>
  <c r="O53" i="20"/>
  <c r="P63" i="4"/>
  <c r="P68" i="4"/>
  <c r="O7" i="20"/>
  <c r="O13" i="20"/>
  <c r="Q128" i="4"/>
  <c r="Q130" i="4"/>
  <c r="Q131" i="4"/>
  <c r="Q132" i="4"/>
  <c r="Q134" i="4"/>
  <c r="P24" i="20"/>
  <c r="Q137" i="4"/>
  <c r="Q140" i="4"/>
  <c r="Q141" i="4"/>
  <c r="Q142" i="4"/>
  <c r="Q144" i="4"/>
  <c r="P25" i="20"/>
  <c r="C50" i="12"/>
  <c r="G49" i="12"/>
  <c r="E50" i="12"/>
  <c r="K50" i="12"/>
  <c r="O49" i="12"/>
  <c r="M50" i="12"/>
  <c r="S50" i="12"/>
  <c r="W49" i="12"/>
  <c r="U50" i="12"/>
  <c r="AA50" i="12"/>
  <c r="P52" i="20"/>
  <c r="B50" i="12"/>
  <c r="D50" i="12"/>
  <c r="F50" i="12"/>
  <c r="J50" i="12"/>
  <c r="L50" i="12"/>
  <c r="N50" i="12"/>
  <c r="R50" i="12"/>
  <c r="T50" i="12"/>
  <c r="V50" i="12"/>
  <c r="AB50" i="12"/>
  <c r="P53" i="20"/>
  <c r="Q57" i="4"/>
  <c r="Q58" i="4"/>
  <c r="Q59" i="4"/>
  <c r="Q64" i="4"/>
  <c r="Q65" i="4"/>
  <c r="Q66" i="4"/>
  <c r="Q68" i="4"/>
  <c r="P7" i="20"/>
  <c r="P13" i="20"/>
  <c r="R128" i="4"/>
  <c r="R130" i="4"/>
  <c r="R131" i="4"/>
  <c r="R132" i="4"/>
  <c r="R134" i="4"/>
  <c r="Q24" i="20"/>
  <c r="R137" i="4"/>
  <c r="R140" i="4"/>
  <c r="R141" i="4"/>
  <c r="R142" i="4"/>
  <c r="R144" i="4"/>
  <c r="Q25" i="20"/>
  <c r="C51" i="12"/>
  <c r="G50" i="12"/>
  <c r="E51" i="12"/>
  <c r="K51" i="12"/>
  <c r="O50" i="12"/>
  <c r="M51" i="12"/>
  <c r="S51" i="12"/>
  <c r="W50" i="12"/>
  <c r="U51" i="12"/>
  <c r="AA51" i="12"/>
  <c r="Q52" i="20"/>
  <c r="B51" i="12"/>
  <c r="D51" i="12"/>
  <c r="F51" i="12"/>
  <c r="J51" i="12"/>
  <c r="L51" i="12"/>
  <c r="N51" i="12"/>
  <c r="R51" i="12"/>
  <c r="T51" i="12"/>
  <c r="V51" i="12"/>
  <c r="AB51" i="12"/>
  <c r="Q53" i="20"/>
  <c r="R63" i="4"/>
  <c r="R68" i="4"/>
  <c r="Q7" i="20"/>
  <c r="Q13" i="20"/>
  <c r="S130" i="4"/>
  <c r="S131" i="4"/>
  <c r="S132" i="4"/>
  <c r="S134" i="4"/>
  <c r="R24" i="20"/>
  <c r="S137" i="4"/>
  <c r="S140" i="4"/>
  <c r="S141" i="4"/>
  <c r="S142" i="4"/>
  <c r="S144" i="4"/>
  <c r="R25" i="20"/>
  <c r="C52" i="12"/>
  <c r="G51" i="12"/>
  <c r="E52" i="12"/>
  <c r="K52" i="12"/>
  <c r="O51" i="12"/>
  <c r="M52" i="12"/>
  <c r="S52" i="12"/>
  <c r="W51" i="12"/>
  <c r="U52" i="12"/>
  <c r="AA52" i="12"/>
  <c r="R52" i="20"/>
  <c r="B52" i="12"/>
  <c r="D52" i="12"/>
  <c r="F52" i="12"/>
  <c r="J52" i="12"/>
  <c r="L52" i="12"/>
  <c r="N52" i="12"/>
  <c r="R52" i="12"/>
  <c r="T52" i="12"/>
  <c r="V52" i="12"/>
  <c r="AB52" i="12"/>
  <c r="R53" i="20"/>
  <c r="S56" i="4"/>
  <c r="S57" i="4"/>
  <c r="S58" i="4"/>
  <c r="S59" i="4"/>
  <c r="S63" i="4"/>
  <c r="S64" i="4"/>
  <c r="S65" i="4"/>
  <c r="S66" i="4"/>
  <c r="S68" i="4"/>
  <c r="R7" i="20"/>
  <c r="R13" i="20"/>
  <c r="U78" i="4"/>
  <c r="U87" i="4"/>
  <c r="U88" i="4"/>
  <c r="U84" i="4"/>
  <c r="U94" i="4"/>
  <c r="K34" i="10"/>
  <c r="U103" i="4"/>
  <c r="U112" i="4"/>
  <c r="U113" i="4"/>
  <c r="J105" i="4"/>
  <c r="J106" i="4"/>
  <c r="J109" i="4"/>
  <c r="U109" i="4"/>
  <c r="J115" i="4"/>
  <c r="J116" i="4"/>
  <c r="J117" i="4"/>
  <c r="J119" i="4"/>
  <c r="U119" i="4"/>
  <c r="O34" i="10"/>
  <c r="U128" i="4"/>
  <c r="U137" i="4"/>
  <c r="U138" i="4"/>
  <c r="U134" i="4"/>
  <c r="U144" i="4"/>
  <c r="S34" i="10"/>
  <c r="S35" i="10"/>
  <c r="AE52" i="12"/>
  <c r="S36" i="10"/>
  <c r="S40" i="10"/>
  <c r="O41" i="10"/>
  <c r="S41" i="10"/>
  <c r="S43" i="10"/>
  <c r="M41" i="4"/>
  <c r="O41" i="4"/>
  <c r="Q41" i="4"/>
  <c r="S41" i="4"/>
  <c r="J41" i="4"/>
  <c r="H41" i="4"/>
  <c r="L41" i="4"/>
  <c r="R41" i="4"/>
  <c r="L58" i="4"/>
  <c r="P58" i="4"/>
  <c r="H58" i="4"/>
  <c r="J58" i="4"/>
  <c r="N58" i="4"/>
  <c r="R58" i="4"/>
  <c r="R43" i="4"/>
  <c r="L43" i="4"/>
  <c r="H43" i="4"/>
  <c r="J43" i="4"/>
  <c r="K56" i="4"/>
  <c r="J56" i="4"/>
  <c r="N56" i="4"/>
  <c r="R56" i="4"/>
  <c r="H56" i="4"/>
  <c r="L56" i="4"/>
  <c r="P56" i="4"/>
  <c r="M34" i="4"/>
  <c r="O34" i="4"/>
  <c r="Q34" i="4"/>
  <c r="S34" i="4"/>
  <c r="J34" i="4"/>
  <c r="H34" i="4"/>
  <c r="L34" i="4"/>
  <c r="K58" i="4"/>
  <c r="L65" i="4"/>
  <c r="P65" i="4"/>
  <c r="H65" i="4"/>
  <c r="J65" i="4"/>
  <c r="N65" i="4"/>
  <c r="R65" i="4"/>
  <c r="R36" i="4"/>
  <c r="L36" i="4"/>
  <c r="H36" i="4"/>
  <c r="J36" i="4"/>
  <c r="U36" i="4"/>
  <c r="K20" i="8"/>
  <c r="J59" i="4"/>
  <c r="H59" i="4"/>
  <c r="K59" i="4"/>
  <c r="L59" i="4"/>
  <c r="N59" i="4"/>
  <c r="P59" i="4"/>
  <c r="R59" i="4"/>
  <c r="U59" i="4"/>
  <c r="U43" i="4"/>
  <c r="L64" i="4"/>
  <c r="P64" i="4"/>
  <c r="H64" i="4"/>
  <c r="K64" i="4"/>
  <c r="J64" i="4"/>
  <c r="N64" i="4"/>
  <c r="R64" i="4"/>
  <c r="U64" i="4"/>
  <c r="M27" i="11"/>
  <c r="L57" i="4"/>
  <c r="P57" i="4"/>
  <c r="H57" i="4"/>
  <c r="K57" i="4"/>
  <c r="J57" i="4"/>
  <c r="N57" i="4"/>
  <c r="R57" i="4"/>
  <c r="N66" i="4"/>
  <c r="J66" i="4"/>
  <c r="R66" i="4"/>
  <c r="K66" i="4"/>
  <c r="L66" i="4"/>
  <c r="P66" i="4"/>
  <c r="U57" i="4"/>
  <c r="U106" i="4"/>
  <c r="U80" i="4"/>
  <c r="U41" i="4"/>
  <c r="S28" i="8"/>
  <c r="R28" i="9"/>
  <c r="U58" i="4"/>
  <c r="N16" i="9"/>
  <c r="U107" i="4"/>
  <c r="U65" i="4"/>
  <c r="U82" i="4"/>
  <c r="P19" i="9"/>
  <c r="P15" i="9"/>
  <c r="P18" i="9"/>
  <c r="U34" i="4"/>
  <c r="N17" i="9"/>
  <c r="P17" i="9"/>
  <c r="I25" i="17"/>
  <c r="U13" i="4"/>
  <c r="U12" i="4"/>
  <c r="T44" i="17"/>
  <c r="O34" i="8"/>
  <c r="T43" i="16"/>
  <c r="K33" i="8"/>
  <c r="T44" i="16"/>
  <c r="K34" i="8"/>
  <c r="K41" i="8"/>
  <c r="J29" i="9"/>
  <c r="E10" i="7"/>
  <c r="E9" i="7"/>
  <c r="E8" i="7"/>
  <c r="C14" i="7"/>
  <c r="D14" i="7"/>
  <c r="E7" i="7"/>
  <c r="R11" i="9"/>
  <c r="J11" i="9"/>
  <c r="U35" i="4"/>
  <c r="S6" i="10"/>
  <c r="O8" i="8"/>
  <c r="N8" i="9"/>
  <c r="E13" i="7"/>
  <c r="E12" i="7"/>
  <c r="E11" i="7"/>
  <c r="U56" i="4"/>
  <c r="S50" i="10"/>
  <c r="U17" i="4"/>
  <c r="U10" i="4"/>
  <c r="H66" i="4"/>
  <c r="U66" i="4"/>
  <c r="T15" i="9"/>
  <c r="T43" i="17"/>
  <c r="O33" i="8"/>
  <c r="O41" i="8"/>
  <c r="N29" i="9"/>
  <c r="P29" i="9"/>
  <c r="T44" i="20"/>
  <c r="S34" i="8"/>
  <c r="S41" i="8"/>
  <c r="R29" i="9"/>
  <c r="T29" i="9"/>
  <c r="D29" i="7"/>
  <c r="G27" i="11"/>
  <c r="L19" i="9"/>
  <c r="L18" i="9"/>
  <c r="E14" i="7"/>
  <c r="G7" i="7"/>
  <c r="H7" i="7"/>
  <c r="G9" i="7"/>
  <c r="H9" i="7"/>
  <c r="U105" i="4"/>
  <c r="P16" i="9"/>
  <c r="N21" i="9"/>
  <c r="T28" i="9"/>
  <c r="U40" i="4"/>
  <c r="U132" i="4"/>
  <c r="R16" i="9"/>
  <c r="U63" i="4"/>
  <c r="G11" i="7"/>
  <c r="H11" i="7"/>
  <c r="U22" i="4"/>
  <c r="K12" i="10"/>
  <c r="I24" i="17"/>
  <c r="G10" i="7"/>
  <c r="H10" i="7"/>
  <c r="U91" i="4"/>
  <c r="U115" i="4"/>
  <c r="U117" i="4"/>
  <c r="U142" i="4"/>
  <c r="G12" i="7"/>
  <c r="H12" i="7"/>
  <c r="R8" i="9"/>
  <c r="S8" i="8"/>
  <c r="J16" i="9"/>
  <c r="L29" i="9"/>
  <c r="U92" i="4"/>
  <c r="U90" i="4"/>
  <c r="R17" i="9"/>
  <c r="T17" i="9"/>
  <c r="G13" i="7"/>
  <c r="H13" i="7"/>
  <c r="U81" i="4"/>
  <c r="U116" i="4"/>
  <c r="S27" i="11"/>
  <c r="T41" i="9"/>
  <c r="T19" i="9"/>
  <c r="T18" i="9"/>
  <c r="G8" i="7"/>
  <c r="H8" i="7"/>
  <c r="J17" i="9"/>
  <c r="L17" i="9"/>
  <c r="U131" i="4"/>
  <c r="L15" i="9"/>
  <c r="C27" i="7"/>
  <c r="E27" i="7"/>
  <c r="K24" i="10"/>
  <c r="C28" i="7"/>
  <c r="E28" i="7"/>
  <c r="K25" i="10"/>
  <c r="C23" i="7"/>
  <c r="E23" i="7"/>
  <c r="K20" i="10"/>
  <c r="U141" i="4"/>
  <c r="L16" i="9"/>
  <c r="J21" i="9"/>
  <c r="P21" i="9"/>
  <c r="M25" i="11"/>
  <c r="M29" i="11"/>
  <c r="N23" i="9"/>
  <c r="C24" i="7"/>
  <c r="E24" i="7"/>
  <c r="K21" i="10"/>
  <c r="U45" i="4"/>
  <c r="O12" i="10"/>
  <c r="U68" i="4"/>
  <c r="S12" i="10"/>
  <c r="U130" i="4"/>
  <c r="U140" i="4"/>
  <c r="C25" i="7"/>
  <c r="E25" i="7"/>
  <c r="K22" i="10"/>
  <c r="K23" i="10"/>
  <c r="C26" i="7"/>
  <c r="E26" i="7"/>
  <c r="K19" i="10"/>
  <c r="H14" i="7"/>
  <c r="C22" i="7"/>
  <c r="T7" i="16"/>
  <c r="T16" i="9"/>
  <c r="R21" i="9"/>
  <c r="T24" i="17"/>
  <c r="T24" i="16"/>
  <c r="G14" i="7"/>
  <c r="J35" i="9"/>
  <c r="L35" i="9"/>
  <c r="S25" i="11"/>
  <c r="S29" i="11"/>
  <c r="T21" i="9"/>
  <c r="R23" i="9"/>
  <c r="T25" i="20"/>
  <c r="E22" i="7"/>
  <c r="C29" i="7"/>
  <c r="G25" i="7"/>
  <c r="H25" i="7"/>
  <c r="G24" i="7"/>
  <c r="H24" i="7"/>
  <c r="AC17" i="12"/>
  <c r="G26" i="7"/>
  <c r="H26" i="7"/>
  <c r="T7" i="20"/>
  <c r="T7" i="17"/>
  <c r="P23" i="9"/>
  <c r="N53" i="9"/>
  <c r="G27" i="7"/>
  <c r="H27" i="7"/>
  <c r="K27" i="10"/>
  <c r="T25" i="17"/>
  <c r="G28" i="7"/>
  <c r="H28" i="7"/>
  <c r="T25" i="16"/>
  <c r="L21" i="9"/>
  <c r="G25" i="11"/>
  <c r="G29" i="11"/>
  <c r="J23" i="9"/>
  <c r="G23" i="7"/>
  <c r="H23" i="7"/>
  <c r="C43" i="7"/>
  <c r="E43" i="7"/>
  <c r="O25" i="10"/>
  <c r="C40" i="7"/>
  <c r="E40" i="7"/>
  <c r="O22" i="10"/>
  <c r="C38" i="7"/>
  <c r="E38" i="7"/>
  <c r="O20" i="10"/>
  <c r="O24" i="10"/>
  <c r="C42" i="7"/>
  <c r="E42" i="7"/>
  <c r="O21" i="10"/>
  <c r="C39" i="7"/>
  <c r="E39" i="7"/>
  <c r="O23" i="10"/>
  <c r="C41" i="7"/>
  <c r="E41" i="7"/>
  <c r="L23" i="9"/>
  <c r="J53" i="9"/>
  <c r="E29" i="7"/>
  <c r="G22" i="7"/>
  <c r="G29" i="7"/>
  <c r="N35" i="9"/>
  <c r="P35" i="9"/>
  <c r="T23" i="9"/>
  <c r="R53" i="9"/>
  <c r="T24" i="20"/>
  <c r="G41" i="7"/>
  <c r="H41" i="7"/>
  <c r="S23" i="10"/>
  <c r="G38" i="7"/>
  <c r="H38" i="7"/>
  <c r="S20" i="10"/>
  <c r="G42" i="7"/>
  <c r="H42" i="7"/>
  <c r="S24" i="10"/>
  <c r="G43" i="7"/>
  <c r="H43" i="7"/>
  <c r="S25" i="10"/>
  <c r="H22" i="7"/>
  <c r="G39" i="7"/>
  <c r="H39" i="7"/>
  <c r="S21" i="10"/>
  <c r="G40" i="7"/>
  <c r="H40" i="7"/>
  <c r="S22" i="10"/>
  <c r="H29" i="7"/>
  <c r="C37" i="7"/>
  <c r="O19" i="10"/>
  <c r="O27" i="10"/>
  <c r="AC18" i="12"/>
  <c r="E37" i="7"/>
  <c r="C44" i="7"/>
  <c r="G37" i="7"/>
  <c r="H37" i="7"/>
  <c r="G44" i="7"/>
  <c r="R35" i="9"/>
  <c r="T35" i="9"/>
  <c r="E44" i="7"/>
  <c r="S19" i="10"/>
  <c r="S27" i="10"/>
  <c r="H44" i="7"/>
  <c r="AC19" i="12"/>
  <c r="AC20" i="12"/>
  <c r="AC21" i="12"/>
  <c r="AC22" i="12"/>
  <c r="AC23" i="12"/>
  <c r="AC24" i="12"/>
  <c r="AC25" i="12"/>
  <c r="AC26" i="12"/>
  <c r="AC27" i="12"/>
  <c r="C53" i="12"/>
  <c r="K53" i="12"/>
  <c r="S53" i="12"/>
  <c r="K54" i="12"/>
  <c r="J53" i="12"/>
  <c r="L53" i="12"/>
  <c r="C54" i="12"/>
  <c r="B53" i="12"/>
  <c r="D53" i="12"/>
  <c r="R53" i="12"/>
  <c r="T53" i="12"/>
  <c r="W52" i="12"/>
  <c r="U53" i="12"/>
  <c r="S54" i="12"/>
  <c r="AE27" i="12"/>
  <c r="K46" i="8"/>
  <c r="K55" i="12"/>
  <c r="J54" i="12"/>
  <c r="L54" i="12"/>
  <c r="B54" i="12"/>
  <c r="D54" i="12"/>
  <c r="C55" i="12"/>
  <c r="AC28" i="12"/>
  <c r="K56" i="12"/>
  <c r="J55" i="12"/>
  <c r="L55" i="12"/>
  <c r="T52" i="16"/>
  <c r="B55" i="12"/>
  <c r="D55" i="12"/>
  <c r="C56" i="12"/>
  <c r="T53" i="16"/>
  <c r="AE28" i="12"/>
  <c r="V53" i="12"/>
  <c r="W53" i="12"/>
  <c r="U54" i="12"/>
  <c r="R54" i="12"/>
  <c r="T54" i="12"/>
  <c r="S55" i="12"/>
  <c r="S56" i="12"/>
  <c r="V54" i="12"/>
  <c r="W54" i="12"/>
  <c r="U55" i="12"/>
  <c r="R55" i="12"/>
  <c r="T55" i="12"/>
  <c r="K36" i="10"/>
  <c r="K40" i="10"/>
  <c r="J56" i="12"/>
  <c r="L56" i="12"/>
  <c r="K57" i="12"/>
  <c r="C57" i="12"/>
  <c r="B56" i="12"/>
  <c r="D56" i="12"/>
  <c r="J57" i="12"/>
  <c r="L57" i="12"/>
  <c r="K58" i="12"/>
  <c r="K43" i="10"/>
  <c r="S57" i="12"/>
  <c r="R56" i="12"/>
  <c r="T56" i="12"/>
  <c r="B57" i="12"/>
  <c r="D57" i="12"/>
  <c r="C58" i="12"/>
  <c r="V55" i="12"/>
  <c r="W55" i="12"/>
  <c r="U56" i="12"/>
  <c r="B58" i="12"/>
  <c r="D58" i="12"/>
  <c r="C59" i="12"/>
  <c r="R57" i="12"/>
  <c r="T57" i="12"/>
  <c r="V56" i="12"/>
  <c r="W56" i="12"/>
  <c r="U57" i="12"/>
  <c r="S58" i="12"/>
  <c r="K59" i="12"/>
  <c r="J58" i="12"/>
  <c r="L58" i="12"/>
  <c r="AC29" i="12"/>
  <c r="R58" i="12"/>
  <c r="T58" i="12"/>
  <c r="S59" i="12"/>
  <c r="V57" i="12"/>
  <c r="W57" i="12"/>
  <c r="U58" i="12"/>
  <c r="K60" i="12"/>
  <c r="J59" i="12"/>
  <c r="L59" i="12"/>
  <c r="B59" i="12"/>
  <c r="D59" i="12"/>
  <c r="C60" i="12"/>
  <c r="J60" i="12"/>
  <c r="L60" i="12"/>
  <c r="K61" i="12"/>
  <c r="V58" i="12"/>
  <c r="W58" i="12"/>
  <c r="U59" i="12"/>
  <c r="S60" i="12"/>
  <c r="R59" i="12"/>
  <c r="T59" i="12"/>
  <c r="B60" i="12"/>
  <c r="D60" i="12"/>
  <c r="C61" i="12"/>
  <c r="S61" i="12"/>
  <c r="R60" i="12"/>
  <c r="T60" i="12"/>
  <c r="B61" i="12"/>
  <c r="D61" i="12"/>
  <c r="C62" i="12"/>
  <c r="AC30" i="12"/>
  <c r="K62" i="12"/>
  <c r="J61" i="12"/>
  <c r="L61" i="12"/>
  <c r="V59" i="12"/>
  <c r="W59" i="12"/>
  <c r="U60" i="12"/>
  <c r="V60" i="12"/>
  <c r="C63" i="12"/>
  <c r="B62" i="12"/>
  <c r="D62" i="12"/>
  <c r="S62" i="12"/>
  <c r="W60" i="12"/>
  <c r="U61" i="12"/>
  <c r="R61" i="12"/>
  <c r="T61" i="12"/>
  <c r="V61" i="12"/>
  <c r="J62" i="12"/>
  <c r="L62" i="12"/>
  <c r="K63" i="12"/>
  <c r="AA31" i="12"/>
  <c r="AB31" i="12"/>
  <c r="B63" i="12"/>
  <c r="D63" i="12"/>
  <c r="C64" i="12"/>
  <c r="K64" i="12"/>
  <c r="J63" i="12"/>
  <c r="L63" i="12"/>
  <c r="R62" i="12"/>
  <c r="T62" i="12"/>
  <c r="S63" i="12"/>
  <c r="W61" i="12"/>
  <c r="U62" i="12"/>
  <c r="I52" i="17"/>
  <c r="AC31" i="12"/>
  <c r="S64" i="12"/>
  <c r="R63" i="12"/>
  <c r="T63" i="12"/>
  <c r="B64" i="12"/>
  <c r="D64" i="12"/>
  <c r="I53" i="17"/>
  <c r="V62" i="12"/>
  <c r="W62" i="12"/>
  <c r="U63" i="12"/>
  <c r="J64" i="12"/>
  <c r="L64" i="12"/>
  <c r="V63" i="12"/>
  <c r="W63" i="12"/>
  <c r="R64" i="12"/>
  <c r="T64" i="12"/>
  <c r="U64" i="12"/>
  <c r="V64" i="12"/>
  <c r="W64" i="12"/>
  <c r="AC32" i="12"/>
  <c r="AC33" i="12"/>
  <c r="AC34" i="12"/>
  <c r="AC35" i="12"/>
  <c r="AC36" i="12"/>
  <c r="AC37" i="12"/>
  <c r="AC38" i="12"/>
  <c r="AC39" i="12"/>
  <c r="AE39" i="12"/>
  <c r="O46" i="8"/>
  <c r="AC40" i="12"/>
  <c r="T53" i="17"/>
  <c r="AE40" i="12"/>
  <c r="T52" i="17"/>
  <c r="O36" i="10"/>
  <c r="O40" i="10"/>
  <c r="O43" i="10"/>
  <c r="AC41" i="12"/>
  <c r="AC42" i="12"/>
  <c r="AC43" i="12"/>
  <c r="AC44" i="12"/>
  <c r="AC45" i="12"/>
  <c r="AC46" i="12"/>
  <c r="AC47" i="12"/>
  <c r="AC48" i="12"/>
  <c r="AC49" i="12"/>
  <c r="AC50" i="12"/>
  <c r="AC51" i="12"/>
  <c r="G52" i="12"/>
  <c r="E53" i="12"/>
  <c r="O52" i="12"/>
  <c r="F53" i="12"/>
  <c r="AE51" i="12"/>
  <c r="S46" i="8"/>
  <c r="T52" i="20"/>
  <c r="G53" i="12"/>
  <c r="T53" i="20"/>
  <c r="M53" i="12"/>
  <c r="AC52" i="12"/>
  <c r="E54" i="12"/>
  <c r="N53" i="12"/>
  <c r="AA53" i="12"/>
  <c r="F54" i="12"/>
  <c r="AB53" i="12"/>
  <c r="O53" i="12"/>
  <c r="G54" i="12"/>
  <c r="M54" i="12"/>
  <c r="AC53" i="12"/>
  <c r="N54" i="12"/>
  <c r="AA54" i="12"/>
  <c r="E55" i="12"/>
  <c r="F55" i="12"/>
  <c r="AB54" i="12"/>
  <c r="O54" i="12"/>
  <c r="M55" i="12"/>
  <c r="AC54" i="12"/>
  <c r="G55" i="12"/>
  <c r="E56" i="12"/>
  <c r="N55" i="12"/>
  <c r="AA55" i="12"/>
  <c r="AB55" i="12"/>
  <c r="O55" i="12"/>
  <c r="F56" i="12"/>
  <c r="G56" i="12"/>
  <c r="M56" i="12"/>
  <c r="AC55" i="12"/>
  <c r="N56" i="12"/>
  <c r="AA56" i="12"/>
  <c r="E57" i="12"/>
  <c r="F57" i="12"/>
  <c r="AB56" i="12"/>
  <c r="O56" i="12"/>
  <c r="M57" i="12"/>
  <c r="AC56" i="12"/>
  <c r="G57" i="12"/>
  <c r="E58" i="12"/>
  <c r="N57" i="12"/>
  <c r="AA57" i="12"/>
  <c r="F58" i="12"/>
  <c r="O57" i="12"/>
  <c r="AB57" i="12"/>
  <c r="M58" i="12"/>
  <c r="AC57" i="12"/>
  <c r="G58" i="12"/>
  <c r="E59" i="12"/>
  <c r="N58" i="12"/>
  <c r="AA58" i="12"/>
  <c r="F59" i="12"/>
  <c r="O58" i="12"/>
  <c r="AB58" i="12"/>
  <c r="M59" i="12"/>
  <c r="AC58" i="12"/>
  <c r="G59" i="12"/>
  <c r="E60" i="12"/>
  <c r="N59" i="12"/>
  <c r="AA59" i="12"/>
  <c r="F60" i="12"/>
  <c r="O59" i="12"/>
  <c r="AB59" i="12"/>
  <c r="M60" i="12"/>
  <c r="AC59" i="12"/>
  <c r="G60" i="12"/>
  <c r="E61" i="12"/>
  <c r="N60" i="12"/>
  <c r="AA60" i="12"/>
  <c r="F61" i="12"/>
  <c r="O60" i="12"/>
  <c r="AB60" i="12"/>
  <c r="M61" i="12"/>
  <c r="AC60" i="12"/>
  <c r="G61" i="12"/>
  <c r="E62" i="12"/>
  <c r="N61" i="12"/>
  <c r="AA61" i="12"/>
  <c r="F62" i="12"/>
  <c r="O61" i="12"/>
  <c r="AB61" i="12"/>
  <c r="M62" i="12"/>
  <c r="AC61" i="12"/>
  <c r="G62" i="12"/>
  <c r="E63" i="12"/>
  <c r="N62" i="12"/>
  <c r="AA62" i="12"/>
  <c r="F63" i="12"/>
  <c r="O62" i="12"/>
  <c r="AB62" i="12"/>
  <c r="M63" i="12"/>
  <c r="AC62" i="12"/>
  <c r="G63" i="12"/>
  <c r="E64" i="12"/>
  <c r="N63" i="12"/>
  <c r="AA63" i="12"/>
  <c r="O63" i="12"/>
  <c r="AB63" i="12"/>
  <c r="F64" i="12"/>
  <c r="G64" i="12"/>
  <c r="M64" i="12"/>
  <c r="AC63" i="12"/>
  <c r="N64" i="12"/>
  <c r="AA64" i="12"/>
  <c r="AE63" i="12"/>
  <c r="AB64" i="12"/>
  <c r="AE64" i="12"/>
  <c r="O64" i="12"/>
  <c r="AC64" i="12"/>
  <c r="K33" i="10"/>
  <c r="K38" i="10"/>
  <c r="K45" i="10"/>
  <c r="K28" i="8"/>
  <c r="J28" i="9"/>
  <c r="L28" i="9"/>
  <c r="T51" i="16"/>
  <c r="M32" i="1"/>
  <c r="G72" i="16"/>
  <c r="G68" i="16"/>
  <c r="G69" i="16"/>
  <c r="G70" i="16"/>
  <c r="H68" i="16"/>
  <c r="H69" i="16"/>
  <c r="H70" i="16"/>
  <c r="T8" i="16"/>
  <c r="T8" i="17"/>
  <c r="T8" i="20"/>
  <c r="H72" i="16"/>
  <c r="T59" i="16"/>
  <c r="K45" i="8"/>
  <c r="K49" i="8"/>
  <c r="T13" i="16"/>
  <c r="J40" i="9"/>
  <c r="J43" i="9"/>
  <c r="L43" i="9"/>
  <c r="T13" i="20"/>
  <c r="R40" i="9"/>
  <c r="N40" i="9"/>
  <c r="T13" i="17"/>
  <c r="I72" i="16"/>
  <c r="I68" i="16"/>
  <c r="I69" i="16"/>
  <c r="I70" i="16"/>
  <c r="J30" i="9"/>
  <c r="K51" i="8"/>
  <c r="T40" i="9"/>
  <c r="R43" i="9"/>
  <c r="T43" i="9"/>
  <c r="P40" i="9"/>
  <c r="N43" i="9"/>
  <c r="P43" i="9"/>
  <c r="L30" i="9"/>
  <c r="J32" i="9"/>
  <c r="J72" i="16"/>
  <c r="J68" i="16"/>
  <c r="J69" i="16"/>
  <c r="J70" i="16"/>
  <c r="K72" i="16"/>
  <c r="K68" i="16"/>
  <c r="K69" i="16"/>
  <c r="K70" i="16"/>
  <c r="L32" i="9"/>
  <c r="J34" i="9"/>
  <c r="G23" i="11"/>
  <c r="G31" i="11"/>
  <c r="J57" i="9"/>
  <c r="L72" i="16"/>
  <c r="L68" i="16"/>
  <c r="L69" i="16"/>
  <c r="L70" i="16"/>
  <c r="L34" i="9"/>
  <c r="J37" i="9"/>
  <c r="M68" i="16"/>
  <c r="M69" i="16"/>
  <c r="M70" i="16"/>
  <c r="M72" i="16"/>
  <c r="J45" i="9"/>
  <c r="J49" i="9"/>
  <c r="L37" i="9"/>
  <c r="L49" i="9"/>
  <c r="J54" i="9"/>
  <c r="K53" i="10"/>
  <c r="N72" i="16"/>
  <c r="N68" i="16"/>
  <c r="N69" i="16"/>
  <c r="N70" i="16"/>
  <c r="O68" i="16"/>
  <c r="O69" i="16"/>
  <c r="O70" i="16"/>
  <c r="O72" i="16"/>
  <c r="O52" i="10"/>
  <c r="K55" i="10"/>
  <c r="P68" i="16"/>
  <c r="P69" i="16"/>
  <c r="P70" i="16"/>
  <c r="P72" i="16"/>
  <c r="O55" i="10"/>
  <c r="N56" i="9" s="1"/>
  <c r="K58" i="10"/>
  <c r="J56" i="9"/>
  <c r="Q72" i="16"/>
  <c r="Q68" i="16"/>
  <c r="Q69" i="16"/>
  <c r="Q70" i="16"/>
  <c r="R72" i="16"/>
  <c r="K10" i="10"/>
  <c r="K17" i="10"/>
  <c r="R68" i="16"/>
  <c r="R69" i="16"/>
  <c r="R70" i="16"/>
  <c r="K29" i="10"/>
  <c r="K60" i="10"/>
  <c r="J55" i="9"/>
  <c r="O23" i="8" l="1"/>
  <c r="G69" i="17"/>
  <c r="G70" i="17" s="1"/>
  <c r="G71" i="17" s="1"/>
  <c r="G68" i="17" s="1"/>
  <c r="G73" i="17" s="1"/>
  <c r="O28" i="8"/>
  <c r="N28" i="9" s="1"/>
  <c r="H51" i="17" l="1"/>
  <c r="H60" i="17" s="1"/>
  <c r="H64" i="17" s="1"/>
  <c r="H67" i="17" s="1"/>
  <c r="P28" i="9"/>
  <c r="I63" i="17" l="1"/>
  <c r="H69" i="17"/>
  <c r="H70" i="17" s="1"/>
  <c r="H71" i="17" s="1"/>
  <c r="H68" i="17" s="1"/>
  <c r="I51" i="17" l="1"/>
  <c r="H73" i="17"/>
  <c r="I60" i="17" l="1"/>
  <c r="I64" i="17" s="1"/>
  <c r="I67" i="17" s="1"/>
  <c r="J63" i="17" l="1"/>
  <c r="I69" i="17"/>
  <c r="I70" i="17" s="1"/>
  <c r="I71" i="17" s="1"/>
  <c r="I68" i="17" s="1"/>
  <c r="J51" i="17" l="1"/>
  <c r="I73" i="17"/>
  <c r="J60" i="17" l="1"/>
  <c r="J64" i="17" s="1"/>
  <c r="J67" i="17" s="1"/>
  <c r="K63" i="17" l="1"/>
  <c r="J69" i="17"/>
  <c r="J70" i="17" s="1"/>
  <c r="J71" i="17" s="1"/>
  <c r="J68" i="17" s="1"/>
  <c r="K51" i="17" l="1"/>
  <c r="J73" i="17"/>
  <c r="K60" i="17" l="1"/>
  <c r="K64" i="17" s="1"/>
  <c r="K67" i="17" s="1"/>
  <c r="K69" i="17" l="1"/>
  <c r="K70" i="17" s="1"/>
  <c r="K71" i="17" s="1"/>
  <c r="K68" i="17" s="1"/>
  <c r="L51" i="17" s="1"/>
  <c r="L63" i="17"/>
  <c r="K73" i="17" l="1"/>
  <c r="L60" i="17"/>
  <c r="L64" i="17" s="1"/>
  <c r="L67" i="17" s="1"/>
  <c r="M63" i="17" l="1"/>
  <c r="L69" i="17"/>
  <c r="L70" i="17" s="1"/>
  <c r="L71" i="17" s="1"/>
  <c r="L68" i="17" s="1"/>
  <c r="M51" i="17" l="1"/>
  <c r="M60" i="17" s="1"/>
  <c r="M64" i="17" s="1"/>
  <c r="M67" i="17" s="1"/>
  <c r="L73" i="17"/>
  <c r="N63" i="17" l="1"/>
  <c r="M69" i="17"/>
  <c r="M70" i="17" s="1"/>
  <c r="M71" i="17" s="1"/>
  <c r="M68" i="17" s="1"/>
  <c r="N51" i="17" s="1"/>
  <c r="N60" i="17" s="1"/>
  <c r="N64" i="17" s="1"/>
  <c r="M73" i="17" l="1"/>
  <c r="N67" i="17"/>
  <c r="O63" i="17" l="1"/>
  <c r="N69" i="17"/>
  <c r="N70" i="17" s="1"/>
  <c r="N71" i="17" s="1"/>
  <c r="N68" i="17" s="1"/>
  <c r="O51" i="17" l="1"/>
  <c r="O60" i="17" s="1"/>
  <c r="O64" i="17" s="1"/>
  <c r="O67" i="17" s="1"/>
  <c r="N73" i="17"/>
  <c r="P63" i="17" l="1"/>
  <c r="O69" i="17"/>
  <c r="O70" i="17" s="1"/>
  <c r="O71" i="17" s="1"/>
  <c r="O68" i="17" s="1"/>
  <c r="P51" i="17" l="1"/>
  <c r="P60" i="17" s="1"/>
  <c r="P64" i="17" s="1"/>
  <c r="P67" i="17" s="1"/>
  <c r="O73" i="17"/>
  <c r="Q63" i="17" l="1"/>
  <c r="P69" i="17"/>
  <c r="P70" i="17" s="1"/>
  <c r="P71" i="17" s="1"/>
  <c r="P68" i="17" s="1"/>
  <c r="Q51" i="17" l="1"/>
  <c r="Q60" i="17" s="1"/>
  <c r="Q64" i="17" s="1"/>
  <c r="Q67" i="17" s="1"/>
  <c r="P73" i="17"/>
  <c r="R63" i="17" l="1"/>
  <c r="Q69" i="17"/>
  <c r="Q70" i="17" s="1"/>
  <c r="Q71" i="17" s="1"/>
  <c r="Q68" i="17" s="1"/>
  <c r="R51" i="17" l="1"/>
  <c r="Q73" i="17"/>
  <c r="R60" i="17" l="1"/>
  <c r="R64" i="17" s="1"/>
  <c r="R67" i="17" s="1"/>
  <c r="T51" i="17"/>
  <c r="R69" i="17" l="1"/>
  <c r="R70" i="17" s="1"/>
  <c r="R71" i="17" s="1"/>
  <c r="R68" i="17" s="1"/>
  <c r="O45" i="8"/>
  <c r="O49" i="8" s="1"/>
  <c r="T60" i="17"/>
  <c r="G51" i="20" l="1"/>
  <c r="O33" i="10"/>
  <c r="O38" i="10" s="1"/>
  <c r="O45" i="10" s="1"/>
  <c r="O58" i="10" s="1"/>
  <c r="R73" i="17"/>
  <c r="N30" i="9"/>
  <c r="O51" i="8"/>
  <c r="G60" i="20" l="1"/>
  <c r="G64" i="20" s="1"/>
  <c r="P30" i="9"/>
  <c r="N32" i="9"/>
  <c r="O10" i="10"/>
  <c r="O17" i="10" s="1"/>
  <c r="G63" i="20"/>
  <c r="G67" i="20" l="1"/>
  <c r="M23" i="11"/>
  <c r="M31" i="11" s="1"/>
  <c r="N57" i="9" s="1"/>
  <c r="P32" i="9"/>
  <c r="N34" i="9"/>
  <c r="O29" i="10"/>
  <c r="O60" i="10" s="1"/>
  <c r="N55" i="9"/>
  <c r="G68" i="20" l="1"/>
  <c r="H51" i="20" s="1"/>
  <c r="G69" i="20"/>
  <c r="G70" i="20" s="1"/>
  <c r="G71" i="20" s="1"/>
  <c r="H63" i="20"/>
  <c r="N37" i="9"/>
  <c r="P34" i="9"/>
  <c r="G73" i="20" l="1"/>
  <c r="P37" i="9"/>
  <c r="N45" i="9"/>
  <c r="N49" i="9" s="1"/>
  <c r="H60" i="20"/>
  <c r="H64" i="20" s="1"/>
  <c r="H67" i="20" s="1"/>
  <c r="N54" i="9" l="1"/>
  <c r="O53" i="10"/>
  <c r="S52" i="10" s="1"/>
  <c r="S55" i="10" s="1"/>
  <c r="P49" i="9"/>
  <c r="H68" i="20"/>
  <c r="I51" i="20" s="1"/>
  <c r="I63" i="20"/>
  <c r="H69" i="20"/>
  <c r="H70" i="20" s="1"/>
  <c r="H71" i="20" s="1"/>
  <c r="I60" i="20" l="1"/>
  <c r="I64" i="20" s="1"/>
  <c r="R56" i="9"/>
  <c r="H73" i="20"/>
  <c r="I67" i="20"/>
  <c r="I68" i="20" l="1"/>
  <c r="J51" i="20" s="1"/>
  <c r="J63" i="20"/>
  <c r="I69" i="20"/>
  <c r="I70" i="20" s="1"/>
  <c r="I71" i="20" s="1"/>
  <c r="J60" i="20" l="1"/>
  <c r="J64" i="20" s="1"/>
  <c r="J67" i="20" s="1"/>
  <c r="I73" i="20"/>
  <c r="J68" i="20" l="1"/>
  <c r="K51" i="20" s="1"/>
  <c r="K63" i="20"/>
  <c r="J69" i="20"/>
  <c r="J70" i="20" s="1"/>
  <c r="J71" i="20" s="1"/>
  <c r="K60" i="20" l="1"/>
  <c r="K64" i="20" s="1"/>
  <c r="K67" i="20" s="1"/>
  <c r="J73" i="20"/>
  <c r="K68" i="20" l="1"/>
  <c r="L51" i="20" s="1"/>
  <c r="L60" i="20" s="1"/>
  <c r="L64" i="20" s="1"/>
  <c r="L63" i="20"/>
  <c r="K69" i="20"/>
  <c r="K70" i="20" s="1"/>
  <c r="K71" i="20" s="1"/>
  <c r="K73" i="20" l="1"/>
  <c r="L67" i="20"/>
  <c r="M63" i="20" l="1"/>
  <c r="L68" i="20"/>
  <c r="M51" i="20" s="1"/>
  <c r="M60" i="20" s="1"/>
  <c r="M64" i="20" s="1"/>
  <c r="L69" i="20"/>
  <c r="L70" i="20" s="1"/>
  <c r="L71" i="20" s="1"/>
  <c r="M67" i="20" l="1"/>
  <c r="L73" i="20"/>
  <c r="M69" i="20" l="1"/>
  <c r="M70" i="20" s="1"/>
  <c r="M71" i="20" s="1"/>
  <c r="M68" i="20"/>
  <c r="N51" i="20" s="1"/>
  <c r="N60" i="20" s="1"/>
  <c r="N64" i="20" s="1"/>
  <c r="N63" i="20"/>
  <c r="N67" i="20" l="1"/>
  <c r="O63" i="20" s="1"/>
  <c r="M73" i="20"/>
  <c r="N69" i="20"/>
  <c r="N70" i="20" s="1"/>
  <c r="N71" i="20" s="1"/>
  <c r="N68" i="20" l="1"/>
  <c r="O51" i="20" s="1"/>
  <c r="O60" i="20" s="1"/>
  <c r="O64" i="20" s="1"/>
  <c r="O67" i="20" s="1"/>
  <c r="N73" i="20"/>
  <c r="P63" i="20" l="1"/>
  <c r="O68" i="20"/>
  <c r="P51" i="20" s="1"/>
  <c r="P60" i="20" s="1"/>
  <c r="P64" i="20" s="1"/>
  <c r="O69" i="20"/>
  <c r="O70" i="20" s="1"/>
  <c r="O71" i="20" s="1"/>
  <c r="O73" i="20" l="1"/>
  <c r="P67" i="20"/>
  <c r="P68" i="20" s="1"/>
  <c r="P69" i="20" l="1"/>
  <c r="P70" i="20" s="1"/>
  <c r="P71" i="20" s="1"/>
  <c r="Q51" i="20"/>
  <c r="Q60" i="20" s="1"/>
  <c r="Q64" i="20" s="1"/>
  <c r="P73" i="20"/>
  <c r="Q63" i="20"/>
  <c r="Q67" i="20" l="1"/>
  <c r="R63" i="20" l="1"/>
  <c r="Q69" i="20"/>
  <c r="Q70" i="20" s="1"/>
  <c r="Q71" i="20" s="1"/>
  <c r="Q68" i="20"/>
  <c r="R51" i="20" s="1"/>
  <c r="Q73" i="20" l="1"/>
  <c r="R60" i="20"/>
  <c r="R64" i="20" s="1"/>
  <c r="R67" i="20" s="1"/>
  <c r="T51" i="20"/>
  <c r="T60" i="20" l="1"/>
  <c r="S45" i="8"/>
  <c r="S49" i="8" s="1"/>
  <c r="R69" i="20"/>
  <c r="R70" i="20" s="1"/>
  <c r="R71" i="20" s="1"/>
  <c r="R68" i="20"/>
  <c r="S33" i="10" l="1"/>
  <c r="S38" i="10" s="1"/>
  <c r="S45" i="10" s="1"/>
  <c r="S58" i="10" s="1"/>
  <c r="R73" i="20"/>
  <c r="S10" i="10" s="1"/>
  <c r="S17" i="10" s="1"/>
  <c r="R30" i="9"/>
  <c r="S51" i="8"/>
  <c r="R32" i="9" l="1"/>
  <c r="T30" i="9"/>
  <c r="S29" i="10"/>
  <c r="S60" i="10" s="1"/>
  <c r="R55" i="9"/>
  <c r="R34" i="9" l="1"/>
  <c r="T32" i="9"/>
  <c r="S23" i="11"/>
  <c r="S31" i="11" s="1"/>
  <c r="R57" i="9" s="1"/>
  <c r="R37" i="9" l="1"/>
  <c r="T34" i="9"/>
  <c r="R45" i="9" l="1"/>
  <c r="R49" i="9" s="1"/>
  <c r="T37" i="9"/>
  <c r="S53" i="10" l="1"/>
  <c r="T49" i="9"/>
  <c r="R54" i="9"/>
</calcChain>
</file>

<file path=xl/sharedStrings.xml><?xml version="1.0" encoding="utf-8"?>
<sst xmlns="http://schemas.openxmlformats.org/spreadsheetml/2006/main" count="501" uniqueCount="249">
  <si>
    <t>Lachine Lab @L'Auberge Numérique</t>
  </si>
  <si>
    <t>Coûts du projet</t>
  </si>
  <si>
    <t>Sources de financement prévues</t>
  </si>
  <si>
    <t>Description des coûts de démarrage</t>
  </si>
  <si>
    <t>Coût/Valeur prévu</t>
  </si>
  <si>
    <t>Contribution-promoteur</t>
  </si>
  <si>
    <t>Sources externes</t>
  </si>
  <si>
    <t>Transfert de biens</t>
  </si>
  <si>
    <t>Mise de fonds</t>
  </si>
  <si>
    <t>Marge de crédit</t>
  </si>
  <si>
    <t>Comptes fournisseurs</t>
  </si>
  <si>
    <t>Subventions et dons</t>
  </si>
  <si>
    <t>Emprunts bancaires</t>
  </si>
  <si>
    <t>Fonds de roulement + Encaisse initial</t>
  </si>
  <si>
    <t>10 000</t>
  </si>
  <si>
    <t>15 000</t>
  </si>
  <si>
    <t>80 000</t>
  </si>
  <si>
    <t>Inventaire</t>
  </si>
  <si>
    <t>40 000</t>
  </si>
  <si>
    <t>Frais payés d'avance</t>
  </si>
  <si>
    <t>Architecture</t>
  </si>
  <si>
    <t>Travaux infra (H)</t>
  </si>
  <si>
    <t>20 000</t>
  </si>
  <si>
    <t>Travaux infra (B)</t>
  </si>
  <si>
    <t>300 000</t>
  </si>
  <si>
    <t>Travaux devanture</t>
  </si>
  <si>
    <t>Travaux e-boutique</t>
  </si>
  <si>
    <t>50 000</t>
  </si>
  <si>
    <t>Aménagement intérier</t>
  </si>
  <si>
    <t xml:space="preserve">Dépôt(s) de sécurité </t>
  </si>
  <si>
    <t>5 000</t>
  </si>
  <si>
    <t>Amélioration locative</t>
  </si>
  <si>
    <t>400 000</t>
  </si>
  <si>
    <t>Mobibilier et équipement de bureau</t>
  </si>
  <si>
    <t>Équipement et outillage</t>
  </si>
  <si>
    <t>Système informatique</t>
  </si>
  <si>
    <t>58 000</t>
  </si>
  <si>
    <t>Logiciels d'application</t>
  </si>
  <si>
    <t>Matériel roulant</t>
  </si>
  <si>
    <t>Autres (incorporation, brevet, etc.)</t>
  </si>
  <si>
    <t>Total des coûts</t>
  </si>
  <si>
    <t>Hypothèses financières</t>
  </si>
  <si>
    <t>1.   Ventes</t>
  </si>
  <si>
    <t>996 000</t>
  </si>
  <si>
    <t>2.   Achats de produits</t>
  </si>
  <si>
    <t>600 000</t>
  </si>
  <si>
    <t>3.   Salaires des employés et autres rémunérations</t>
  </si>
  <si>
    <t>190 000</t>
  </si>
  <si>
    <t>4.   Subventions, commandites et dons</t>
  </si>
  <si>
    <t>5.   Etc.</t>
  </si>
  <si>
    <t>Expliquez des scénarios possibles si un prêt était refusé ou que les ventes étaient plus basses</t>
  </si>
  <si>
    <t>Bilans prévisionnels</t>
  </si>
  <si>
    <t>Ouverture</t>
  </si>
  <si>
    <t>An - 1</t>
  </si>
  <si>
    <t>An - 2</t>
  </si>
  <si>
    <t>An - 3</t>
  </si>
  <si>
    <t>ACTIF</t>
  </si>
  <si>
    <t>Encaisse</t>
  </si>
  <si>
    <t>Comptes Clients</t>
  </si>
  <si>
    <t>Total des actifs à court terme</t>
  </si>
  <si>
    <t>Total des immobilisations</t>
  </si>
  <si>
    <t>ACTIF TOTAL</t>
  </si>
  <si>
    <t>PASSIF</t>
  </si>
  <si>
    <t>Impôts à payer</t>
  </si>
  <si>
    <r>
      <t xml:space="preserve">Portion court terme </t>
    </r>
    <r>
      <rPr>
        <sz val="8"/>
        <rFont val="Arial"/>
        <family val="2"/>
      </rPr>
      <t>(de dette long terme)</t>
    </r>
  </si>
  <si>
    <t>Total des passifs à court terme</t>
  </si>
  <si>
    <t>Dû au(x) partenaire(s)</t>
  </si>
  <si>
    <t>Total des passifs à long terme</t>
  </si>
  <si>
    <t>PASSIF TOTAL</t>
  </si>
  <si>
    <t>AVOIR</t>
  </si>
  <si>
    <t>Capital social</t>
  </si>
  <si>
    <t>Subventions, Dons &amp; Commandites</t>
  </si>
  <si>
    <t>Bénéfices non répartis</t>
  </si>
  <si>
    <t>Bénéfice de la période</t>
  </si>
  <si>
    <t>AVOIR TOTAL</t>
  </si>
  <si>
    <t>PASSIF &amp; AVOIR  TOTAL</t>
  </si>
  <si>
    <t>État des résultats prévisionnel</t>
  </si>
  <si>
    <t>VENTES</t>
  </si>
  <si>
    <t>Coûts des ventes</t>
  </si>
  <si>
    <t>Stocks au début</t>
  </si>
  <si>
    <t xml:space="preserve">Plus: </t>
  </si>
  <si>
    <t>Achats de la période</t>
  </si>
  <si>
    <t>Sous-traitance</t>
  </si>
  <si>
    <t>Cachets artistiques</t>
  </si>
  <si>
    <t xml:space="preserve">Moins : </t>
  </si>
  <si>
    <t>Stocks à la fin</t>
  </si>
  <si>
    <t>BÉNÉFICE BRUT</t>
  </si>
  <si>
    <t>Charges d'exploitation</t>
  </si>
  <si>
    <t>Frais administratif + généraux</t>
  </si>
  <si>
    <t>Frais de vente</t>
  </si>
  <si>
    <t>Frais financiers</t>
  </si>
  <si>
    <t>Total des charges</t>
  </si>
  <si>
    <t>Bénéfice avant amortissements</t>
  </si>
  <si>
    <t>Amortissements</t>
  </si>
  <si>
    <t>Bénéfice d'exploitation</t>
  </si>
  <si>
    <t>Autres revenus</t>
  </si>
  <si>
    <t>Revenus d'intérêts</t>
  </si>
  <si>
    <t xml:space="preserve">Revenus divers - subvention </t>
  </si>
  <si>
    <t>Total</t>
  </si>
  <si>
    <t>Bénéfice net</t>
  </si>
  <si>
    <t>avant impôts</t>
  </si>
  <si>
    <t>Moins : Impôts OBNL (0%)</t>
  </si>
  <si>
    <t xml:space="preserve">B É N É F I C E   N E T </t>
  </si>
  <si>
    <t>Marge bénéficaire brut</t>
  </si>
  <si>
    <t>Marge bénéficiaire nette</t>
  </si>
  <si>
    <t>Ratio de liquidité</t>
  </si>
  <si>
    <t>Ratio d'endettement</t>
  </si>
  <si>
    <t>Seuil de rentabilité (en dollars)</t>
  </si>
  <si>
    <t>Annexe à l'état des résultats prévisionnel</t>
  </si>
  <si>
    <t>F.P.A.</t>
  </si>
  <si>
    <t>Frais administratifs et généraux</t>
  </si>
  <si>
    <t>Droits d'auteurs et autres redevances</t>
  </si>
  <si>
    <t>Intérêts sur emprunts bancaires</t>
  </si>
  <si>
    <t>T O T A L   des frais d'exploitation</t>
  </si>
  <si>
    <t>Ventilation des VENTES</t>
  </si>
  <si>
    <t xml:space="preserve">   P r e m i è r e   a n n é e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</si>
  <si>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</si>
  <si>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</si>
  <si>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</si>
  <si>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</si>
  <si>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</si>
  <si>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</si>
  <si>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</si>
  <si>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</si>
  <si>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</si>
  <si>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</si>
  <si>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</si>
  <si>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</si>
  <si>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TOTAL</t>
  </si>
  <si>
    <t>Ventes de produits</t>
  </si>
  <si>
    <t>Comptant</t>
  </si>
  <si>
    <t>30 jours</t>
  </si>
  <si>
    <t>60 jours</t>
  </si>
  <si>
    <t>90 jours</t>
  </si>
  <si>
    <t>Ventes de services</t>
  </si>
  <si>
    <t>TOTAL des ventes encaissées</t>
  </si>
  <si>
    <t xml:space="preserve">   D e u x i è m e    a n n é e</t>
  </si>
  <si>
    <t xml:space="preserve">   T r o I s I è m e    a n n é e</t>
  </si>
  <si>
    <t>Ventilation des ACHATS</t>
  </si>
  <si>
    <t>Achats de produits</t>
  </si>
  <si>
    <t>Achats de produits déboursés</t>
  </si>
  <si>
    <t>Sous-traitance :</t>
  </si>
  <si>
    <t>produits</t>
  </si>
  <si>
    <t>Contractuels</t>
  </si>
  <si>
    <t>service</t>
  </si>
  <si>
    <t>Sous-traitance déboursée</t>
  </si>
  <si>
    <t>Achats déboursés</t>
  </si>
  <si>
    <t>Première tranche (Note 1)</t>
  </si>
  <si>
    <t>Tranches supplémentaires:</t>
  </si>
  <si>
    <t>Taux d'intérêt annuel</t>
  </si>
  <si>
    <t>Taux d'intérêt mensuel</t>
  </si>
  <si>
    <t>Placements</t>
  </si>
  <si>
    <r>
      <t>Note 1</t>
    </r>
    <r>
      <rPr>
        <sz val="9"/>
        <rFont val="Arial MT"/>
      </rPr>
      <t xml:space="preserve"> : Si ce montant est à $0 il n'y aura pas de marge de crédit au budget de caisse.</t>
    </r>
  </si>
  <si>
    <t>Budget de caisse - An 1</t>
  </si>
  <si>
    <t>P r e m i è r e   a n n é e</t>
  </si>
  <si>
    <t>Ventes encaissées</t>
  </si>
  <si>
    <t>380 000 </t>
  </si>
  <si>
    <t>220 000</t>
  </si>
  <si>
    <t>TOTAL  des encaissements</t>
  </si>
  <si>
    <t>Investissement en immobilisations</t>
  </si>
  <si>
    <t>Coûts directs</t>
  </si>
  <si>
    <t>Frais administratifs &amp; généraux</t>
  </si>
  <si>
    <t>Salaires des employés</t>
  </si>
  <si>
    <t>Charges sociales</t>
  </si>
  <si>
    <t>Loyer ( incluant - électric.+ chauff.)</t>
  </si>
  <si>
    <t>Assurances commerciales</t>
  </si>
  <si>
    <t>Taxes / enregistremnt / permis</t>
  </si>
  <si>
    <t>Entretien et réparation</t>
  </si>
  <si>
    <t>Abonnements et cotisations</t>
  </si>
  <si>
    <t>Honoraires professionnels</t>
  </si>
  <si>
    <t>Fournitures de bureau</t>
  </si>
  <si>
    <t>Télécommunications</t>
  </si>
  <si>
    <t>Informatique et formation</t>
  </si>
  <si>
    <t>Autres frais d'administration</t>
  </si>
  <si>
    <t>Salaires</t>
  </si>
  <si>
    <t>Commissions</t>
  </si>
  <si>
    <t>Publicité et promotion</t>
  </si>
  <si>
    <t>Frais de véhicules / livraison</t>
  </si>
  <si>
    <t>Frais de séjour et déplacements</t>
  </si>
  <si>
    <t>Frais de représentation</t>
  </si>
  <si>
    <t>Autres frais de vente</t>
  </si>
  <si>
    <t>Intérêts sur marge de crédit</t>
  </si>
  <si>
    <t>Emprunts - Intérêts</t>
  </si>
  <si>
    <t>Emprunts - Capital</t>
  </si>
  <si>
    <t>Frais bancaires et financiers</t>
  </si>
  <si>
    <t>Autres</t>
  </si>
  <si>
    <t>Accomptes provisionnels - Impôt</t>
  </si>
  <si>
    <t>TOTAL  des déboursés</t>
  </si>
  <si>
    <t>Encaisse de début</t>
  </si>
  <si>
    <t>Recettes moins déboursés</t>
  </si>
  <si>
    <t>Formules cachées</t>
  </si>
  <si>
    <t>Encaisse de la fin</t>
  </si>
  <si>
    <t>(sans marge)</t>
  </si>
  <si>
    <t>(avec marge)</t>
  </si>
  <si>
    <t>Budget de caisse - An 2</t>
  </si>
  <si>
    <t>D e u x i è m e   a n n é e</t>
  </si>
  <si>
    <t>Direct Costs</t>
  </si>
  <si>
    <t>Déboursé</t>
  </si>
  <si>
    <t>Budget de caisse - An 3</t>
  </si>
  <si>
    <t>Déboursés</t>
  </si>
  <si>
    <t>Tableau d'amortissement - Première année</t>
  </si>
  <si>
    <t xml:space="preserve">Valeur </t>
  </si>
  <si>
    <t xml:space="preserve">Nouvelles </t>
  </si>
  <si>
    <t xml:space="preserve">Taux/ann. </t>
  </si>
  <si>
    <t xml:space="preserve">Frais </t>
  </si>
  <si>
    <t xml:space="preserve">au début </t>
  </si>
  <si>
    <t xml:space="preserve">acquisitions </t>
  </si>
  <si>
    <t xml:space="preserve">totale </t>
  </si>
  <si>
    <t xml:space="preserve">Amort. </t>
  </si>
  <si>
    <t>Amort.</t>
  </si>
  <si>
    <t xml:space="preserve">nette - fin </t>
  </si>
  <si>
    <t>60 000</t>
  </si>
  <si>
    <t>30 000</t>
  </si>
  <si>
    <t>Tableau d'amortissement - Deuxième année</t>
  </si>
  <si>
    <t>Tableau d'amortissement - Troisième année</t>
  </si>
  <si>
    <t>EMPRUNT bancaire # 1</t>
  </si>
  <si>
    <t>EMPRUNT bancaire # 2</t>
  </si>
  <si>
    <t>EMPRUNT bancaire # 3</t>
  </si>
  <si>
    <t>Taux d'intérêt</t>
  </si>
  <si>
    <t>par mois</t>
  </si>
  <si>
    <t>par année</t>
  </si>
  <si>
    <t>Nombre de périodes</t>
  </si>
  <si>
    <t>mois</t>
  </si>
  <si>
    <t>TABLEAU RECAPITULATIF DES PRETS</t>
  </si>
  <si>
    <t>années</t>
  </si>
  <si>
    <r>
      <t xml:space="preserve">Période du </t>
    </r>
    <r>
      <rPr>
        <b/>
        <sz val="12"/>
        <rFont val="Arial MT"/>
      </rPr>
      <t>1er versement</t>
    </r>
  </si>
  <si>
    <t>Versement mensuel</t>
  </si>
  <si>
    <t>Période</t>
  </si>
  <si>
    <t xml:space="preserve">TOTAL  </t>
  </si>
  <si>
    <t>1er versement</t>
  </si>
  <si>
    <t xml:space="preserve">Mois </t>
  </si>
  <si>
    <t xml:space="preserve">Versement  </t>
  </si>
  <si>
    <t xml:space="preserve">Intérêt  </t>
  </si>
  <si>
    <t xml:space="preserve">Capital  </t>
  </si>
  <si>
    <t xml:space="preserve">Solde  </t>
  </si>
  <si>
    <t xml:space="preserve">SOLDE  </t>
  </si>
  <si>
    <t>Intérêts</t>
  </si>
  <si>
    <t>Capital</t>
  </si>
  <si>
    <t>Calcul du seuil de rentabilité</t>
  </si>
  <si>
    <t>Seuil de rentabilité (Point mort)</t>
  </si>
  <si>
    <t>Formule servant au calcul du point mort</t>
  </si>
  <si>
    <t>Frais fixes</t>
  </si>
  <si>
    <r>
      <t>1 -</t>
    </r>
    <r>
      <rPr>
        <b/>
        <sz val="10"/>
        <rFont val="Arial"/>
        <family val="2"/>
      </rPr>
      <t xml:space="preserve"> (Coûts variables / ventes)</t>
    </r>
  </si>
  <si>
    <t>F r a i s  f i x e s</t>
  </si>
  <si>
    <t>C o û t s  v a r i a b l e s</t>
  </si>
  <si>
    <t>V e n t e s</t>
  </si>
  <si>
    <r>
      <t>1 -</t>
    </r>
    <r>
      <rPr>
        <sz val="12.5"/>
        <rFont val="Arial"/>
        <family val="2"/>
      </rPr>
      <t xml:space="preserve"> ( </t>
    </r>
    <r>
      <rPr>
        <sz val="11.5"/>
        <rFont val="Arial"/>
        <family val="2"/>
      </rPr>
      <t>Coûts variables</t>
    </r>
    <r>
      <rPr>
        <sz val="12.5"/>
        <rFont val="Arial"/>
        <family val="2"/>
      </rPr>
      <t xml:space="preserve"> / </t>
    </r>
    <r>
      <rPr>
        <sz val="11.5"/>
        <rFont val="Arial"/>
        <family val="2"/>
      </rPr>
      <t>ventes</t>
    </r>
    <r>
      <rPr>
        <sz val="12.5"/>
        <rFont val="Arial"/>
        <family val="2"/>
      </rPr>
      <t xml:space="preserve"> )</t>
    </r>
  </si>
  <si>
    <t>P o i n t   m o r 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</si>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</sst>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,##0\ &quot;$&quot;_-;[Red]#,##0\ &quot;$&quot;\-"/>
    <numFmt numFmtId="165" formatCode="_-* #,##0.00\ _$_-;\-* #,##0.00\ _$_-;_-* &quot;-&quot;??\ _$_-;_-@_-"/>
    <numFmt numFmtId="166" formatCode="0.0%"/>
    <numFmt numFmtId="167" formatCode="0.0"/>
    <numFmt numFmtId="168" formatCode="#,##0_ ;[Red]\-#,##0\ "/>
    <numFmt numFmtId="169" formatCode="d/mmm/yyyy"/>
    <numFmt numFmtId="170" formatCode="#,##0.000_);[Red]\(#,##0.000\)"/>
    <numFmt numFmtId="171" formatCode="0.00_)"/>
    <numFmt numFmtId="172" formatCode="#,##0.00_ ;[Red]\-#,##0.00\ "/>
    <numFmt numFmtId="173" formatCode="0_)"/>
    <numFmt numFmtId="174" formatCode=";;;"/>
    <numFmt numFmtId="175" formatCode="#,##0&quot;$&quot;_);\(#,##0&quot;$&quot;\)"/>
  </numFmts>
  <fonts count="70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u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6.5"/>
      <name val="Arial"/>
      <family val="2"/>
    </font>
    <font>
      <sz val="10"/>
      <name val="Arial"/>
      <family val="2"/>
    </font>
    <font>
      <b/>
      <sz val="10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i/>
      <sz val="9"/>
      <name val="Arial"/>
      <family val="2"/>
    </font>
    <font>
      <b/>
      <u/>
      <sz val="11"/>
      <name val="Arial"/>
      <family val="2"/>
    </font>
    <font>
      <b/>
      <i/>
      <sz val="8"/>
      <name val="Arial"/>
      <family val="2"/>
    </font>
    <font>
      <b/>
      <u/>
      <sz val="8.5"/>
      <name val="Arial"/>
      <family val="2"/>
    </font>
    <font>
      <sz val="25"/>
      <name val="Colonna MT"/>
      <family val="5"/>
    </font>
    <font>
      <b/>
      <sz val="8"/>
      <name val="Book Antiqua"/>
      <family val="1"/>
    </font>
    <font>
      <sz val="16"/>
      <name val="Arial"/>
      <family val="2"/>
    </font>
    <font>
      <b/>
      <i/>
      <sz val="10"/>
      <name val="Arial"/>
      <family val="2"/>
    </font>
    <font>
      <b/>
      <i/>
      <sz val="8.5"/>
      <name val="Arial"/>
      <family val="2"/>
    </font>
    <font>
      <b/>
      <sz val="16"/>
      <name val="Arial"/>
      <family val="2"/>
    </font>
    <font>
      <sz val="8.5"/>
      <name val="Arial"/>
      <family val="2"/>
    </font>
    <font>
      <b/>
      <i/>
      <sz val="11.5"/>
      <name val="Arial"/>
      <family val="2"/>
    </font>
    <font>
      <b/>
      <sz val="11.5"/>
      <name val="Arial"/>
      <family val="2"/>
    </font>
    <font>
      <b/>
      <sz val="18"/>
      <name val="Colonna MT"/>
      <family val="5"/>
    </font>
    <font>
      <sz val="11.5"/>
      <name val="Arial"/>
      <family val="2"/>
    </font>
    <font>
      <b/>
      <sz val="14"/>
      <name val="Arial"/>
      <family val="2"/>
    </font>
    <font>
      <sz val="12.5"/>
      <name val="Arial"/>
      <family val="2"/>
    </font>
    <font>
      <sz val="13.5"/>
      <name val="Arial"/>
      <family val="2"/>
    </font>
    <font>
      <b/>
      <sz val="13.5"/>
      <name val="Arial"/>
      <family val="2"/>
    </font>
    <font>
      <b/>
      <sz val="12.5"/>
      <name val="Arial"/>
      <family val="2"/>
    </font>
    <font>
      <b/>
      <u/>
      <sz val="8"/>
      <name val="Arial"/>
      <family val="2"/>
    </font>
    <font>
      <sz val="7.5"/>
      <name val="Arial"/>
      <family val="2"/>
    </font>
    <font>
      <b/>
      <sz val="12"/>
      <color indexed="12"/>
      <name val="Arial"/>
      <family val="2"/>
    </font>
    <font>
      <sz val="10"/>
      <color indexed="18"/>
      <name val="Arial"/>
      <family val="2"/>
    </font>
    <font>
      <sz val="11"/>
      <color indexed="18"/>
      <name val="Arial"/>
      <family val="2"/>
    </font>
    <font>
      <b/>
      <u/>
      <sz val="8"/>
      <color indexed="12"/>
      <name val="Arial"/>
      <family val="2"/>
    </font>
    <font>
      <sz val="10"/>
      <color indexed="12"/>
      <name val="Arial"/>
      <family val="2"/>
    </font>
    <font>
      <sz val="12"/>
      <name val="Arial MT"/>
    </font>
    <font>
      <sz val="12"/>
      <name val="Arial"/>
      <family val="2"/>
    </font>
    <font>
      <b/>
      <u/>
      <sz val="25"/>
      <name val="Colonna MT"/>
      <family val="5"/>
    </font>
    <font>
      <b/>
      <sz val="8"/>
      <name val="Arial"/>
      <family val="2"/>
    </font>
    <font>
      <sz val="12"/>
      <color indexed="12"/>
      <name val="Arial MT"/>
    </font>
    <font>
      <b/>
      <sz val="12"/>
      <name val="Arial MT"/>
    </font>
    <font>
      <b/>
      <sz val="12"/>
      <color indexed="12"/>
      <name val="Arial MT"/>
    </font>
    <font>
      <sz val="8"/>
      <name val="Arial MT"/>
    </font>
    <font>
      <sz val="12"/>
      <color indexed="8"/>
      <name val="Arial MT"/>
    </font>
    <font>
      <sz val="10"/>
      <name val="Arial MT"/>
    </font>
    <font>
      <sz val="11"/>
      <name val="Arial MT"/>
    </font>
    <font>
      <sz val="13.5"/>
      <name val="Arial MT"/>
    </font>
    <font>
      <b/>
      <sz val="12"/>
      <color indexed="10"/>
      <name val="Arial MT"/>
    </font>
    <font>
      <i/>
      <sz val="10"/>
      <name val="Arial"/>
      <family val="2"/>
    </font>
    <font>
      <sz val="10"/>
      <color indexed="12"/>
      <name val="Arial MT"/>
    </font>
    <font>
      <sz val="9"/>
      <name val="Arial MT"/>
    </font>
    <font>
      <b/>
      <sz val="9"/>
      <name val="Arial MT"/>
    </font>
    <font>
      <sz val="10"/>
      <color indexed="8"/>
      <name val="Arial"/>
      <family val="2"/>
    </font>
    <font>
      <sz val="12"/>
      <color indexed="41"/>
      <name val="Arial MT"/>
    </font>
    <font>
      <sz val="10"/>
      <color indexed="48"/>
      <name val="Arial"/>
      <family val="2"/>
    </font>
    <font>
      <b/>
      <sz val="20"/>
      <color theme="3"/>
      <name val="Colonna MT"/>
      <family val="5"/>
    </font>
    <font>
      <b/>
      <sz val="25"/>
      <color theme="3"/>
      <name val="Colonna MT"/>
      <family val="5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42"/>
        <bgColor indexed="54"/>
      </patternFill>
    </fill>
    <fill>
      <patternFill patternType="solid">
        <fgColor rgb="FFCCFFCC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49" fillId="0" borderId="0"/>
    <xf numFmtId="9" fontId="3" fillId="0" borderId="0" applyFont="0" applyFill="0" applyBorder="0" applyAlignment="0" applyProtection="0"/>
  </cellStyleXfs>
  <cellXfs count="54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17" fontId="0" fillId="0" borderId="0" xfId="0" applyNumberFormat="1" applyAlignment="1">
      <alignment horizontal="right"/>
    </xf>
    <xf numFmtId="1" fontId="0" fillId="0" borderId="0" xfId="0" applyNumberFormat="1" applyBorder="1"/>
    <xf numFmtId="1" fontId="1" fillId="0" borderId="0" xfId="0" applyNumberFormat="1" applyFont="1" applyBorder="1"/>
    <xf numFmtId="15" fontId="0" fillId="0" borderId="0" xfId="0" applyNumberFormat="1"/>
    <xf numFmtId="0" fontId="0" fillId="0" borderId="0" xfId="0" applyAlignment="1">
      <alignment horizontal="center"/>
    </xf>
    <xf numFmtId="15" fontId="8" fillId="0" borderId="0" xfId="0" applyNumberFormat="1" applyFont="1" applyAlignment="1">
      <alignment horizontal="center"/>
    </xf>
    <xf numFmtId="38" fontId="0" fillId="0" borderId="0" xfId="0" applyNumberFormat="1" applyBorder="1"/>
    <xf numFmtId="38" fontId="0" fillId="0" borderId="0" xfId="0" applyNumberFormat="1"/>
    <xf numFmtId="0" fontId="10" fillId="0" borderId="0" xfId="0" applyFont="1"/>
    <xf numFmtId="38" fontId="0" fillId="0" borderId="4" xfId="0" applyNumberFormat="1" applyBorder="1"/>
    <xf numFmtId="0" fontId="2" fillId="0" borderId="8" xfId="0" applyFont="1" applyBorder="1"/>
    <xf numFmtId="0" fontId="0" fillId="0" borderId="8" xfId="0" applyBorder="1"/>
    <xf numFmtId="0" fontId="0" fillId="2" borderId="0" xfId="0" applyFill="1"/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0" fontId="0" fillId="0" borderId="0" xfId="0" applyBorder="1" applyAlignment="1">
      <alignment horizontal="center"/>
    </xf>
    <xf numFmtId="38" fontId="0" fillId="2" borderId="0" xfId="0" applyNumberFormat="1" applyFill="1"/>
    <xf numFmtId="0" fontId="9" fillId="0" borderId="0" xfId="0" applyFont="1" applyAlignment="1">
      <alignment horizontal="right"/>
    </xf>
    <xf numFmtId="0" fontId="26" fillId="0" borderId="0" xfId="0" applyFont="1"/>
    <xf numFmtId="0" fontId="0" fillId="0" borderId="12" xfId="0" applyBorder="1"/>
    <xf numFmtId="0" fontId="26" fillId="0" borderId="0" xfId="0" applyFont="1" applyBorder="1" applyAlignment="1">
      <alignment horizontal="center" vertical="center" wrapText="1"/>
    </xf>
    <xf numFmtId="0" fontId="0" fillId="0" borderId="13" xfId="0" applyBorder="1"/>
    <xf numFmtId="0" fontId="2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26" fillId="0" borderId="6" xfId="0" applyFont="1" applyBorder="1"/>
    <xf numFmtId="0" fontId="26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25" fillId="3" borderId="2" xfId="0" applyFont="1" applyFill="1" applyBorder="1" applyAlignment="1">
      <alignment vertical="center"/>
    </xf>
    <xf numFmtId="0" fontId="0" fillId="0" borderId="19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0" borderId="20" xfId="0" applyFont="1" applyBorder="1" applyAlignment="1">
      <alignment horizontal="right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right"/>
    </xf>
    <xf numFmtId="0" fontId="17" fillId="0" borderId="21" xfId="0" applyFont="1" applyBorder="1" applyAlignment="1">
      <alignment horizontal="center"/>
    </xf>
    <xf numFmtId="38" fontId="17" fillId="0" borderId="9" xfId="0" applyNumberFormat="1" applyFont="1" applyBorder="1" applyAlignment="1">
      <alignment horizontal="center"/>
    </xf>
    <xf numFmtId="9" fontId="17" fillId="0" borderId="10" xfId="0" applyNumberFormat="1" applyFont="1" applyBorder="1" applyAlignment="1">
      <alignment horizontal="center"/>
    </xf>
    <xf numFmtId="9" fontId="17" fillId="0" borderId="11" xfId="3" applyFont="1" applyBorder="1" applyAlignment="1">
      <alignment horizontal="center"/>
    </xf>
    <xf numFmtId="0" fontId="0" fillId="0" borderId="22" xfId="0" applyBorder="1"/>
    <xf numFmtId="0" fontId="10" fillId="0" borderId="0" xfId="0" applyFont="1" applyBorder="1"/>
    <xf numFmtId="0" fontId="36" fillId="0" borderId="0" xfId="0" applyFont="1" applyAlignment="1">
      <alignment horizontal="center"/>
    </xf>
    <xf numFmtId="38" fontId="37" fillId="0" borderId="0" xfId="0" applyNumberFormat="1" applyFont="1" applyBorder="1"/>
    <xf numFmtId="0" fontId="37" fillId="0" borderId="0" xfId="0" applyFont="1" applyBorder="1"/>
    <xf numFmtId="0" fontId="37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170" fontId="37" fillId="0" borderId="7" xfId="0" applyNumberFormat="1" applyFont="1" applyBorder="1"/>
    <xf numFmtId="0" fontId="37" fillId="0" borderId="7" xfId="0" applyFont="1" applyBorder="1"/>
    <xf numFmtId="0" fontId="10" fillId="0" borderId="22" xfId="0" applyFont="1" applyBorder="1"/>
    <xf numFmtId="0" fontId="40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4" fillId="0" borderId="29" xfId="0" applyFont="1" applyBorder="1" applyAlignment="1">
      <alignment vertical="center"/>
    </xf>
    <xf numFmtId="0" fontId="0" fillId="0" borderId="30" xfId="0" applyBorder="1"/>
    <xf numFmtId="0" fontId="11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168" fontId="36" fillId="0" borderId="0" xfId="0" applyNumberFormat="1" applyFont="1" applyAlignment="1">
      <alignment horizontal="center" vertical="center"/>
    </xf>
    <xf numFmtId="0" fontId="36" fillId="2" borderId="0" xfId="0" applyFon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15" fontId="0" fillId="2" borderId="0" xfId="0" applyNumberFormat="1" applyFill="1" applyAlignment="1">
      <alignment vertical="center"/>
    </xf>
    <xf numFmtId="15" fontId="0" fillId="2" borderId="0" xfId="0" applyNumberFormat="1" applyFill="1"/>
    <xf numFmtId="38" fontId="37" fillId="2" borderId="0" xfId="0" applyNumberFormat="1" applyFont="1" applyFill="1" applyBorder="1"/>
    <xf numFmtId="0" fontId="37" fillId="2" borderId="0" xfId="0" applyFont="1" applyFill="1" applyBorder="1"/>
    <xf numFmtId="0" fontId="37" fillId="2" borderId="7" xfId="0" applyFont="1" applyFill="1" applyBorder="1"/>
    <xf numFmtId="0" fontId="10" fillId="2" borderId="0" xfId="0" applyFont="1" applyFill="1" applyBorder="1"/>
    <xf numFmtId="38" fontId="0" fillId="0" borderId="31" xfId="0" applyNumberFormat="1" applyBorder="1" applyProtection="1"/>
    <xf numFmtId="38" fontId="0" fillId="0" borderId="19" xfId="0" applyNumberFormat="1" applyBorder="1" applyProtection="1"/>
    <xf numFmtId="38" fontId="0" fillId="0" borderId="19" xfId="0" applyNumberFormat="1" applyBorder="1" applyAlignment="1" applyProtection="1">
      <alignment horizontal="center"/>
    </xf>
    <xf numFmtId="38" fontId="30" fillId="0" borderId="19" xfId="0" applyNumberFormat="1" applyFont="1" applyBorder="1" applyAlignment="1" applyProtection="1">
      <alignment vertical="center"/>
    </xf>
    <xf numFmtId="38" fontId="0" fillId="2" borderId="20" xfId="0" applyNumberFormat="1" applyFill="1" applyBorder="1" applyProtection="1"/>
    <xf numFmtId="38" fontId="0" fillId="0" borderId="0" xfId="0" applyNumberFormat="1" applyProtection="1"/>
    <xf numFmtId="38" fontId="0" fillId="0" borderId="26" xfId="0" applyNumberFormat="1" applyBorder="1" applyProtection="1"/>
    <xf numFmtId="38" fontId="0" fillId="2" borderId="32" xfId="0" applyNumberFormat="1" applyFill="1" applyBorder="1" applyProtection="1"/>
    <xf numFmtId="38" fontId="0" fillId="0" borderId="6" xfId="0" applyNumberFormat="1" applyBorder="1" applyProtection="1"/>
    <xf numFmtId="38" fontId="11" fillId="0" borderId="7" xfId="0" applyNumberFormat="1" applyFont="1" applyBorder="1" applyAlignment="1" applyProtection="1">
      <alignment vertical="center"/>
    </xf>
    <xf numFmtId="38" fontId="0" fillId="0" borderId="26" xfId="0" applyNumberFormat="1" applyBorder="1" applyAlignment="1" applyProtection="1">
      <alignment vertical="center"/>
    </xf>
    <xf numFmtId="38" fontId="0" fillId="0" borderId="0" xfId="0" applyNumberFormat="1" applyAlignment="1" applyProtection="1">
      <alignment vertical="center"/>
    </xf>
    <xf numFmtId="38" fontId="0" fillId="2" borderId="5" xfId="0" applyNumberFormat="1" applyFill="1" applyBorder="1" applyAlignment="1" applyProtection="1">
      <alignment vertical="center"/>
    </xf>
    <xf numFmtId="38" fontId="0" fillId="0" borderId="33" xfId="0" applyNumberFormat="1" applyBorder="1" applyAlignment="1" applyProtection="1">
      <alignment horizontal="center" vertical="center"/>
    </xf>
    <xf numFmtId="38" fontId="0" fillId="2" borderId="5" xfId="0" applyNumberFormat="1" applyFill="1" applyBorder="1" applyProtection="1"/>
    <xf numFmtId="38" fontId="0" fillId="0" borderId="34" xfId="0" applyNumberFormat="1" applyBorder="1" applyProtection="1"/>
    <xf numFmtId="38" fontId="0" fillId="0" borderId="3" xfId="0" applyNumberFormat="1" applyBorder="1" applyProtection="1"/>
    <xf numFmtId="38" fontId="0" fillId="0" borderId="4" xfId="0" applyNumberFormat="1" applyBorder="1" applyProtection="1"/>
    <xf numFmtId="38" fontId="0" fillId="0" borderId="16" xfId="0" applyNumberFormat="1" applyBorder="1" applyProtection="1"/>
    <xf numFmtId="38" fontId="0" fillId="0" borderId="0" xfId="0" applyNumberFormat="1" applyBorder="1" applyProtection="1"/>
    <xf numFmtId="38" fontId="0" fillId="0" borderId="5" xfId="0" applyNumberFormat="1" applyBorder="1" applyProtection="1"/>
    <xf numFmtId="38" fontId="0" fillId="0" borderId="35" xfId="0" applyNumberFormat="1" applyBorder="1" applyProtection="1"/>
    <xf numFmtId="38" fontId="0" fillId="0" borderId="7" xfId="0" applyNumberFormat="1" applyBorder="1" applyProtection="1"/>
    <xf numFmtId="38" fontId="0" fillId="0" borderId="12" xfId="0" applyNumberFormat="1" applyBorder="1" applyProtection="1"/>
    <xf numFmtId="38" fontId="0" fillId="3" borderId="0" xfId="0" applyNumberFormat="1" applyFill="1" applyProtection="1"/>
    <xf numFmtId="38" fontId="28" fillId="0" borderId="0" xfId="0" applyNumberFormat="1" applyFont="1" applyAlignment="1" applyProtection="1">
      <alignment horizontal="right"/>
    </xf>
    <xf numFmtId="38" fontId="29" fillId="0" borderId="16" xfId="0" applyNumberFormat="1" applyFont="1" applyBorder="1" applyAlignment="1" applyProtection="1">
      <alignment horizontal="center"/>
    </xf>
    <xf numFmtId="38" fontId="0" fillId="2" borderId="36" xfId="0" applyNumberFormat="1" applyFill="1" applyBorder="1" applyProtection="1"/>
    <xf numFmtId="38" fontId="0" fillId="2" borderId="4" xfId="0" applyNumberFormat="1" applyFill="1" applyBorder="1" applyProtection="1"/>
    <xf numFmtId="38" fontId="0" fillId="2" borderId="35" xfId="0" applyNumberFormat="1" applyFill="1" applyBorder="1" applyProtection="1"/>
    <xf numFmtId="38" fontId="0" fillId="0" borderId="36" xfId="0" applyNumberFormat="1" applyBorder="1" applyProtection="1"/>
    <xf numFmtId="38" fontId="0" fillId="2" borderId="0" xfId="0" applyNumberFormat="1" applyFill="1" applyProtection="1"/>
    <xf numFmtId="38" fontId="0" fillId="2" borderId="6" xfId="0" applyNumberFormat="1" applyFill="1" applyBorder="1" applyProtection="1"/>
    <xf numFmtId="38" fontId="0" fillId="2" borderId="7" xfId="0" applyNumberFormat="1" applyFill="1" applyBorder="1" applyProtection="1"/>
    <xf numFmtId="38" fontId="0" fillId="2" borderId="12" xfId="0" applyNumberFormat="1" applyFill="1" applyBorder="1" applyProtection="1"/>
    <xf numFmtId="38" fontId="0" fillId="0" borderId="28" xfId="0" applyNumberFormat="1" applyBorder="1" applyProtection="1"/>
    <xf numFmtId="38" fontId="0" fillId="0" borderId="29" xfId="0" applyNumberFormat="1" applyBorder="1" applyProtection="1"/>
    <xf numFmtId="38" fontId="0" fillId="0" borderId="37" xfId="0" applyNumberFormat="1" applyBorder="1" applyProtection="1"/>
    <xf numFmtId="0" fontId="0" fillId="0" borderId="14" xfId="0" applyBorder="1" applyAlignment="1" applyProtection="1">
      <alignment horizontal="center" vertical="center"/>
    </xf>
    <xf numFmtId="38" fontId="44" fillId="0" borderId="0" xfId="0" applyNumberFormat="1" applyFont="1" applyBorder="1" applyProtection="1">
      <protection locked="0"/>
    </xf>
    <xf numFmtId="38" fontId="44" fillId="0" borderId="7" xfId="0" applyNumberFormat="1" applyFont="1" applyBorder="1" applyProtection="1">
      <protection locked="0"/>
    </xf>
    <xf numFmtId="0" fontId="0" fillId="0" borderId="1" xfId="0" applyFill="1" applyBorder="1" applyProtection="1"/>
    <xf numFmtId="0" fontId="25" fillId="0" borderId="2" xfId="0" applyFont="1" applyFill="1" applyBorder="1" applyAlignment="1" applyProtection="1">
      <alignment vertical="center"/>
    </xf>
    <xf numFmtId="0" fontId="0" fillId="0" borderId="2" xfId="0" applyFill="1" applyBorder="1" applyProtection="1"/>
    <xf numFmtId="0" fontId="0" fillId="0" borderId="38" xfId="0" applyFill="1" applyBorder="1" applyProtection="1"/>
    <xf numFmtId="0" fontId="0" fillId="0" borderId="0" xfId="0" applyProtection="1"/>
    <xf numFmtId="0" fontId="0" fillId="0" borderId="5" xfId="0" applyFill="1" applyBorder="1" applyProtection="1"/>
    <xf numFmtId="0" fontId="0" fillId="0" borderId="0" xfId="0" applyFill="1" applyBorder="1" applyProtection="1"/>
    <xf numFmtId="0" fontId="27" fillId="0" borderId="0" xfId="0" applyFont="1" applyFill="1" applyBorder="1" applyAlignment="1" applyProtection="1">
      <alignment vertical="center"/>
    </xf>
    <xf numFmtId="0" fontId="0" fillId="0" borderId="7" xfId="0" applyFill="1" applyBorder="1" applyProtection="1"/>
    <xf numFmtId="0" fontId="20" fillId="0" borderId="7" xfId="0" applyFont="1" applyBorder="1" applyAlignment="1" applyProtection="1">
      <alignment vertical="center"/>
    </xf>
    <xf numFmtId="0" fontId="0" fillId="0" borderId="7" xfId="0" applyBorder="1" applyProtection="1"/>
    <xf numFmtId="0" fontId="12" fillId="0" borderId="0" xfId="0" applyFont="1" applyFill="1" applyBorder="1" applyAlignment="1" applyProtection="1">
      <alignment vertical="center"/>
    </xf>
    <xf numFmtId="0" fontId="0" fillId="0" borderId="5" xfId="0" applyBorder="1" applyProtection="1"/>
    <xf numFmtId="0" fontId="0" fillId="0" borderId="5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6" fillId="0" borderId="38" xfId="0" applyFont="1" applyBorder="1" applyAlignment="1" applyProtection="1">
      <alignment horizontal="center" vertical="center"/>
    </xf>
    <xf numFmtId="0" fontId="0" fillId="2" borderId="0" xfId="0" applyFill="1" applyProtection="1"/>
    <xf numFmtId="0" fontId="0" fillId="0" borderId="1" xfId="0" applyBorder="1" applyProtection="1"/>
    <xf numFmtId="0" fontId="0" fillId="0" borderId="38" xfId="0" applyBorder="1" applyProtection="1"/>
    <xf numFmtId="0" fontId="0" fillId="0" borderId="0" xfId="0" applyFill="1" applyProtection="1"/>
    <xf numFmtId="0" fontId="0" fillId="0" borderId="0" xfId="0" applyAlignment="1" applyProtection="1">
      <alignment horizontal="right"/>
    </xf>
    <xf numFmtId="38" fontId="0" fillId="2" borderId="21" xfId="0" applyNumberFormat="1" applyFill="1" applyBorder="1" applyProtection="1"/>
    <xf numFmtId="38" fontId="18" fillId="0" borderId="0" xfId="0" applyNumberFormat="1" applyFont="1" applyProtection="1"/>
    <xf numFmtId="0" fontId="0" fillId="0" borderId="6" xfId="0" applyBorder="1" applyProtection="1"/>
    <xf numFmtId="0" fontId="0" fillId="0" borderId="0" xfId="0" applyBorder="1" applyProtection="1"/>
    <xf numFmtId="9" fontId="0" fillId="0" borderId="9" xfId="3" applyFont="1" applyFill="1" applyBorder="1" applyAlignment="1" applyProtection="1">
      <alignment horizontal="center"/>
    </xf>
    <xf numFmtId="9" fontId="0" fillId="0" borderId="10" xfId="3" applyFont="1" applyFill="1" applyBorder="1" applyAlignment="1" applyProtection="1">
      <alignment horizontal="center"/>
    </xf>
    <xf numFmtId="9" fontId="0" fillId="0" borderId="21" xfId="3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2" borderId="21" xfId="0" applyFill="1" applyBorder="1" applyProtection="1"/>
    <xf numFmtId="9" fontId="0" fillId="0" borderId="14" xfId="3" applyFont="1" applyFill="1" applyBorder="1" applyAlignment="1" applyProtection="1">
      <alignment horizontal="center"/>
    </xf>
    <xf numFmtId="9" fontId="0" fillId="0" borderId="39" xfId="3" applyFont="1" applyFill="1" applyBorder="1" applyAlignment="1" applyProtection="1">
      <alignment horizontal="center"/>
    </xf>
    <xf numFmtId="9" fontId="44" fillId="2" borderId="39" xfId="3" applyFont="1" applyFill="1" applyBorder="1" applyAlignment="1" applyProtection="1">
      <alignment horizontal="center"/>
      <protection locked="0"/>
    </xf>
    <xf numFmtId="9" fontId="44" fillId="2" borderId="40" xfId="3" applyFont="1" applyFill="1" applyBorder="1" applyAlignment="1" applyProtection="1">
      <alignment horizontal="center"/>
      <protection locked="0"/>
    </xf>
    <xf numFmtId="9" fontId="44" fillId="2" borderId="14" xfId="3" applyFont="1" applyFill="1" applyBorder="1" applyAlignment="1" applyProtection="1">
      <alignment horizontal="center"/>
      <protection locked="0"/>
    </xf>
    <xf numFmtId="38" fontId="4" fillId="0" borderId="5" xfId="0" applyNumberFormat="1" applyFont="1" applyBorder="1" applyProtection="1"/>
    <xf numFmtId="38" fontId="22" fillId="0" borderId="0" xfId="0" applyNumberFormat="1" applyFont="1" applyAlignment="1" applyProtection="1">
      <alignment vertical="center"/>
    </xf>
    <xf numFmtId="38" fontId="6" fillId="2" borderId="0" xfId="0" applyNumberFormat="1" applyFont="1" applyFill="1" applyBorder="1" applyAlignment="1" applyProtection="1">
      <alignment horizontal="centerContinuous"/>
    </xf>
    <xf numFmtId="15" fontId="7" fillId="0" borderId="0" xfId="0" applyNumberFormat="1" applyFont="1" applyBorder="1" applyAlignment="1" applyProtection="1">
      <alignment horizontal="center"/>
    </xf>
    <xf numFmtId="38" fontId="13" fillId="0" borderId="0" xfId="0" quotePrefix="1" applyNumberFormat="1" applyFont="1" applyBorder="1" applyProtection="1"/>
    <xf numFmtId="38" fontId="20" fillId="0" borderId="0" xfId="0" applyNumberFormat="1" applyFont="1" applyAlignment="1" applyProtection="1">
      <alignment horizontal="center" vertical="top"/>
    </xf>
    <xf numFmtId="38" fontId="0" fillId="0" borderId="41" xfId="0" applyNumberFormat="1" applyBorder="1" applyProtection="1"/>
    <xf numFmtId="38" fontId="22" fillId="2" borderId="0" xfId="0" applyNumberFormat="1" applyFont="1" applyFill="1" applyBorder="1" applyAlignment="1" applyProtection="1">
      <alignment horizontal="centerContinuous"/>
    </xf>
    <xf numFmtId="38" fontId="10" fillId="0" borderId="0" xfId="0" applyNumberFormat="1" applyFont="1" applyBorder="1" applyProtection="1"/>
    <xf numFmtId="38" fontId="10" fillId="2" borderId="0" xfId="0" applyNumberFormat="1" applyFont="1" applyFill="1" applyProtection="1"/>
    <xf numFmtId="38" fontId="1" fillId="0" borderId="0" xfId="0" applyNumberFormat="1" applyFont="1" applyBorder="1" applyProtection="1"/>
    <xf numFmtId="38" fontId="0" fillId="0" borderId="42" xfId="0" applyNumberFormat="1" applyBorder="1" applyProtection="1"/>
    <xf numFmtId="38" fontId="0" fillId="0" borderId="43" xfId="0" applyNumberFormat="1" applyBorder="1" applyProtection="1"/>
    <xf numFmtId="38" fontId="1" fillId="0" borderId="5" xfId="0" applyNumberFormat="1" applyFont="1" applyBorder="1" applyProtection="1"/>
    <xf numFmtId="38" fontId="0" fillId="0" borderId="7" xfId="0" applyNumberFormat="1" applyBorder="1" applyAlignment="1" applyProtection="1">
      <alignment vertical="center"/>
    </xf>
    <xf numFmtId="0" fontId="0" fillId="2" borderId="3" xfId="0" applyFill="1" applyBorder="1" applyProtection="1"/>
    <xf numFmtId="0" fontId="0" fillId="2" borderId="4" xfId="0" applyFill="1" applyBorder="1" applyProtection="1"/>
    <xf numFmtId="166" fontId="42" fillId="2" borderId="4" xfId="3" applyNumberFormat="1" applyFont="1" applyFill="1" applyBorder="1" applyAlignment="1" applyProtection="1">
      <alignment horizontal="right"/>
    </xf>
    <xf numFmtId="0" fontId="0" fillId="2" borderId="16" xfId="0" applyFill="1" applyBorder="1" applyProtection="1"/>
    <xf numFmtId="0" fontId="0" fillId="2" borderId="5" xfId="0" applyFill="1" applyBorder="1" applyProtection="1"/>
    <xf numFmtId="166" fontId="42" fillId="0" borderId="0" xfId="3" applyNumberFormat="1" applyFont="1" applyAlignment="1" applyProtection="1">
      <alignment horizontal="right"/>
    </xf>
    <xf numFmtId="0" fontId="0" fillId="2" borderId="3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166" fontId="42" fillId="2" borderId="7" xfId="3" applyNumberFormat="1" applyFont="1" applyFill="1" applyBorder="1" applyAlignment="1" applyProtection="1">
      <alignment horizontal="right"/>
    </xf>
    <xf numFmtId="0" fontId="0" fillId="2" borderId="12" xfId="0" applyFill="1" applyBorder="1" applyProtection="1"/>
    <xf numFmtId="0" fontId="6" fillId="2" borderId="0" xfId="0" applyFont="1" applyFill="1" applyBorder="1" applyAlignment="1" applyProtection="1">
      <alignment horizontal="centerContinuous"/>
    </xf>
    <xf numFmtId="168" fontId="20" fillId="0" borderId="0" xfId="0" applyNumberFormat="1" applyFont="1" applyAlignment="1" applyProtection="1">
      <alignment horizontal="center" vertical="top"/>
    </xf>
    <xf numFmtId="0" fontId="10" fillId="0" borderId="0" xfId="0" applyFont="1" applyProtection="1"/>
    <xf numFmtId="0" fontId="5" fillId="0" borderId="0" xfId="0" applyFont="1" applyProtection="1"/>
    <xf numFmtId="166" fontId="42" fillId="0" borderId="7" xfId="3" applyNumberFormat="1" applyFont="1" applyBorder="1" applyAlignment="1" applyProtection="1">
      <alignment horizontal="right"/>
    </xf>
    <xf numFmtId="0" fontId="0" fillId="3" borderId="0" xfId="0" applyFill="1" applyProtection="1"/>
    <xf numFmtId="166" fontId="42" fillId="3" borderId="0" xfId="3" applyNumberFormat="1" applyFont="1" applyFill="1" applyAlignment="1" applyProtection="1">
      <alignment horizontal="right"/>
    </xf>
    <xf numFmtId="0" fontId="0" fillId="2" borderId="0" xfId="0" applyFill="1" applyBorder="1" applyProtection="1"/>
    <xf numFmtId="166" fontId="42" fillId="0" borderId="0" xfId="3" applyNumberFormat="1" applyFont="1" applyBorder="1" applyAlignment="1" applyProtection="1">
      <alignment horizontal="right"/>
    </xf>
    <xf numFmtId="0" fontId="0" fillId="0" borderId="43" xfId="0" applyBorder="1" applyProtection="1"/>
    <xf numFmtId="0" fontId="11" fillId="0" borderId="0" xfId="0" applyFont="1" applyBorder="1" applyProtection="1"/>
    <xf numFmtId="0" fontId="11" fillId="0" borderId="5" xfId="0" applyFont="1" applyBorder="1" applyProtection="1"/>
    <xf numFmtId="166" fontId="42" fillId="0" borderId="22" xfId="3" applyNumberFormat="1" applyFont="1" applyBorder="1" applyAlignment="1" applyProtection="1">
      <alignment horizontal="right"/>
    </xf>
    <xf numFmtId="0" fontId="0" fillId="0" borderId="44" xfId="0" applyBorder="1" applyProtection="1"/>
    <xf numFmtId="0" fontId="11" fillId="0" borderId="0" xfId="0" applyFont="1" applyProtection="1"/>
    <xf numFmtId="166" fontId="42" fillId="0" borderId="45" xfId="3" applyNumberFormat="1" applyFont="1" applyBorder="1" applyAlignment="1" applyProtection="1">
      <alignment horizontal="right"/>
    </xf>
    <xf numFmtId="0" fontId="0" fillId="0" borderId="46" xfId="0" applyBorder="1" applyProtection="1"/>
    <xf numFmtId="0" fontId="0" fillId="0" borderId="22" xfId="0" applyBorder="1" applyProtection="1"/>
    <xf numFmtId="166" fontId="19" fillId="0" borderId="7" xfId="3" applyNumberFormat="1" applyFont="1" applyBorder="1" applyAlignment="1" applyProtection="1">
      <alignment horizontal="center"/>
    </xf>
    <xf numFmtId="0" fontId="0" fillId="3" borderId="1" xfId="0" applyFill="1" applyBorder="1" applyProtection="1"/>
    <xf numFmtId="0" fontId="25" fillId="3" borderId="2" xfId="0" applyFont="1" applyFill="1" applyBorder="1" applyAlignment="1" applyProtection="1">
      <alignment vertical="center"/>
    </xf>
    <xf numFmtId="0" fontId="0" fillId="3" borderId="2" xfId="0" applyFill="1" applyBorder="1" applyProtection="1"/>
    <xf numFmtId="0" fontId="0" fillId="3" borderId="38" xfId="0" applyFill="1" applyBorder="1" applyProtection="1"/>
    <xf numFmtId="0" fontId="6" fillId="0" borderId="0" xfId="0" applyFont="1" applyBorder="1" applyAlignment="1" applyProtection="1">
      <alignment horizontal="centerContinuous"/>
    </xf>
    <xf numFmtId="0" fontId="9" fillId="0" borderId="0" xfId="0" applyFont="1" applyBorder="1" applyAlignment="1" applyProtection="1">
      <alignment horizontal="right" vertical="center"/>
    </xf>
    <xf numFmtId="0" fontId="17" fillId="0" borderId="0" xfId="0" applyFont="1" applyProtection="1"/>
    <xf numFmtId="169" fontId="6" fillId="2" borderId="0" xfId="0" applyNumberFormat="1" applyFont="1" applyFill="1" applyBorder="1" applyAlignment="1" applyProtection="1">
      <alignment horizontal="centerContinuous"/>
    </xf>
    <xf numFmtId="14" fontId="41" fillId="0" borderId="0" xfId="0" applyNumberFormat="1" applyFont="1" applyBorder="1" applyAlignment="1" applyProtection="1">
      <alignment horizontal="center"/>
    </xf>
    <xf numFmtId="169" fontId="17" fillId="0" borderId="0" xfId="0" applyNumberFormat="1" applyFont="1" applyProtection="1"/>
    <xf numFmtId="169" fontId="24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22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0" fillId="0" borderId="47" xfId="0" applyBorder="1" applyProtection="1"/>
    <xf numFmtId="0" fontId="0" fillId="0" borderId="48" xfId="0" applyBorder="1" applyProtection="1"/>
    <xf numFmtId="0" fontId="6" fillId="2" borderId="48" xfId="0" applyFont="1" applyFill="1" applyBorder="1" applyAlignment="1" applyProtection="1">
      <alignment horizontal="centerContinuous"/>
    </xf>
    <xf numFmtId="0" fontId="0" fillId="0" borderId="41" xfId="0" applyBorder="1" applyProtection="1"/>
    <xf numFmtId="0" fontId="0" fillId="0" borderId="0" xfId="0" applyBorder="1" applyAlignment="1" applyProtection="1">
      <alignment horizontal="center"/>
    </xf>
    <xf numFmtId="0" fontId="0" fillId="0" borderId="42" xfId="0" applyBorder="1" applyProtection="1"/>
    <xf numFmtId="0" fontId="6" fillId="2" borderId="43" xfId="0" applyFont="1" applyFill="1" applyBorder="1" applyAlignment="1" applyProtection="1">
      <alignment horizontal="centerContinuous"/>
    </xf>
    <xf numFmtId="0" fontId="44" fillId="0" borderId="1" xfId="0" applyFont="1" applyBorder="1" applyProtection="1">
      <protection locked="0"/>
    </xf>
    <xf numFmtId="14" fontId="46" fillId="0" borderId="0" xfId="0" applyNumberFormat="1" applyFont="1" applyBorder="1" applyAlignment="1" applyProtection="1">
      <alignment horizontal="center"/>
      <protection locked="0"/>
    </xf>
    <xf numFmtId="38" fontId="0" fillId="0" borderId="7" xfId="0" applyNumberFormat="1" applyBorder="1"/>
    <xf numFmtId="0" fontId="48" fillId="0" borderId="0" xfId="2" applyFont="1" applyProtection="1"/>
    <xf numFmtId="0" fontId="48" fillId="0" borderId="49" xfId="2" applyFont="1" applyBorder="1" applyProtection="1"/>
    <xf numFmtId="0" fontId="48" fillId="0" borderId="50" xfId="2" applyFont="1" applyBorder="1" applyProtection="1"/>
    <xf numFmtId="0" fontId="48" fillId="0" borderId="51" xfId="2" applyFont="1" applyBorder="1" applyProtection="1"/>
    <xf numFmtId="0" fontId="48" fillId="0" borderId="52" xfId="2" applyFont="1" applyBorder="1" applyProtection="1"/>
    <xf numFmtId="0" fontId="48" fillId="0" borderId="0" xfId="2" applyFont="1" applyBorder="1" applyProtection="1"/>
    <xf numFmtId="166" fontId="54" fillId="0" borderId="0" xfId="2" applyNumberFormat="1" applyFont="1" applyBorder="1" applyAlignment="1" applyProtection="1">
      <alignment horizontal="center"/>
      <protection locked="0"/>
    </xf>
    <xf numFmtId="10" fontId="48" fillId="0" borderId="53" xfId="2" applyNumberFormat="1" applyFont="1" applyBorder="1" applyProtection="1"/>
    <xf numFmtId="0" fontId="53" fillId="0" borderId="0" xfId="2" applyFont="1" applyBorder="1" applyAlignment="1" applyProtection="1">
      <alignment horizontal="left"/>
    </xf>
    <xf numFmtId="0" fontId="48" fillId="0" borderId="0" xfId="2" applyFont="1" applyBorder="1" applyAlignment="1" applyProtection="1">
      <alignment horizontal="left"/>
    </xf>
    <xf numFmtId="0" fontId="48" fillId="0" borderId="54" xfId="2" applyFont="1" applyBorder="1" applyAlignment="1" applyProtection="1">
      <alignment horizontal="left"/>
    </xf>
    <xf numFmtId="0" fontId="48" fillId="0" borderId="54" xfId="2" applyFont="1" applyBorder="1" applyProtection="1"/>
    <xf numFmtId="0" fontId="54" fillId="0" borderId="55" xfId="2" applyFont="1" applyBorder="1" applyAlignment="1" applyProtection="1">
      <alignment horizontal="right"/>
      <protection locked="0"/>
    </xf>
    <xf numFmtId="0" fontId="48" fillId="2" borderId="0" xfId="2" applyFont="1" applyFill="1" applyProtection="1"/>
    <xf numFmtId="0" fontId="48" fillId="0" borderId="0" xfId="2" applyFont="1" applyAlignment="1" applyProtection="1">
      <alignment horizontal="center"/>
    </xf>
    <xf numFmtId="0" fontId="48" fillId="0" borderId="56" xfId="2" applyFont="1" applyBorder="1" applyProtection="1"/>
    <xf numFmtId="0" fontId="53" fillId="0" borderId="57" xfId="2" applyFont="1" applyBorder="1" applyProtection="1"/>
    <xf numFmtId="0" fontId="48" fillId="0" borderId="57" xfId="2" applyFont="1" applyBorder="1" applyProtection="1"/>
    <xf numFmtId="0" fontId="48" fillId="0" borderId="58" xfId="2" applyFont="1" applyBorder="1" applyProtection="1"/>
    <xf numFmtId="0" fontId="48" fillId="0" borderId="59" xfId="2" applyFont="1" applyBorder="1" applyProtection="1"/>
    <xf numFmtId="0" fontId="53" fillId="0" borderId="0" xfId="2" applyFont="1" applyBorder="1" applyProtection="1"/>
    <xf numFmtId="171" fontId="54" fillId="0" borderId="0" xfId="2" applyNumberFormat="1" applyFont="1" applyBorder="1" applyProtection="1"/>
    <xf numFmtId="0" fontId="57" fillId="0" borderId="60" xfId="2" applyFont="1" applyBorder="1" applyAlignment="1" applyProtection="1">
      <alignment horizontal="center"/>
    </xf>
    <xf numFmtId="0" fontId="48" fillId="0" borderId="60" xfId="2" applyFont="1" applyBorder="1" applyAlignment="1" applyProtection="1">
      <alignment horizontal="right"/>
    </xf>
    <xf numFmtId="0" fontId="57" fillId="0" borderId="61" xfId="2" applyFont="1" applyBorder="1" applyAlignment="1" applyProtection="1">
      <alignment horizontal="center"/>
    </xf>
    <xf numFmtId="0" fontId="57" fillId="0" borderId="62" xfId="2" applyFont="1" applyBorder="1" applyAlignment="1" applyProtection="1">
      <alignment horizontal="center"/>
    </xf>
    <xf numFmtId="0" fontId="58" fillId="0" borderId="63" xfId="2" applyFont="1" applyBorder="1" applyAlignment="1" applyProtection="1">
      <alignment horizontal="right"/>
    </xf>
    <xf numFmtId="0" fontId="48" fillId="0" borderId="63" xfId="2" applyFont="1" applyBorder="1" applyAlignment="1" applyProtection="1">
      <alignment horizontal="right"/>
    </xf>
    <xf numFmtId="0" fontId="48" fillId="0" borderId="64" xfId="2" applyFont="1" applyBorder="1" applyAlignment="1" applyProtection="1">
      <alignment horizontal="center"/>
    </xf>
    <xf numFmtId="0" fontId="48" fillId="0" borderId="61" xfId="2" applyFont="1" applyBorder="1" applyAlignment="1" applyProtection="1">
      <alignment horizontal="right"/>
    </xf>
    <xf numFmtId="0" fontId="48" fillId="0" borderId="65" xfId="2" applyFont="1" applyBorder="1" applyProtection="1"/>
    <xf numFmtId="172" fontId="48" fillId="0" borderId="54" xfId="2" applyNumberFormat="1" applyFont="1" applyBorder="1" applyProtection="1"/>
    <xf numFmtId="172" fontId="48" fillId="0" borderId="55" xfId="2" applyNumberFormat="1" applyFont="1" applyBorder="1" applyProtection="1"/>
    <xf numFmtId="0" fontId="48" fillId="0" borderId="53" xfId="2" applyFont="1" applyBorder="1" applyProtection="1"/>
    <xf numFmtId="171" fontId="48" fillId="0" borderId="53" xfId="2" applyNumberFormat="1" applyFont="1" applyBorder="1" applyProtection="1"/>
    <xf numFmtId="0" fontId="48" fillId="0" borderId="66" xfId="2" applyFont="1" applyBorder="1" applyAlignment="1" applyProtection="1">
      <alignment horizontal="center"/>
    </xf>
    <xf numFmtId="0" fontId="48" fillId="0" borderId="67" xfId="2" applyFont="1" applyBorder="1" applyAlignment="1" applyProtection="1">
      <alignment horizontal="center"/>
    </xf>
    <xf numFmtId="173" fontId="48" fillId="0" borderId="53" xfId="2" applyNumberFormat="1" applyFont="1" applyBorder="1" applyAlignment="1" applyProtection="1">
      <alignment horizontal="center"/>
    </xf>
    <xf numFmtId="0" fontId="48" fillId="0" borderId="52" xfId="2" applyFont="1" applyBorder="1" applyAlignment="1" applyProtection="1">
      <alignment horizontal="center"/>
    </xf>
    <xf numFmtId="0" fontId="48" fillId="0" borderId="53" xfId="2" applyFont="1" applyBorder="1" applyAlignment="1" applyProtection="1">
      <alignment horizontal="center"/>
    </xf>
    <xf numFmtId="0" fontId="48" fillId="0" borderId="68" xfId="2" applyFont="1" applyBorder="1" applyProtection="1"/>
    <xf numFmtId="174" fontId="48" fillId="0" borderId="55" xfId="2" applyNumberFormat="1" applyFont="1" applyBorder="1" applyProtection="1"/>
    <xf numFmtId="171" fontId="48" fillId="0" borderId="54" xfId="2" applyNumberFormat="1" applyFont="1" applyBorder="1" applyProtection="1"/>
    <xf numFmtId="0" fontId="48" fillId="0" borderId="55" xfId="2" applyFont="1" applyBorder="1" applyProtection="1"/>
    <xf numFmtId="173" fontId="48" fillId="0" borderId="55" xfId="2" applyNumberFormat="1" applyFont="1" applyBorder="1" applyProtection="1"/>
    <xf numFmtId="0" fontId="59" fillId="0" borderId="55" xfId="2" applyFont="1" applyBorder="1" applyProtection="1"/>
    <xf numFmtId="171" fontId="59" fillId="0" borderId="55" xfId="2" applyNumberFormat="1" applyFont="1" applyBorder="1" applyProtection="1"/>
    <xf numFmtId="173" fontId="48" fillId="0" borderId="0" xfId="2" applyNumberFormat="1" applyFont="1" applyProtection="1"/>
    <xf numFmtId="171" fontId="60" fillId="0" borderId="69" xfId="2" applyNumberFormat="1" applyFont="1" applyBorder="1" applyProtection="1"/>
    <xf numFmtId="175" fontId="62" fillId="0" borderId="70" xfId="0" applyNumberFormat="1" applyFont="1" applyBorder="1" applyProtection="1">
      <protection locked="0"/>
    </xf>
    <xf numFmtId="10" fontId="62" fillId="0" borderId="70" xfId="0" applyNumberFormat="1" applyFont="1" applyBorder="1" applyProtection="1">
      <protection locked="0"/>
    </xf>
    <xf numFmtId="10" fontId="57" fillId="0" borderId="0" xfId="0" applyNumberFormat="1" applyFont="1" applyBorder="1" applyProtection="1"/>
    <xf numFmtId="0" fontId="57" fillId="2" borderId="0" xfId="0" applyFont="1" applyFill="1" applyProtection="1"/>
    <xf numFmtId="0" fontId="62" fillId="2" borderId="0" xfId="0" applyFont="1" applyFill="1" applyProtection="1">
      <protection locked="0"/>
    </xf>
    <xf numFmtId="0" fontId="57" fillId="2" borderId="71" xfId="0" applyFont="1" applyFill="1" applyBorder="1" applyProtection="1"/>
    <xf numFmtId="10" fontId="57" fillId="2" borderId="72" xfId="0" applyNumberFormat="1" applyFont="1" applyFill="1" applyBorder="1" applyProtection="1"/>
    <xf numFmtId="38" fontId="61" fillId="2" borderId="0" xfId="0" applyNumberFormat="1" applyFont="1" applyFill="1" applyAlignment="1" applyProtection="1">
      <alignment horizontal="right"/>
    </xf>
    <xf numFmtId="38" fontId="44" fillId="0" borderId="4" xfId="0" applyNumberFormat="1" applyFont="1" applyBorder="1" applyProtection="1">
      <protection locked="0"/>
    </xf>
    <xf numFmtId="0" fontId="50" fillId="0" borderId="0" xfId="0" applyFont="1" applyBorder="1" applyAlignment="1" applyProtection="1">
      <alignment horizontal="left" vertical="center"/>
    </xf>
    <xf numFmtId="0" fontId="49" fillId="0" borderId="0" xfId="2" applyProtection="1"/>
    <xf numFmtId="0" fontId="14" fillId="0" borderId="0" xfId="2" applyFont="1" applyProtection="1"/>
    <xf numFmtId="0" fontId="51" fillId="0" borderId="0" xfId="2" applyFont="1" applyProtection="1"/>
    <xf numFmtId="0" fontId="49" fillId="0" borderId="65" xfId="2" applyBorder="1" applyProtection="1"/>
    <xf numFmtId="0" fontId="56" fillId="0" borderId="53" xfId="2" applyFont="1" applyBorder="1" applyProtection="1"/>
    <xf numFmtId="0" fontId="52" fillId="0" borderId="53" xfId="2" applyFont="1" applyBorder="1" applyProtection="1"/>
    <xf numFmtId="0" fontId="52" fillId="0" borderId="0" xfId="2" applyFont="1" applyProtection="1"/>
    <xf numFmtId="171" fontId="52" fillId="0" borderId="73" xfId="2" applyNumberFormat="1" applyFont="1" applyBorder="1" applyProtection="1"/>
    <xf numFmtId="172" fontId="52" fillId="0" borderId="73" xfId="2" applyNumberFormat="1" applyFont="1" applyBorder="1" applyProtection="1"/>
    <xf numFmtId="0" fontId="54" fillId="0" borderId="49" xfId="2" applyFont="1" applyBorder="1" applyAlignment="1" applyProtection="1">
      <alignment vertical="center"/>
      <protection locked="0"/>
    </xf>
    <xf numFmtId="0" fontId="66" fillId="0" borderId="0" xfId="2" applyFont="1" applyProtection="1"/>
    <xf numFmtId="37" fontId="54" fillId="4" borderId="63" xfId="2" applyNumberFormat="1" applyFont="1" applyFill="1" applyBorder="1" applyAlignment="1" applyProtection="1">
      <alignment vertical="center"/>
      <protection locked="0"/>
    </xf>
    <xf numFmtId="0" fontId="26" fillId="0" borderId="74" xfId="0" applyFont="1" applyBorder="1" applyAlignment="1">
      <alignment horizontal="center" vertical="center" wrapText="1"/>
    </xf>
    <xf numFmtId="0" fontId="44" fillId="0" borderId="39" xfId="0" applyFont="1" applyBorder="1" applyProtection="1">
      <protection locked="0"/>
    </xf>
    <xf numFmtId="0" fontId="44" fillId="0" borderId="75" xfId="0" applyFont="1" applyBorder="1" applyProtection="1">
      <protection locked="0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168" fontId="1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 applyBorder="1"/>
    <xf numFmtId="0" fontId="21" fillId="0" borderId="0" xfId="0" applyFont="1" applyBorder="1"/>
    <xf numFmtId="0" fontId="21" fillId="0" borderId="0" xfId="0" applyFont="1"/>
    <xf numFmtId="0" fontId="33" fillId="0" borderId="0" xfId="0" applyFont="1"/>
    <xf numFmtId="0" fontId="23" fillId="0" borderId="0" xfId="0" applyFont="1"/>
    <xf numFmtId="0" fontId="12" fillId="0" borderId="0" xfId="0" applyFont="1" applyBorder="1"/>
    <xf numFmtId="38" fontId="22" fillId="0" borderId="0" xfId="0" applyNumberFormat="1" applyFont="1" applyAlignment="1">
      <alignment vertical="center"/>
    </xf>
    <xf numFmtId="38" fontId="22" fillId="0" borderId="0" xfId="0" applyNumberFormat="1" applyFont="1" applyBorder="1"/>
    <xf numFmtId="0" fontId="27" fillId="0" borderId="2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0" fillId="0" borderId="6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8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9" fillId="0" borderId="0" xfId="0" applyFont="1" applyProtection="1">
      <protection locked="0"/>
    </xf>
    <xf numFmtId="0" fontId="0" fillId="0" borderId="38" xfId="0" applyBorder="1" applyAlignment="1" applyProtection="1">
      <alignment vertical="center"/>
      <protection locked="0"/>
    </xf>
    <xf numFmtId="0" fontId="0" fillId="0" borderId="2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20" fillId="0" borderId="7" xfId="0" applyFont="1" applyBorder="1" applyAlignment="1" applyProtection="1">
      <alignment vertical="center"/>
      <protection locked="0"/>
    </xf>
    <xf numFmtId="0" fontId="16" fillId="0" borderId="0" xfId="0" applyFont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64" fillId="0" borderId="0" xfId="0" applyFont="1"/>
    <xf numFmtId="38" fontId="32" fillId="0" borderId="0" xfId="0" applyNumberFormat="1" applyFont="1" applyAlignment="1">
      <alignment horizontal="right"/>
    </xf>
    <xf numFmtId="38" fontId="11" fillId="0" borderId="7" xfId="0" applyNumberFormat="1" applyFont="1" applyBorder="1" applyAlignment="1">
      <alignment vertical="center"/>
    </xf>
    <xf numFmtId="38" fontId="16" fillId="0" borderId="4" xfId="0" applyNumberFormat="1" applyFont="1" applyBorder="1"/>
    <xf numFmtId="38" fontId="42" fillId="0" borderId="0" xfId="0" quotePrefix="1" applyNumberFormat="1" applyFont="1" applyAlignment="1">
      <alignment horizontal="right"/>
    </xf>
    <xf numFmtId="38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9" fillId="0" borderId="49" xfId="2" applyBorder="1"/>
    <xf numFmtId="0" fontId="49" fillId="0" borderId="51" xfId="2" applyBorder="1"/>
    <xf numFmtId="0" fontId="9" fillId="0" borderId="0" xfId="2" applyFont="1" applyBorder="1" applyAlignment="1">
      <alignment horizontal="left"/>
    </xf>
    <xf numFmtId="0" fontId="17" fillId="0" borderId="0" xfId="2" applyFont="1"/>
    <xf numFmtId="166" fontId="55" fillId="0" borderId="0" xfId="2" applyNumberFormat="1" applyFont="1" applyBorder="1" applyAlignment="1" applyProtection="1">
      <alignment horizontal="center" vertical="center"/>
      <protection locked="0"/>
    </xf>
    <xf numFmtId="0" fontId="49" fillId="0" borderId="0" xfId="2"/>
    <xf numFmtId="0" fontId="49" fillId="0" borderId="52" xfId="2" applyBorder="1"/>
    <xf numFmtId="0" fontId="49" fillId="0" borderId="0" xfId="2" applyBorder="1"/>
    <xf numFmtId="0" fontId="49" fillId="0" borderId="68" xfId="2" applyBorder="1"/>
    <xf numFmtId="0" fontId="52" fillId="0" borderId="54" xfId="2" applyFont="1" applyBorder="1" applyAlignment="1" applyProtection="1">
      <alignment horizontal="center"/>
      <protection locked="0"/>
    </xf>
    <xf numFmtId="0" fontId="49" fillId="0" borderId="54" xfId="2" applyBorder="1"/>
    <xf numFmtId="38" fontId="9" fillId="0" borderId="0" xfId="0" applyNumberFormat="1" applyFont="1" applyAlignment="1" applyProtection="1">
      <alignment horizontal="center"/>
    </xf>
    <xf numFmtId="38" fontId="12" fillId="2" borderId="0" xfId="0" applyNumberFormat="1" applyFont="1" applyFill="1" applyProtection="1"/>
    <xf numFmtId="38" fontId="12" fillId="0" borderId="0" xfId="0" applyNumberFormat="1" applyFont="1" applyProtection="1"/>
    <xf numFmtId="38" fontId="4" fillId="2" borderId="0" xfId="0" applyNumberFormat="1" applyFont="1" applyFill="1" applyBorder="1" applyAlignment="1" applyProtection="1">
      <alignment horizontal="centerContinuous"/>
    </xf>
    <xf numFmtId="0" fontId="9" fillId="0" borderId="0" xfId="0" applyFont="1" applyAlignment="1" applyProtection="1">
      <alignment horizontal="center"/>
    </xf>
    <xf numFmtId="0" fontId="12" fillId="2" borderId="0" xfId="0" applyFont="1" applyFill="1" applyProtection="1"/>
    <xf numFmtId="166" fontId="12" fillId="0" borderId="0" xfId="3" applyNumberFormat="1" applyFont="1" applyAlignment="1" applyProtection="1">
      <alignment horizontal="right"/>
    </xf>
    <xf numFmtId="0" fontId="4" fillId="2" borderId="0" xfId="0" applyFont="1" applyFill="1" applyBorder="1" applyAlignment="1" applyProtection="1">
      <alignment horizontal="centerContinuous"/>
    </xf>
    <xf numFmtId="38" fontId="16" fillId="0" borderId="0" xfId="0" applyNumberFormat="1" applyFont="1" applyBorder="1" applyAlignment="1" applyProtection="1">
      <alignment horizontal="right" vertical="center"/>
    </xf>
    <xf numFmtId="9" fontId="31" fillId="2" borderId="78" xfId="3" applyFont="1" applyFill="1" applyBorder="1" applyAlignment="1" applyProtection="1">
      <alignment horizontal="center"/>
      <protection locked="0"/>
    </xf>
    <xf numFmtId="0" fontId="48" fillId="6" borderId="0" xfId="2" applyFont="1" applyFill="1" applyProtection="1"/>
    <xf numFmtId="37" fontId="52" fillId="6" borderId="0" xfId="2" applyNumberFormat="1" applyFont="1" applyFill="1" applyProtection="1"/>
    <xf numFmtId="166" fontId="52" fillId="6" borderId="0" xfId="2" applyNumberFormat="1" applyFont="1" applyFill="1" applyProtection="1"/>
    <xf numFmtId="10" fontId="48" fillId="6" borderId="0" xfId="2" applyNumberFormat="1" applyFont="1" applyFill="1" applyProtection="1"/>
    <xf numFmtId="0" fontId="52" fillId="6" borderId="0" xfId="2" applyFont="1" applyFill="1" applyProtection="1"/>
    <xf numFmtId="173" fontId="48" fillId="6" borderId="0" xfId="2" applyNumberFormat="1" applyFont="1" applyFill="1" applyProtection="1"/>
    <xf numFmtId="171" fontId="48" fillId="6" borderId="0" xfId="2" applyNumberFormat="1" applyFont="1" applyFill="1" applyProtection="1"/>
    <xf numFmtId="0" fontId="43" fillId="0" borderId="0" xfId="2" applyFont="1" applyBorder="1" applyAlignment="1" applyProtection="1">
      <alignment horizontal="center"/>
      <protection locked="0"/>
    </xf>
    <xf numFmtId="38" fontId="0" fillId="0" borderId="2" xfId="0" applyNumberFormat="1" applyBorder="1"/>
    <xf numFmtId="38" fontId="44" fillId="0" borderId="38" xfId="0" applyNumberFormat="1" applyFont="1" applyBorder="1" applyProtection="1">
      <protection locked="0"/>
    </xf>
    <xf numFmtId="38" fontId="44" fillId="0" borderId="79" xfId="0" applyNumberFormat="1" applyFont="1" applyBorder="1" applyProtection="1">
      <protection locked="0"/>
    </xf>
    <xf numFmtId="38" fontId="44" fillId="0" borderId="39" xfId="0" applyNumberFormat="1" applyFont="1" applyBorder="1" applyProtection="1">
      <protection locked="0"/>
    </xf>
    <xf numFmtId="38" fontId="44" fillId="0" borderId="80" xfId="0" applyNumberFormat="1" applyFont="1" applyBorder="1" applyProtection="1">
      <protection locked="0"/>
    </xf>
    <xf numFmtId="38" fontId="44" fillId="0" borderId="81" xfId="0" applyNumberFormat="1" applyFont="1" applyBorder="1" applyProtection="1">
      <protection locked="0"/>
    </xf>
    <xf numFmtId="38" fontId="0" fillId="0" borderId="16" xfId="0" applyNumberFormat="1" applyBorder="1"/>
    <xf numFmtId="38" fontId="0" fillId="0" borderId="35" xfId="0" applyNumberFormat="1" applyBorder="1"/>
    <xf numFmtId="38" fontId="44" fillId="0" borderId="75" xfId="0" applyNumberFormat="1" applyFont="1" applyBorder="1" applyProtection="1">
      <protection locked="0"/>
    </xf>
    <xf numFmtId="38" fontId="0" fillId="0" borderId="12" xfId="0" applyNumberFormat="1" applyBorder="1"/>
    <xf numFmtId="38" fontId="44" fillId="2" borderId="0" xfId="0" applyNumberFormat="1" applyFont="1" applyFill="1" applyProtection="1">
      <protection locked="0"/>
    </xf>
    <xf numFmtId="38" fontId="0" fillId="0" borderId="5" xfId="0" applyNumberFormat="1" applyBorder="1"/>
    <xf numFmtId="38" fontId="0" fillId="0" borderId="82" xfId="0" applyNumberFormat="1" applyBorder="1"/>
    <xf numFmtId="38" fontId="0" fillId="0" borderId="6" xfId="0" applyNumberFormat="1" applyBorder="1"/>
    <xf numFmtId="38" fontId="0" fillId="0" borderId="83" xfId="0" applyNumberFormat="1" applyBorder="1"/>
    <xf numFmtId="38" fontId="0" fillId="0" borderId="8" xfId="0" applyNumberFormat="1" applyBorder="1"/>
    <xf numFmtId="38" fontId="16" fillId="0" borderId="84" xfId="0" applyNumberFormat="1" applyFont="1" applyBorder="1"/>
    <xf numFmtId="38" fontId="16" fillId="0" borderId="85" xfId="0" applyNumberFormat="1" applyFont="1" applyBorder="1"/>
    <xf numFmtId="38" fontId="16" fillId="0" borderId="0" xfId="0" applyNumberFormat="1" applyFont="1" applyBorder="1"/>
    <xf numFmtId="38" fontId="16" fillId="0" borderId="86" xfId="0" applyNumberFormat="1" applyFont="1" applyBorder="1"/>
    <xf numFmtId="38" fontId="16" fillId="0" borderId="87" xfId="0" applyNumberFormat="1" applyFont="1" applyBorder="1"/>
    <xf numFmtId="38" fontId="18" fillId="0" borderId="0" xfId="0" applyNumberFormat="1" applyFont="1"/>
    <xf numFmtId="38" fontId="0" fillId="0" borderId="9" xfId="0" applyNumberFormat="1" applyBorder="1" applyProtection="1">
      <protection locked="0"/>
    </xf>
    <xf numFmtId="38" fontId="6" fillId="0" borderId="0" xfId="0" applyNumberFormat="1" applyFont="1" applyBorder="1" applyAlignment="1" applyProtection="1">
      <alignment horizontal="centerContinuous"/>
    </xf>
    <xf numFmtId="38" fontId="0" fillId="0" borderId="9" xfId="0" applyNumberFormat="1" applyBorder="1" applyProtection="1"/>
    <xf numFmtId="38" fontId="0" fillId="0" borderId="88" xfId="0" applyNumberFormat="1" applyBorder="1" applyProtection="1">
      <protection locked="0"/>
    </xf>
    <xf numFmtId="38" fontId="0" fillId="0" borderId="88" xfId="0" applyNumberFormat="1" applyBorder="1" applyProtection="1"/>
    <xf numFmtId="38" fontId="0" fillId="0" borderId="10" xfId="0" applyNumberFormat="1" applyBorder="1" applyProtection="1">
      <protection locked="0"/>
    </xf>
    <xf numFmtId="38" fontId="0" fillId="0" borderId="10" xfId="0" applyNumberFormat="1" applyBorder="1" applyProtection="1"/>
    <xf numFmtId="38" fontId="0" fillId="0" borderId="11" xfId="0" applyNumberFormat="1" applyBorder="1" applyProtection="1">
      <protection locked="0"/>
    </xf>
    <xf numFmtId="38" fontId="0" fillId="0" borderId="11" xfId="0" applyNumberFormat="1" applyBorder="1" applyProtection="1"/>
    <xf numFmtId="38" fontId="0" fillId="0" borderId="85" xfId="0" applyNumberFormat="1" applyBorder="1" applyProtection="1"/>
    <xf numFmtId="38" fontId="11" fillId="0" borderId="33" xfId="0" applyNumberFormat="1" applyFont="1" applyBorder="1" applyProtection="1"/>
    <xf numFmtId="38" fontId="11" fillId="0" borderId="0" xfId="0" applyNumberFormat="1" applyFont="1" applyBorder="1" applyProtection="1"/>
    <xf numFmtId="38" fontId="0" fillId="0" borderId="11" xfId="0" applyNumberFormat="1" applyBorder="1" applyAlignment="1" applyProtection="1">
      <alignment horizontal="right"/>
      <protection locked="0"/>
    </xf>
    <xf numFmtId="38" fontId="1" fillId="0" borderId="85" xfId="0" applyNumberFormat="1" applyFont="1" applyBorder="1" applyProtection="1"/>
    <xf numFmtId="38" fontId="0" fillId="0" borderId="48" xfId="0" applyNumberFormat="1" applyBorder="1" applyProtection="1"/>
    <xf numFmtId="38" fontId="6" fillId="2" borderId="48" xfId="0" applyNumberFormat="1" applyFont="1" applyFill="1" applyBorder="1" applyAlignment="1" applyProtection="1">
      <alignment horizontal="centerContinuous"/>
    </xf>
    <xf numFmtId="38" fontId="6" fillId="0" borderId="48" xfId="0" applyNumberFormat="1" applyFont="1" applyBorder="1" applyAlignment="1" applyProtection="1">
      <alignment horizontal="centerContinuous"/>
    </xf>
    <xf numFmtId="38" fontId="6" fillId="2" borderId="43" xfId="0" applyNumberFormat="1" applyFont="1" applyFill="1" applyBorder="1" applyAlignment="1" applyProtection="1">
      <alignment horizontal="centerContinuous"/>
    </xf>
    <xf numFmtId="38" fontId="6" fillId="0" borderId="43" xfId="0" applyNumberFormat="1" applyFont="1" applyBorder="1" applyAlignment="1" applyProtection="1">
      <alignment horizontal="centerContinuous"/>
    </xf>
    <xf numFmtId="38" fontId="19" fillId="0" borderId="0" xfId="0" applyNumberFormat="1" applyFont="1" applyProtection="1"/>
    <xf numFmtId="38" fontId="10" fillId="0" borderId="0" xfId="0" applyNumberFormat="1" applyFont="1" applyProtection="1"/>
    <xf numFmtId="38" fontId="45" fillId="0" borderId="0" xfId="0" applyNumberFormat="1" applyFont="1" applyBorder="1" applyProtection="1">
      <protection locked="0"/>
    </xf>
    <xf numFmtId="38" fontId="10" fillId="0" borderId="7" xfId="0" applyNumberFormat="1" applyFont="1" applyBorder="1" applyProtection="1"/>
    <xf numFmtId="38" fontId="10" fillId="3" borderId="0" xfId="0" applyNumberFormat="1" applyFont="1" applyFill="1" applyProtection="1"/>
    <xf numFmtId="38" fontId="11" fillId="3" borderId="0" xfId="0" applyNumberFormat="1" applyFont="1" applyFill="1" applyBorder="1" applyProtection="1"/>
    <xf numFmtId="38" fontId="10" fillId="0" borderId="22" xfId="0" applyNumberFormat="1" applyFont="1" applyBorder="1" applyProtection="1"/>
    <xf numFmtId="38" fontId="11" fillId="0" borderId="39" xfId="0" applyNumberFormat="1" applyFont="1" applyBorder="1" applyProtection="1"/>
    <xf numFmtId="38" fontId="35" fillId="0" borderId="14" xfId="0" applyNumberFormat="1" applyFont="1" applyBorder="1" applyAlignment="1" applyProtection="1">
      <alignment vertical="center"/>
    </xf>
    <xf numFmtId="38" fontId="44" fillId="0" borderId="14" xfId="0" applyNumberFormat="1" applyFont="1" applyBorder="1" applyProtection="1">
      <protection locked="0"/>
    </xf>
    <xf numFmtId="38" fontId="44" fillId="0" borderId="1" xfId="0" applyNumberFormat="1" applyFont="1" applyBorder="1" applyProtection="1">
      <protection locked="0"/>
    </xf>
    <xf numFmtId="38" fontId="0" fillId="0" borderId="89" xfId="0" applyNumberFormat="1" applyBorder="1" applyProtection="1"/>
    <xf numFmtId="38" fontId="0" fillId="0" borderId="39" xfId="0" applyNumberFormat="1" applyBorder="1" applyProtection="1"/>
    <xf numFmtId="38" fontId="0" fillId="0" borderId="90" xfId="0" applyNumberFormat="1" applyBorder="1" applyProtection="1"/>
    <xf numFmtId="38" fontId="0" fillId="0" borderId="91" xfId="0" applyNumberFormat="1" applyBorder="1" applyProtection="1"/>
    <xf numFmtId="38" fontId="0" fillId="0" borderId="92" xfId="0" applyNumberFormat="1" applyBorder="1" applyProtection="1"/>
    <xf numFmtId="38" fontId="0" fillId="0" borderId="93" xfId="0" applyNumberFormat="1" applyBorder="1" applyProtection="1"/>
    <xf numFmtId="38" fontId="0" fillId="0" borderId="14" xfId="0" applyNumberFormat="1" applyBorder="1" applyProtection="1"/>
    <xf numFmtId="38" fontId="0" fillId="0" borderId="1" xfId="0" applyNumberFormat="1" applyBorder="1" applyProtection="1"/>
    <xf numFmtId="38" fontId="0" fillId="0" borderId="94" xfId="0" applyNumberFormat="1" applyBorder="1" applyProtection="1"/>
    <xf numFmtId="38" fontId="0" fillId="0" borderId="95" xfId="0" applyNumberFormat="1" applyBorder="1" applyProtection="1"/>
    <xf numFmtId="38" fontId="44" fillId="0" borderId="94" xfId="0" applyNumberFormat="1" applyFont="1" applyBorder="1" applyProtection="1">
      <protection locked="0"/>
    </xf>
    <xf numFmtId="38" fontId="0" fillId="3" borderId="96" xfId="0" applyNumberFormat="1" applyFill="1" applyBorder="1" applyProtection="1"/>
    <xf numFmtId="38" fontId="0" fillId="0" borderId="17" xfId="0" applyNumberFormat="1" applyBorder="1" applyProtection="1"/>
    <xf numFmtId="38" fontId="0" fillId="0" borderId="97" xfId="0" applyNumberFormat="1" applyBorder="1" applyProtection="1"/>
    <xf numFmtId="38" fontId="47" fillId="0" borderId="98" xfId="0" applyNumberFormat="1" applyFont="1" applyBorder="1" applyProtection="1">
      <protection locked="0"/>
    </xf>
    <xf numFmtId="38" fontId="0" fillId="0" borderId="99" xfId="0" applyNumberFormat="1" applyBorder="1" applyProtection="1"/>
    <xf numFmtId="38" fontId="0" fillId="0" borderId="100" xfId="0" applyNumberFormat="1" applyBorder="1" applyProtection="1"/>
    <xf numFmtId="38" fontId="0" fillId="0" borderId="78" xfId="0" applyNumberFormat="1" applyBorder="1" applyProtection="1"/>
    <xf numFmtId="38" fontId="44" fillId="0" borderId="95" xfId="0" applyNumberFormat="1" applyFont="1" applyBorder="1" applyProtection="1">
      <protection locked="0"/>
    </xf>
    <xf numFmtId="38" fontId="44" fillId="0" borderId="78" xfId="0" applyNumberFormat="1" applyFont="1" applyBorder="1" applyProtection="1">
      <protection locked="0"/>
    </xf>
    <xf numFmtId="38" fontId="48" fillId="5" borderId="0" xfId="0" applyNumberFormat="1" applyFont="1" applyFill="1" applyProtection="1"/>
    <xf numFmtId="38" fontId="65" fillId="0" borderId="101" xfId="0" applyNumberFormat="1" applyFont="1" applyBorder="1" applyProtection="1"/>
    <xf numFmtId="38" fontId="65" fillId="0" borderId="75" xfId="0" applyNumberFormat="1" applyFont="1" applyBorder="1" applyProtection="1"/>
    <xf numFmtId="38" fontId="65" fillId="0" borderId="102" xfId="0" applyNumberFormat="1" applyFont="1" applyBorder="1" applyProtection="1"/>
    <xf numFmtId="38" fontId="48" fillId="5" borderId="0" xfId="0" applyNumberFormat="1" applyFont="1" applyFill="1" applyBorder="1" applyProtection="1"/>
    <xf numFmtId="38" fontId="0" fillId="0" borderId="98" xfId="0" applyNumberFormat="1" applyBorder="1" applyProtection="1"/>
    <xf numFmtId="38" fontId="0" fillId="0" borderId="101" xfId="0" applyNumberFormat="1" applyBorder="1" applyProtection="1"/>
    <xf numFmtId="38" fontId="11" fillId="0" borderId="103" xfId="0" applyNumberFormat="1" applyFont="1" applyBorder="1"/>
    <xf numFmtId="40" fontId="48" fillId="0" borderId="54" xfId="2" applyNumberFormat="1" applyFont="1" applyBorder="1" applyProtection="1"/>
    <xf numFmtId="40" fontId="48" fillId="0" borderId="55" xfId="2" applyNumberFormat="1" applyFont="1" applyBorder="1" applyProtection="1"/>
    <xf numFmtId="40" fontId="48" fillId="0" borderId="59" xfId="2" applyNumberFormat="1" applyFont="1" applyBorder="1" applyProtection="1"/>
    <xf numFmtId="40" fontId="48" fillId="0" borderId="104" xfId="2" applyNumberFormat="1" applyFont="1" applyBorder="1" applyProtection="1"/>
    <xf numFmtId="40" fontId="48" fillId="0" borderId="67" xfId="2" applyNumberFormat="1" applyFont="1" applyBorder="1" applyProtection="1"/>
    <xf numFmtId="40" fontId="48" fillId="0" borderId="0" xfId="2" applyNumberFormat="1" applyFont="1" applyBorder="1" applyProtection="1"/>
    <xf numFmtId="40" fontId="48" fillId="0" borderId="105" xfId="2" applyNumberFormat="1" applyFont="1" applyBorder="1" applyProtection="1"/>
    <xf numFmtId="40" fontId="48" fillId="0" borderId="53" xfId="2" applyNumberFormat="1" applyFont="1" applyBorder="1" applyProtection="1"/>
    <xf numFmtId="40" fontId="59" fillId="0" borderId="53" xfId="2" applyNumberFormat="1" applyFont="1" applyBorder="1" applyProtection="1"/>
    <xf numFmtId="38" fontId="38" fillId="0" borderId="0" xfId="0" applyNumberFormat="1" applyFont="1" applyBorder="1"/>
    <xf numFmtId="38" fontId="37" fillId="0" borderId="7" xfId="0" applyNumberFormat="1" applyFont="1" applyBorder="1"/>
    <xf numFmtId="38" fontId="67" fillId="2" borderId="0" xfId="0" applyNumberFormat="1" applyFont="1" applyFill="1" applyProtection="1"/>
    <xf numFmtId="38" fontId="67" fillId="0" borderId="0" xfId="0" applyNumberFormat="1" applyFont="1" applyProtection="1"/>
    <xf numFmtId="38" fontId="67" fillId="0" borderId="0" xfId="0" applyNumberFormat="1" applyFont="1" applyBorder="1" applyProtection="1"/>
    <xf numFmtId="38" fontId="67" fillId="0" borderId="0" xfId="0" applyNumberFormat="1" applyFont="1" applyBorder="1" applyAlignment="1" applyProtection="1">
      <alignment horizontal="center"/>
    </xf>
    <xf numFmtId="38" fontId="67" fillId="0" borderId="0" xfId="0" applyNumberFormat="1" applyFont="1" applyBorder="1" applyProtection="1">
      <protection locked="0"/>
    </xf>
    <xf numFmtId="38" fontId="67" fillId="0" borderId="0" xfId="0" applyNumberFormat="1" applyFont="1" applyBorder="1" applyAlignment="1" applyProtection="1">
      <alignment horizontal="right" vertical="center"/>
    </xf>
    <xf numFmtId="38" fontId="67" fillId="0" borderId="7" xfId="0" applyNumberFormat="1" applyFont="1" applyBorder="1" applyProtection="1"/>
    <xf numFmtId="165" fontId="67" fillId="0" borderId="0" xfId="1" applyFont="1" applyBorder="1" applyProtection="1"/>
    <xf numFmtId="0" fontId="68" fillId="3" borderId="2" xfId="0" applyFont="1" applyFill="1" applyBorder="1" applyAlignment="1">
      <alignment vertical="center"/>
    </xf>
    <xf numFmtId="0" fontId="69" fillId="0" borderId="19" xfId="0" applyFont="1" applyBorder="1" applyAlignment="1" applyProtection="1">
      <alignment vertical="center"/>
      <protection locked="0"/>
    </xf>
    <xf numFmtId="0" fontId="69" fillId="3" borderId="2" xfId="0" applyFont="1" applyFill="1" applyBorder="1" applyAlignment="1" applyProtection="1">
      <alignment vertical="center"/>
    </xf>
    <xf numFmtId="0" fontId="69" fillId="0" borderId="0" xfId="0" applyFont="1" applyBorder="1" applyAlignment="1" applyProtection="1">
      <alignment vertical="center"/>
    </xf>
    <xf numFmtId="38" fontId="69" fillId="0" borderId="0" xfId="0" applyNumberFormat="1" applyFont="1" applyBorder="1" applyAlignment="1" applyProtection="1">
      <alignment vertical="center"/>
    </xf>
    <xf numFmtId="0" fontId="69" fillId="0" borderId="2" xfId="0" applyFont="1" applyFill="1" applyBorder="1" applyAlignment="1" applyProtection="1">
      <alignment vertical="center"/>
    </xf>
    <xf numFmtId="38" fontId="69" fillId="0" borderId="19" xfId="0" applyNumberFormat="1" applyFont="1" applyBorder="1" applyAlignment="1" applyProtection="1">
      <alignment vertical="center"/>
    </xf>
    <xf numFmtId="0" fontId="69" fillId="0" borderId="19" xfId="0" applyFont="1" applyBorder="1" applyAlignment="1">
      <alignment vertical="center"/>
    </xf>
    <xf numFmtId="0" fontId="69" fillId="0" borderId="0" xfId="0" applyFont="1" applyBorder="1" applyAlignment="1" applyProtection="1">
      <alignment horizontal="left" vertical="center"/>
    </xf>
    <xf numFmtId="0" fontId="69" fillId="0" borderId="0" xfId="0" applyFont="1" applyBorder="1" applyAlignment="1">
      <alignment horizontal="left" vertical="center"/>
    </xf>
    <xf numFmtId="0" fontId="3" fillId="5" borderId="76" xfId="0" applyFont="1" applyFill="1" applyBorder="1" applyAlignment="1">
      <alignment horizontal="left"/>
    </xf>
    <xf numFmtId="0" fontId="3" fillId="0" borderId="0" xfId="0" applyFont="1" applyProtection="1"/>
    <xf numFmtId="38" fontId="3" fillId="0" borderId="7" xfId="0" applyNumberFormat="1" applyFont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8" xfId="0" applyFill="1" applyBorder="1" applyAlignment="1"/>
    <xf numFmtId="0" fontId="0" fillId="0" borderId="0" xfId="0" applyAlignment="1"/>
    <xf numFmtId="0" fontId="6" fillId="0" borderId="0" xfId="0" applyFont="1" applyAlignment="1"/>
    <xf numFmtId="3" fontId="0" fillId="0" borderId="0" xfId="0" applyNumberFormat="1" applyAlignment="1"/>
    <xf numFmtId="17" fontId="0" fillId="0" borderId="0" xfId="0" applyNumberFormat="1" applyAlignment="1"/>
    <xf numFmtId="3" fontId="15" fillId="0" borderId="0" xfId="0" applyNumberFormat="1" applyFont="1" applyAlignment="1"/>
    <xf numFmtId="0" fontId="16" fillId="0" borderId="0" xfId="0" applyFont="1" applyAlignment="1"/>
    <xf numFmtId="0" fontId="3" fillId="7" borderId="1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/>
    <xf numFmtId="0" fontId="3" fillId="0" borderId="0" xfId="0" applyFont="1" applyBorder="1"/>
    <xf numFmtId="15" fontId="6" fillId="0" borderId="0" xfId="0" applyNumberFormat="1" applyFont="1" applyAlignment="1" applyProtection="1">
      <alignment horizontal="center"/>
    </xf>
    <xf numFmtId="0" fontId="3" fillId="0" borderId="0" xfId="0" applyFont="1"/>
    <xf numFmtId="0" fontId="3" fillId="2" borderId="0" xfId="0" applyFont="1" applyFill="1" applyProtection="1"/>
    <xf numFmtId="0" fontId="3" fillId="2" borderId="7" xfId="0" applyFont="1" applyFill="1" applyBorder="1" applyProtection="1"/>
    <xf numFmtId="0" fontId="3" fillId="0" borderId="0" xfId="0" applyFont="1" applyBorder="1" applyProtection="1"/>
    <xf numFmtId="0" fontId="3" fillId="2" borderId="0" xfId="0" applyFont="1" applyFill="1" applyBorder="1" applyProtection="1"/>
    <xf numFmtId="0" fontId="3" fillId="0" borderId="43" xfId="0" applyFont="1" applyBorder="1" applyProtection="1"/>
    <xf numFmtId="0" fontId="3" fillId="2" borderId="22" xfId="0" applyFont="1" applyFill="1" applyBorder="1" applyProtection="1"/>
    <xf numFmtId="0" fontId="3" fillId="2" borderId="45" xfId="0" applyFont="1" applyFill="1" applyBorder="1" applyProtection="1"/>
    <xf numFmtId="0" fontId="3" fillId="0" borderId="22" xfId="0" applyFont="1" applyBorder="1" applyProtection="1"/>
    <xf numFmtId="166" fontId="3" fillId="0" borderId="0" xfId="3" applyNumberFormat="1" applyFont="1" applyAlignment="1" applyProtection="1">
      <alignment horizontal="center"/>
    </xf>
    <xf numFmtId="167" fontId="3" fillId="0" borderId="0" xfId="0" applyNumberFormat="1" applyFont="1" applyAlignment="1" applyProtection="1">
      <alignment horizontal="center"/>
    </xf>
    <xf numFmtId="164" fontId="3" fillId="0" borderId="0" xfId="0" applyNumberFormat="1" applyFont="1" applyBorder="1" applyProtection="1"/>
    <xf numFmtId="38" fontId="3" fillId="0" borderId="0" xfId="0" applyNumberFormat="1" applyFont="1" applyBorder="1" applyProtection="1"/>
    <xf numFmtId="0" fontId="3" fillId="0" borderId="0" xfId="0" applyFont="1" applyAlignment="1" applyProtection="1">
      <alignment horizontal="right"/>
      <protection locked="0"/>
    </xf>
    <xf numFmtId="0" fontId="3" fillId="5" borderId="77" xfId="0" applyFont="1" applyFill="1" applyBorder="1" applyAlignment="1">
      <alignment horizontal="left"/>
    </xf>
    <xf numFmtId="38" fontId="3" fillId="0" borderId="0" xfId="0" applyNumberFormat="1" applyFont="1" applyBorder="1"/>
    <xf numFmtId="38" fontId="3" fillId="0" borderId="0" xfId="0" applyNumberFormat="1" applyFont="1" applyProtection="1"/>
    <xf numFmtId="38" fontId="3" fillId="0" borderId="0" xfId="0" applyNumberFormat="1" applyFont="1" applyBorder="1" applyProtection="1">
      <protection locked="0"/>
    </xf>
    <xf numFmtId="38" fontId="3" fillId="0" borderId="7" xfId="0" applyNumberFormat="1" applyFont="1" applyBorder="1" applyProtection="1"/>
    <xf numFmtId="0" fontId="12" fillId="0" borderId="0" xfId="2" applyFont="1" applyBorder="1" applyAlignment="1">
      <alignment horizontal="left"/>
    </xf>
    <xf numFmtId="0" fontId="3" fillId="0" borderId="0" xfId="2" applyFont="1" applyProtection="1"/>
    <xf numFmtId="168" fontId="3" fillId="0" borderId="0" xfId="2" applyNumberFormat="1" applyFont="1" applyProtection="1"/>
    <xf numFmtId="38" fontId="29" fillId="0" borderId="0" xfId="0" applyNumberFormat="1" applyFont="1" applyAlignment="1" applyProtection="1">
      <alignment horizontal="center"/>
    </xf>
    <xf numFmtId="0" fontId="9" fillId="0" borderId="0" xfId="0" applyFont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0" fillId="0" borderId="106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6" fillId="2" borderId="108" xfId="0" applyFont="1" applyFill="1" applyBorder="1" applyAlignment="1">
      <alignment horizontal="center" vertical="center"/>
    </xf>
    <xf numFmtId="0" fontId="16" fillId="0" borderId="109" xfId="0" applyFont="1" applyBorder="1" applyAlignment="1"/>
    <xf numFmtId="0" fontId="16" fillId="0" borderId="110" xfId="0" applyFont="1" applyBorder="1" applyAlignment="1"/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 applyProtection="1">
      <alignment horizontal="center"/>
    </xf>
    <xf numFmtId="0" fontId="9" fillId="2" borderId="94" xfId="0" applyFont="1" applyFill="1" applyBorder="1" applyAlignment="1">
      <alignment horizontal="center" vertical="center"/>
    </xf>
    <xf numFmtId="0" fontId="9" fillId="2" borderId="80" xfId="0" applyFont="1" applyFill="1" applyBorder="1" applyAlignment="1">
      <alignment horizontal="center" vertical="center"/>
    </xf>
    <xf numFmtId="0" fontId="9" fillId="2" borderId="90" xfId="0" applyFont="1" applyFill="1" applyBorder="1" applyAlignment="1">
      <alignment horizontal="center" vertical="center"/>
    </xf>
    <xf numFmtId="0" fontId="20" fillId="0" borderId="111" xfId="0" applyFont="1" applyBorder="1" applyAlignment="1">
      <alignment horizontal="center" vertical="center"/>
    </xf>
    <xf numFmtId="0" fontId="20" fillId="0" borderId="112" xfId="0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20" fillId="0" borderId="77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30" fillId="0" borderId="90" xfId="0" applyFont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_fabII97" xfId="2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1086" name="Rectangle 12">
          <a:extLst>
            <a:ext uri="{FF2B5EF4-FFF2-40B4-BE49-F238E27FC236}">
              <a16:creationId xmlns:a16="http://schemas.microsoft.com/office/drawing/2014/main" xmlns="" id="{4AA09E13-E3DB-4E34-8577-F67DDBFCCFF9}"/>
            </a:ext>
          </a:extLst>
        </xdr:cNvPr>
        <xdr:cNvSpPr>
          <a:spLocks noChangeArrowheads="1"/>
        </xdr:cNvSpPr>
      </xdr:nvSpPr>
      <xdr:spPr bwMode="auto">
        <a:xfrm>
          <a:off x="3724275" y="581025"/>
          <a:ext cx="5124450" cy="323850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1087" name="Rectangle 13">
          <a:extLst>
            <a:ext uri="{FF2B5EF4-FFF2-40B4-BE49-F238E27FC236}">
              <a16:creationId xmlns:a16="http://schemas.microsoft.com/office/drawing/2014/main" xmlns="" id="{E4E9C2BC-4256-446D-8BC8-E86B7461CB5D}"/>
            </a:ext>
          </a:extLst>
        </xdr:cNvPr>
        <xdr:cNvSpPr>
          <a:spLocks noChangeArrowheads="1"/>
        </xdr:cNvSpPr>
      </xdr:nvSpPr>
      <xdr:spPr bwMode="auto">
        <a:xfrm>
          <a:off x="114300" y="581025"/>
          <a:ext cx="35147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285750</xdr:colOff>
      <xdr:row>0</xdr:row>
      <xdr:rowOff>0</xdr:rowOff>
    </xdr:to>
    <xdr:sp macro="" textlink="">
      <xdr:nvSpPr>
        <xdr:cNvPr id="10241" name="Oval 1">
          <a:extLst>
            <a:ext uri="{FF2B5EF4-FFF2-40B4-BE49-F238E27FC236}">
              <a16:creationId xmlns:a16="http://schemas.microsoft.com/office/drawing/2014/main" xmlns="" id="{0E00618F-C0B7-45FF-BF33-40485886BCC6}"/>
            </a:ext>
          </a:extLst>
        </xdr:cNvPr>
        <xdr:cNvSpPr>
          <a:spLocks noChangeArrowheads="1"/>
        </xdr:cNvSpPr>
      </xdr:nvSpPr>
      <xdr:spPr bwMode="auto">
        <a:xfrm>
          <a:off x="5410200" y="0"/>
          <a:ext cx="285750" cy="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fr-CA" sz="1200" b="1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285750</xdr:colOff>
      <xdr:row>0</xdr:row>
      <xdr:rowOff>0</xdr:rowOff>
    </xdr:to>
    <xdr:sp macro="" textlink="">
      <xdr:nvSpPr>
        <xdr:cNvPr id="10243" name="Oval 3">
          <a:extLst>
            <a:ext uri="{FF2B5EF4-FFF2-40B4-BE49-F238E27FC236}">
              <a16:creationId xmlns:a16="http://schemas.microsoft.com/office/drawing/2014/main" xmlns="" id="{BDEE5726-5589-4162-A91A-ADFC2EFD871B}"/>
            </a:ext>
          </a:extLst>
        </xdr:cNvPr>
        <xdr:cNvSpPr>
          <a:spLocks noChangeArrowheads="1"/>
        </xdr:cNvSpPr>
      </xdr:nvSpPr>
      <xdr:spPr bwMode="auto">
        <a:xfrm>
          <a:off x="6867525" y="0"/>
          <a:ext cx="285750" cy="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fr-CA" sz="1200" b="1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12</xdr:row>
      <xdr:rowOff>0</xdr:rowOff>
    </xdr:from>
    <xdr:to>
      <xdr:col>2</xdr:col>
      <xdr:colOff>1276350</xdr:colOff>
      <xdr:row>12</xdr:row>
      <xdr:rowOff>361950</xdr:rowOff>
    </xdr:to>
    <xdr:sp macro="" textlink="">
      <xdr:nvSpPr>
        <xdr:cNvPr id="5230" name="Line 4">
          <a:extLst>
            <a:ext uri="{FF2B5EF4-FFF2-40B4-BE49-F238E27FC236}">
              <a16:creationId xmlns:a16="http://schemas.microsoft.com/office/drawing/2014/main" xmlns="" id="{9F82CFA7-19AE-4150-ACDE-47EB7898522E}"/>
            </a:ext>
          </a:extLst>
        </xdr:cNvPr>
        <xdr:cNvSpPr>
          <a:spLocks noChangeShapeType="1"/>
        </xdr:cNvSpPr>
      </xdr:nvSpPr>
      <xdr:spPr bwMode="auto">
        <a:xfrm>
          <a:off x="2019300" y="389572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1276350</xdr:colOff>
      <xdr:row>9</xdr:row>
      <xdr:rowOff>9525</xdr:rowOff>
    </xdr:from>
    <xdr:to>
      <xdr:col>2</xdr:col>
      <xdr:colOff>1276350</xdr:colOff>
      <xdr:row>11</xdr:row>
      <xdr:rowOff>0</xdr:rowOff>
    </xdr:to>
    <xdr:sp macro="" textlink="">
      <xdr:nvSpPr>
        <xdr:cNvPr id="5231" name="Line 10">
          <a:extLst>
            <a:ext uri="{FF2B5EF4-FFF2-40B4-BE49-F238E27FC236}">
              <a16:creationId xmlns:a16="http://schemas.microsoft.com/office/drawing/2014/main" xmlns="" id="{77E12335-F4C2-4079-BF7C-A733D94344C9}"/>
            </a:ext>
          </a:extLst>
        </xdr:cNvPr>
        <xdr:cNvSpPr>
          <a:spLocks noChangeShapeType="1"/>
        </xdr:cNvSpPr>
      </xdr:nvSpPr>
      <xdr:spPr bwMode="auto">
        <a:xfrm>
          <a:off x="2019300" y="331470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1276350</xdr:colOff>
      <xdr:row>12</xdr:row>
      <xdr:rowOff>0</xdr:rowOff>
    </xdr:from>
    <xdr:to>
      <xdr:col>2</xdr:col>
      <xdr:colOff>1276350</xdr:colOff>
      <xdr:row>12</xdr:row>
      <xdr:rowOff>361950</xdr:rowOff>
    </xdr:to>
    <xdr:sp macro="" textlink="">
      <xdr:nvSpPr>
        <xdr:cNvPr id="5232" name="Line 12">
          <a:extLst>
            <a:ext uri="{FF2B5EF4-FFF2-40B4-BE49-F238E27FC236}">
              <a16:creationId xmlns:a16="http://schemas.microsoft.com/office/drawing/2014/main" xmlns="" id="{B93BA317-D8CF-453E-A38B-9C36E56265D8}"/>
            </a:ext>
          </a:extLst>
        </xdr:cNvPr>
        <xdr:cNvSpPr>
          <a:spLocks noChangeShapeType="1"/>
        </xdr:cNvSpPr>
      </xdr:nvSpPr>
      <xdr:spPr bwMode="auto">
        <a:xfrm>
          <a:off x="2019300" y="389572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1276350</xdr:colOff>
      <xdr:row>9</xdr:row>
      <xdr:rowOff>9525</xdr:rowOff>
    </xdr:from>
    <xdr:to>
      <xdr:col>2</xdr:col>
      <xdr:colOff>1276350</xdr:colOff>
      <xdr:row>11</xdr:row>
      <xdr:rowOff>0</xdr:rowOff>
    </xdr:to>
    <xdr:sp macro="" textlink="">
      <xdr:nvSpPr>
        <xdr:cNvPr id="5233" name="Line 13">
          <a:extLst>
            <a:ext uri="{FF2B5EF4-FFF2-40B4-BE49-F238E27FC236}">
              <a16:creationId xmlns:a16="http://schemas.microsoft.com/office/drawing/2014/main" xmlns="" id="{C42288C0-8A8C-49E2-A12D-DFDCC31D736D}"/>
            </a:ext>
          </a:extLst>
        </xdr:cNvPr>
        <xdr:cNvSpPr>
          <a:spLocks noChangeShapeType="1"/>
        </xdr:cNvSpPr>
      </xdr:nvSpPr>
      <xdr:spPr bwMode="auto">
        <a:xfrm>
          <a:off x="2019300" y="331470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1" zoomScale="90" zoomScaleNormal="90" workbookViewId="0">
      <selection activeCell="C13" sqref="C13"/>
    </sheetView>
  </sheetViews>
  <sheetFormatPr baseColWidth="10" defaultColWidth="11.42578125" defaultRowHeight="12.75"/>
  <cols>
    <col min="1" max="1" width="1.7109375" customWidth="1"/>
    <col min="2" max="2" width="5" customWidth="1"/>
    <col min="3" max="3" width="26.85546875" customWidth="1"/>
    <col min="4" max="4" width="8.85546875" customWidth="1"/>
    <col min="5" max="5" width="12" customWidth="1"/>
    <col min="6" max="6" width="1.42578125" customWidth="1"/>
    <col min="7" max="8" width="12.42578125" customWidth="1"/>
    <col min="9" max="9" width="1.7109375" customWidth="1"/>
    <col min="10" max="13" width="12.5703125" customWidth="1"/>
  </cols>
  <sheetData>
    <row r="1" spans="1:13" ht="36.75" customHeight="1" thickBot="1">
      <c r="A1" s="39"/>
      <c r="B1" s="471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9" customHeight="1"/>
    <row r="3" spans="1:13" ht="25.5" customHeight="1">
      <c r="A3" s="28"/>
      <c r="B3" s="519" t="s">
        <v>1</v>
      </c>
      <c r="C3" s="519"/>
      <c r="D3" s="519"/>
      <c r="E3" s="519"/>
      <c r="F3" s="28"/>
      <c r="G3" s="519" t="s">
        <v>2</v>
      </c>
      <c r="H3" s="519"/>
      <c r="I3" s="519"/>
      <c r="J3" s="519"/>
      <c r="K3" s="519"/>
      <c r="L3" s="519"/>
      <c r="M3" s="519"/>
    </row>
    <row r="4" spans="1:13" ht="7.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9.5" customHeight="1" thickBot="1">
      <c r="A5" s="28"/>
      <c r="B5" s="4"/>
      <c r="C5" s="522" t="s">
        <v>3</v>
      </c>
      <c r="D5" s="36"/>
      <c r="E5" s="520" t="s">
        <v>4</v>
      </c>
      <c r="F5" s="28"/>
      <c r="G5" s="524" t="s">
        <v>5</v>
      </c>
      <c r="H5" s="525"/>
      <c r="J5" s="524" t="s">
        <v>6</v>
      </c>
      <c r="K5" s="526"/>
      <c r="L5" s="526"/>
      <c r="M5" s="527"/>
    </row>
    <row r="6" spans="1:13" s="30" customFormat="1" ht="40.5" customHeight="1" thickTop="1" thickBot="1">
      <c r="A6" s="28"/>
      <c r="B6" s="37"/>
      <c r="C6" s="523"/>
      <c r="D6" s="31"/>
      <c r="E6" s="521"/>
      <c r="F6" s="28"/>
      <c r="G6" s="34" t="s">
        <v>7</v>
      </c>
      <c r="H6" s="34" t="s">
        <v>8</v>
      </c>
      <c r="I6" s="32"/>
      <c r="J6" s="34" t="s">
        <v>9</v>
      </c>
      <c r="K6" s="34" t="s">
        <v>10</v>
      </c>
      <c r="L6" s="301" t="s">
        <v>11</v>
      </c>
      <c r="M6" s="38" t="s">
        <v>12</v>
      </c>
    </row>
    <row r="7" spans="1:13" ht="6" customHeight="1" thickTop="1">
      <c r="A7" s="28"/>
      <c r="B7" s="28"/>
      <c r="C7" s="28"/>
      <c r="D7" s="28"/>
      <c r="E7" s="28"/>
      <c r="F7" s="28"/>
      <c r="G7" s="6"/>
      <c r="H7" s="33"/>
      <c r="I7" s="7"/>
      <c r="J7" s="6"/>
      <c r="K7" s="7"/>
      <c r="L7" s="33"/>
      <c r="M7" s="35"/>
    </row>
    <row r="8" spans="1:13" ht="18" customHeight="1">
      <c r="A8" s="28"/>
      <c r="B8" s="2" t="s">
        <v>13</v>
      </c>
      <c r="C8" s="3"/>
      <c r="D8" s="371"/>
      <c r="E8" s="372" t="s">
        <v>14</v>
      </c>
      <c r="F8" s="28"/>
      <c r="G8" s="373"/>
      <c r="H8" s="374" t="s">
        <v>15</v>
      </c>
      <c r="I8" s="123"/>
      <c r="J8" s="373"/>
      <c r="K8" s="375"/>
      <c r="L8" s="374" t="s">
        <v>16</v>
      </c>
      <c r="M8" s="376"/>
    </row>
    <row r="9" spans="1:13" ht="6" customHeight="1">
      <c r="A9" s="28"/>
      <c r="B9" s="23"/>
      <c r="C9" s="23"/>
      <c r="D9" s="28"/>
      <c r="E9" s="28"/>
      <c r="F9" s="28"/>
      <c r="G9" s="373"/>
      <c r="H9" s="374"/>
      <c r="I9" s="123"/>
      <c r="J9" s="373"/>
      <c r="K9" s="375"/>
      <c r="L9" s="374"/>
      <c r="M9" s="376"/>
    </row>
    <row r="10" spans="1:13" ht="18" customHeight="1">
      <c r="A10" s="28"/>
      <c r="B10" s="2" t="s">
        <v>17</v>
      </c>
      <c r="C10" s="3"/>
      <c r="D10" s="371"/>
      <c r="E10" s="372" t="s">
        <v>18</v>
      </c>
      <c r="F10" s="28"/>
      <c r="G10" s="373"/>
      <c r="H10" s="374"/>
      <c r="I10" s="123"/>
      <c r="J10" s="373"/>
      <c r="K10" s="375"/>
      <c r="L10" s="374"/>
      <c r="M10" s="376"/>
    </row>
    <row r="11" spans="1:13" ht="6" customHeight="1">
      <c r="A11" s="28"/>
      <c r="B11" s="23"/>
      <c r="C11" s="23"/>
      <c r="D11" s="28"/>
      <c r="E11" s="28"/>
      <c r="F11" s="28"/>
      <c r="G11" s="373"/>
      <c r="H11" s="374"/>
      <c r="I11" s="123"/>
      <c r="J11" s="373"/>
      <c r="K11" s="375"/>
      <c r="L11" s="374"/>
      <c r="M11" s="376"/>
    </row>
    <row r="12" spans="1:13" ht="18" customHeight="1">
      <c r="A12" s="28"/>
      <c r="B12" s="4" t="s">
        <v>19</v>
      </c>
      <c r="C12" s="5"/>
      <c r="D12" s="20"/>
      <c r="E12" s="377"/>
      <c r="F12" s="28"/>
      <c r="G12" s="373"/>
      <c r="H12" s="374"/>
      <c r="I12" s="123"/>
      <c r="J12" s="373"/>
      <c r="K12" s="375"/>
      <c r="L12" s="374"/>
      <c r="M12" s="376"/>
    </row>
    <row r="13" spans="1:13" ht="18" customHeight="1">
      <c r="A13" s="28"/>
      <c r="B13" s="6"/>
      <c r="C13" s="302" t="s">
        <v>20</v>
      </c>
      <c r="D13" s="374" t="s">
        <v>14</v>
      </c>
      <c r="E13" s="378"/>
      <c r="F13" s="28"/>
      <c r="G13" s="373"/>
      <c r="H13" s="374"/>
      <c r="I13" s="123"/>
      <c r="J13" s="373"/>
      <c r="K13" s="375"/>
      <c r="L13" s="374"/>
      <c r="M13" s="376"/>
    </row>
    <row r="14" spans="1:13" ht="18" customHeight="1">
      <c r="A14" s="28"/>
      <c r="B14" s="6"/>
      <c r="C14" s="302" t="s">
        <v>21</v>
      </c>
      <c r="D14" s="374" t="s">
        <v>22</v>
      </c>
      <c r="E14" s="378"/>
      <c r="F14" s="28"/>
      <c r="G14" s="373"/>
      <c r="H14" s="374"/>
      <c r="I14" s="123"/>
      <c r="J14" s="373"/>
      <c r="K14" s="375"/>
      <c r="L14" s="374"/>
      <c r="M14" s="376"/>
    </row>
    <row r="15" spans="1:13" ht="18" customHeight="1">
      <c r="A15" s="28"/>
      <c r="B15" s="6"/>
      <c r="C15" s="302" t="s">
        <v>23</v>
      </c>
      <c r="D15" s="374" t="s">
        <v>24</v>
      </c>
      <c r="E15" s="378"/>
      <c r="F15" s="28"/>
      <c r="G15" s="373"/>
      <c r="H15" s="374"/>
      <c r="I15" s="123"/>
      <c r="J15" s="373"/>
      <c r="K15" s="375"/>
      <c r="L15" s="374"/>
      <c r="M15" s="376"/>
    </row>
    <row r="16" spans="1:13" ht="18" customHeight="1">
      <c r="A16" s="28"/>
      <c r="B16" s="6"/>
      <c r="C16" s="302" t="s">
        <v>25</v>
      </c>
      <c r="D16" s="374" t="s">
        <v>14</v>
      </c>
      <c r="E16" s="378"/>
      <c r="F16" s="28"/>
      <c r="G16" s="373"/>
      <c r="H16" s="374"/>
      <c r="I16" s="123"/>
      <c r="J16" s="373"/>
      <c r="K16" s="375"/>
      <c r="L16" s="374"/>
      <c r="M16" s="376"/>
    </row>
    <row r="17" spans="1:13" ht="18" customHeight="1">
      <c r="A17" s="28"/>
      <c r="B17" s="6"/>
      <c r="C17" s="302" t="s">
        <v>26</v>
      </c>
      <c r="D17" s="374" t="s">
        <v>27</v>
      </c>
      <c r="E17" s="378"/>
      <c r="F17" s="28"/>
      <c r="G17" s="373"/>
      <c r="H17" s="374"/>
      <c r="I17" s="123"/>
      <c r="J17" s="373"/>
      <c r="K17" s="375"/>
      <c r="L17" s="374"/>
      <c r="M17" s="376"/>
    </row>
    <row r="18" spans="1:13" ht="18" customHeight="1">
      <c r="A18" s="28"/>
      <c r="B18" s="8"/>
      <c r="C18" s="303" t="s">
        <v>28</v>
      </c>
      <c r="D18" s="379" t="s">
        <v>14</v>
      </c>
      <c r="E18" s="380">
        <f>SUM(D13:D18)</f>
        <v>0</v>
      </c>
      <c r="F18" s="28"/>
      <c r="G18" s="373"/>
      <c r="H18" s="374"/>
      <c r="I18" s="123"/>
      <c r="J18" s="373"/>
      <c r="K18" s="375"/>
      <c r="L18" s="374"/>
      <c r="M18" s="376"/>
    </row>
    <row r="19" spans="1:13" ht="6" customHeight="1">
      <c r="A19" s="28"/>
      <c r="B19" s="23"/>
      <c r="C19" s="23"/>
      <c r="D19" s="28"/>
      <c r="E19" s="28"/>
      <c r="F19" s="28"/>
      <c r="G19" s="373"/>
      <c r="H19" s="374"/>
      <c r="I19" s="123"/>
      <c r="J19" s="373"/>
      <c r="K19" s="375"/>
      <c r="L19" s="374"/>
      <c r="M19" s="376"/>
    </row>
    <row r="20" spans="1:13" ht="18" customHeight="1">
      <c r="A20" s="28"/>
      <c r="B20" s="2" t="s">
        <v>29</v>
      </c>
      <c r="C20" s="3"/>
      <c r="D20" s="371"/>
      <c r="E20" s="372" t="s">
        <v>30</v>
      </c>
      <c r="F20" s="28"/>
      <c r="G20" s="373"/>
      <c r="H20" s="374"/>
      <c r="I20" s="123"/>
      <c r="J20" s="373"/>
      <c r="K20" s="375"/>
      <c r="L20" s="374"/>
      <c r="M20" s="376"/>
    </row>
    <row r="21" spans="1:13" ht="6" customHeight="1">
      <c r="A21" s="28"/>
      <c r="B21" s="23"/>
      <c r="C21" s="23"/>
      <c r="D21" s="28"/>
      <c r="E21" s="28"/>
      <c r="F21" s="28"/>
      <c r="G21" s="373"/>
      <c r="H21" s="374"/>
      <c r="I21" s="123"/>
      <c r="J21" s="373"/>
      <c r="K21" s="375"/>
      <c r="L21" s="374"/>
      <c r="M21" s="376"/>
    </row>
    <row r="22" spans="1:13" ht="18" customHeight="1">
      <c r="A22" s="28"/>
      <c r="B22" s="2" t="s">
        <v>31</v>
      </c>
      <c r="C22" s="3"/>
      <c r="D22" s="371"/>
      <c r="E22" s="372" t="s">
        <v>32</v>
      </c>
      <c r="F22" s="28"/>
      <c r="G22" s="373"/>
      <c r="H22" s="374"/>
      <c r="I22" s="123"/>
      <c r="J22" s="373"/>
      <c r="K22" s="375"/>
      <c r="L22" s="374"/>
      <c r="M22" s="376"/>
    </row>
    <row r="23" spans="1:13" ht="18" customHeight="1">
      <c r="A23" s="28"/>
      <c r="B23" s="493" t="s">
        <v>33</v>
      </c>
      <c r="C23" s="3"/>
      <c r="D23" s="371"/>
      <c r="E23" s="372" t="s">
        <v>27</v>
      </c>
      <c r="F23" s="28"/>
      <c r="G23" s="373"/>
      <c r="H23" s="374"/>
      <c r="I23" s="123"/>
      <c r="J23" s="373"/>
      <c r="K23" s="375"/>
      <c r="L23" s="374"/>
      <c r="M23" s="376"/>
    </row>
    <row r="24" spans="1:13" ht="18" customHeight="1">
      <c r="A24" s="28"/>
      <c r="B24" s="2" t="s">
        <v>34</v>
      </c>
      <c r="C24" s="3"/>
      <c r="D24" s="371"/>
      <c r="E24" s="372" t="s">
        <v>22</v>
      </c>
      <c r="F24" s="28"/>
      <c r="G24" s="373"/>
      <c r="H24" s="374"/>
      <c r="I24" s="123"/>
      <c r="J24" s="373"/>
      <c r="K24" s="375"/>
      <c r="L24" s="374"/>
      <c r="M24" s="376"/>
    </row>
    <row r="25" spans="1:13" ht="18" customHeight="1">
      <c r="A25" s="28"/>
      <c r="B25" s="2" t="s">
        <v>35</v>
      </c>
      <c r="C25" s="3"/>
      <c r="D25" s="371"/>
      <c r="E25" s="372" t="s">
        <v>36</v>
      </c>
      <c r="F25" s="28"/>
      <c r="G25" s="373"/>
      <c r="H25" s="374"/>
      <c r="I25" s="123"/>
      <c r="J25" s="373"/>
      <c r="K25" s="375"/>
      <c r="L25" s="374"/>
      <c r="M25" s="376"/>
    </row>
    <row r="26" spans="1:13" ht="18" customHeight="1">
      <c r="A26" s="28"/>
      <c r="B26" s="2" t="s">
        <v>37</v>
      </c>
      <c r="C26" s="3"/>
      <c r="D26" s="371"/>
      <c r="E26" s="372" t="s">
        <v>15</v>
      </c>
      <c r="F26" s="28"/>
      <c r="G26" s="373"/>
      <c r="H26" s="374"/>
      <c r="I26" s="123"/>
      <c r="J26" s="373"/>
      <c r="K26" s="375"/>
      <c r="L26" s="374"/>
      <c r="M26" s="376"/>
    </row>
    <row r="27" spans="1:13" ht="18" customHeight="1">
      <c r="A27" s="28"/>
      <c r="B27" s="2" t="s">
        <v>38</v>
      </c>
      <c r="C27" s="3"/>
      <c r="D27" s="371"/>
      <c r="E27" s="372">
        <v>10000</v>
      </c>
      <c r="F27" s="28"/>
      <c r="G27" s="373"/>
      <c r="H27" s="374"/>
      <c r="I27" s="123"/>
      <c r="J27" s="373"/>
      <c r="K27" s="375"/>
      <c r="L27" s="374"/>
      <c r="M27" s="376"/>
    </row>
    <row r="28" spans="1:13" ht="6" customHeight="1">
      <c r="A28" s="28"/>
      <c r="B28" s="23"/>
      <c r="C28" s="23"/>
      <c r="D28" s="28"/>
      <c r="E28" s="381"/>
      <c r="F28" s="28"/>
      <c r="G28" s="373"/>
      <c r="H28" s="374"/>
      <c r="I28" s="123"/>
      <c r="J28" s="373"/>
      <c r="K28" s="375"/>
      <c r="L28" s="374"/>
      <c r="M28" s="376"/>
    </row>
    <row r="29" spans="1:13" ht="18" customHeight="1">
      <c r="A29" s="28"/>
      <c r="B29" s="227" t="s">
        <v>39</v>
      </c>
      <c r="C29" s="3"/>
      <c r="D29" s="371"/>
      <c r="E29" s="372" t="s">
        <v>14</v>
      </c>
      <c r="F29" s="28"/>
      <c r="G29" s="373"/>
      <c r="H29" s="374"/>
      <c r="I29" s="123"/>
      <c r="J29" s="373"/>
      <c r="K29" s="375"/>
      <c r="L29" s="374"/>
      <c r="M29" s="376"/>
    </row>
    <row r="30" spans="1:13" ht="6" customHeight="1">
      <c r="A30" s="28"/>
      <c r="B30" s="23"/>
      <c r="C30" s="23"/>
      <c r="D30" s="28"/>
      <c r="E30" s="28"/>
      <c r="F30" s="28"/>
      <c r="G30" s="382"/>
      <c r="H30" s="383"/>
      <c r="I30" s="17"/>
      <c r="J30" s="384"/>
      <c r="K30" s="229"/>
      <c r="L30" s="383"/>
      <c r="M30" s="385"/>
    </row>
    <row r="31" spans="1:13" ht="22.5" customHeight="1" thickBot="1">
      <c r="A31" s="21"/>
      <c r="B31" s="21" t="s">
        <v>40</v>
      </c>
      <c r="C31" s="22"/>
      <c r="D31" s="386"/>
      <c r="E31" s="387">
        <f>SUM(E7:E30)</f>
        <v>10000</v>
      </c>
      <c r="F31" s="28"/>
      <c r="G31" s="388">
        <f>SUM(G7:G30)</f>
        <v>0</v>
      </c>
      <c r="H31" s="388">
        <f>SUM(H7:H30)</f>
        <v>0</v>
      </c>
      <c r="I31" s="389"/>
      <c r="J31" s="390">
        <f>SUM(J7:J30)</f>
        <v>0</v>
      </c>
      <c r="K31" s="390">
        <f>SUM(K7:K30)</f>
        <v>0</v>
      </c>
      <c r="L31" s="390">
        <f>SUM(L7:L30)</f>
        <v>0</v>
      </c>
      <c r="M31" s="391">
        <f>SUM(M7:M30)</f>
        <v>0</v>
      </c>
    </row>
    <row r="32" spans="1:13" ht="13.5" thickTop="1">
      <c r="D32" s="18"/>
      <c r="E32" s="18"/>
      <c r="F32" s="18"/>
      <c r="G32" s="18"/>
      <c r="H32" s="18"/>
      <c r="I32" s="18"/>
      <c r="J32" s="18"/>
      <c r="K32" s="18"/>
      <c r="L32" s="18"/>
      <c r="M32" s="392">
        <f>E31-SUM(G31:M31)</f>
        <v>10000</v>
      </c>
    </row>
  </sheetData>
  <sheetProtection sheet="1" objects="1" scenarios="1"/>
  <mergeCells count="6">
    <mergeCell ref="G3:M3"/>
    <mergeCell ref="B3:E3"/>
    <mergeCell ref="E5:E6"/>
    <mergeCell ref="C5:C6"/>
    <mergeCell ref="G5:H5"/>
    <mergeCell ref="J5:M5"/>
  </mergeCells>
  <phoneticPr fontId="0" type="noConversion"/>
  <printOptions horizontalCentered="1" verticalCentered="1"/>
  <pageMargins left="0.25" right="0.25" top="0.28999999999999998" bottom="0.21" header="0.2" footer="0.32"/>
  <pageSetup scale="9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opLeftCell="A51" zoomScale="80" workbookViewId="0"/>
  </sheetViews>
  <sheetFormatPr baseColWidth="10" defaultColWidth="11.42578125" defaultRowHeight="12.75"/>
  <cols>
    <col min="1" max="1" width="2.42578125" style="89" customWidth="1"/>
    <col min="2" max="2" width="1.7109375" style="89" customWidth="1"/>
    <col min="3" max="3" width="20.7109375" style="89" customWidth="1"/>
    <col min="4" max="4" width="10.85546875" style="89" customWidth="1"/>
    <col min="5" max="5" width="4.5703125" style="89" bestFit="1" customWidth="1"/>
    <col min="6" max="6" width="1.28515625" style="89" customWidth="1"/>
    <col min="7" max="18" width="9.28515625" style="89" customWidth="1"/>
    <col min="19" max="19" width="1.28515625" style="89" customWidth="1"/>
    <col min="20" max="20" width="9.7109375" style="89" customWidth="1"/>
    <col min="21" max="16384" width="11.42578125" style="89"/>
  </cols>
  <sheetData>
    <row r="1" spans="1:20" ht="36.75" customHeight="1" thickBot="1">
      <c r="A1" s="84"/>
      <c r="B1" s="476" t="str">
        <f>CoûtFin!B1</f>
        <v>Lachine Lab @L'Auberge Numérique</v>
      </c>
      <c r="C1" s="85"/>
      <c r="D1" s="85"/>
      <c r="E1" s="85"/>
      <c r="F1" s="85"/>
      <c r="G1" s="85"/>
      <c r="H1" s="85"/>
      <c r="I1" s="86"/>
      <c r="J1" s="85"/>
      <c r="K1" s="87"/>
      <c r="L1" s="87" t="s">
        <v>198</v>
      </c>
      <c r="M1" s="87"/>
      <c r="N1" s="87"/>
      <c r="O1" s="87"/>
      <c r="P1" s="87"/>
      <c r="Q1" s="87"/>
      <c r="R1" s="87"/>
      <c r="S1" s="88"/>
    </row>
    <row r="2" spans="1:20" ht="14.25" customHeight="1">
      <c r="A2" s="90"/>
      <c r="S2" s="91"/>
    </row>
    <row r="3" spans="1:20" ht="23.25" customHeight="1">
      <c r="A3" s="90"/>
      <c r="B3" s="92"/>
      <c r="C3" s="337" t="s">
        <v>137</v>
      </c>
      <c r="D3" s="93"/>
      <c r="S3" s="91"/>
    </row>
    <row r="4" spans="1:20" ht="11.25" customHeight="1" thickBot="1">
      <c r="A4" s="90"/>
      <c r="S4" s="91"/>
    </row>
    <row r="5" spans="1:20" s="95" customFormat="1" ht="18" customHeight="1" thickBot="1">
      <c r="A5" s="94"/>
      <c r="G5" s="122" t="str">
        <f>VtsAchts!H6</f>
        <v>Mois 1</v>
      </c>
      <c r="H5" s="122" t="str">
        <f>VtsAchts!I6</f>
        <v>Mois 2</v>
      </c>
      <c r="I5" s="122" t="str">
        <f>VtsAchts!J6</f>
        <v>Mois 3</v>
      </c>
      <c r="J5" s="122" t="str">
        <f>VtsAchts!K6</f>
        <v>Mois 4</v>
      </c>
      <c r="K5" s="122" t="str">
        <f>VtsAchts!L6</f>
        <v>Mois 5</v>
      </c>
      <c r="L5" s="122" t="str">
        <f>VtsAchts!M6</f>
        <v>Mois 6</v>
      </c>
      <c r="M5" s="122" t="str">
        <f>VtsAchts!N6</f>
        <v>Mois 7</v>
      </c>
      <c r="N5" s="122" t="str">
        <f>VtsAchts!O6</f>
        <v>Mois 8</v>
      </c>
      <c r="O5" s="122" t="str">
        <f>VtsAchts!P6</f>
        <v>Mois 9</v>
      </c>
      <c r="P5" s="122" t="str">
        <f>VtsAchts!Q6</f>
        <v>Mois 10</v>
      </c>
      <c r="Q5" s="122" t="str">
        <f>VtsAchts!R6</f>
        <v>Mois 11</v>
      </c>
      <c r="R5" s="122" t="str">
        <f>VtsAchts!S6</f>
        <v>Mois 12</v>
      </c>
      <c r="S5" s="96"/>
      <c r="T5" s="97" t="s">
        <v>128</v>
      </c>
    </row>
    <row r="6" spans="1:20" ht="6" customHeight="1">
      <c r="A6" s="90"/>
      <c r="S6" s="98"/>
      <c r="T6" s="99"/>
    </row>
    <row r="7" spans="1:20" ht="16.5" customHeight="1">
      <c r="A7" s="90"/>
      <c r="B7" s="100"/>
      <c r="C7" s="20" t="s">
        <v>155</v>
      </c>
      <c r="D7" s="101"/>
      <c r="E7" s="102"/>
      <c r="F7" s="103"/>
      <c r="G7" s="424">
        <f>VtsAchts!H68</f>
        <v>0</v>
      </c>
      <c r="H7" s="424">
        <f>VtsAchts!I68</f>
        <v>0</v>
      </c>
      <c r="I7" s="424">
        <f>VtsAchts!J68</f>
        <v>0</v>
      </c>
      <c r="J7" s="424">
        <f>VtsAchts!K68</f>
        <v>0</v>
      </c>
      <c r="K7" s="424">
        <f>VtsAchts!L68</f>
        <v>0</v>
      </c>
      <c r="L7" s="424">
        <f>VtsAchts!M68</f>
        <v>0</v>
      </c>
      <c r="M7" s="424">
        <f>VtsAchts!N68</f>
        <v>0</v>
      </c>
      <c r="N7" s="424">
        <f>VtsAchts!O68</f>
        <v>0</v>
      </c>
      <c r="O7" s="424">
        <f>VtsAchts!P68</f>
        <v>0</v>
      </c>
      <c r="P7" s="424">
        <f>VtsAchts!Q68</f>
        <v>0</v>
      </c>
      <c r="Q7" s="424">
        <f>VtsAchts!R68</f>
        <v>0</v>
      </c>
      <c r="R7" s="424">
        <f>VtsAchts!S68</f>
        <v>0</v>
      </c>
      <c r="S7" s="98"/>
      <c r="T7" s="432">
        <f>SUM(G7:R7)</f>
        <v>0</v>
      </c>
    </row>
    <row r="8" spans="1:20" ht="15" customHeight="1">
      <c r="A8" s="90"/>
      <c r="B8" s="104"/>
      <c r="C8" s="17" t="s">
        <v>96</v>
      </c>
      <c r="E8" s="105"/>
      <c r="F8" s="103"/>
      <c r="G8" s="424">
        <f>ROUND(G66*MCréPlac!$E$12,0)</f>
        <v>0</v>
      </c>
      <c r="H8" s="424">
        <f>ROUND(H66*MCréPlac!$E$12,0)</f>
        <v>0</v>
      </c>
      <c r="I8" s="424">
        <f>ROUND(I66*MCréPlac!$E$12,0)</f>
        <v>0</v>
      </c>
      <c r="J8" s="424">
        <f>ROUND(J66*MCréPlac!$E$12,0)</f>
        <v>0</v>
      </c>
      <c r="K8" s="424">
        <f>ROUND(K66*MCréPlac!$E$12,0)</f>
        <v>0</v>
      </c>
      <c r="L8" s="424">
        <f>ROUND(L66*MCréPlac!$E$12,0)</f>
        <v>0</v>
      </c>
      <c r="M8" s="424">
        <f>ROUND(M66*MCréPlac!$E$12,0)</f>
        <v>0</v>
      </c>
      <c r="N8" s="424">
        <f>ROUND(N66*MCréPlac!$E$12,0)</f>
        <v>0</v>
      </c>
      <c r="O8" s="424">
        <f>ROUND(O66*MCréPlac!$E$12,0)</f>
        <v>0</v>
      </c>
      <c r="P8" s="424">
        <f>ROUND(P66*MCréPlac!$E$12,0)</f>
        <v>0</v>
      </c>
      <c r="Q8" s="424">
        <f>ROUND(Q66*MCréPlac!$E$12,0)</f>
        <v>0</v>
      </c>
      <c r="R8" s="424">
        <f>ROUND(R66*MCréPlac!$E$12,0)</f>
        <v>0</v>
      </c>
      <c r="S8" s="98"/>
      <c r="T8" s="432">
        <f>SUM(G8:R8)</f>
        <v>0</v>
      </c>
    </row>
    <row r="9" spans="1:20" ht="15" customHeight="1">
      <c r="A9" s="90"/>
      <c r="B9" s="104"/>
      <c r="C9" s="511" t="s">
        <v>71</v>
      </c>
      <c r="E9" s="105"/>
      <c r="F9" s="103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433"/>
      <c r="S9" s="98"/>
      <c r="T9" s="432">
        <f>SUM(G9:R9)</f>
        <v>0</v>
      </c>
    </row>
    <row r="10" spans="1:20" ht="15" customHeight="1">
      <c r="A10" s="90"/>
      <c r="B10" s="104"/>
      <c r="C10" s="17" t="s">
        <v>12</v>
      </c>
      <c r="D10" s="103"/>
      <c r="E10" s="105"/>
      <c r="F10" s="103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433"/>
      <c r="S10" s="98"/>
      <c r="T10" s="432">
        <f>SUM(G10:R10)</f>
        <v>0</v>
      </c>
    </row>
    <row r="11" spans="1:20" ht="15" customHeight="1">
      <c r="A11" s="90"/>
      <c r="B11" s="92"/>
      <c r="C11" s="482" t="s">
        <v>8</v>
      </c>
      <c r="D11" s="106"/>
      <c r="E11" s="107"/>
      <c r="F11" s="103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433"/>
      <c r="S11" s="98"/>
      <c r="T11" s="432">
        <f>SUM(G11:R11)</f>
        <v>0</v>
      </c>
    </row>
    <row r="12" spans="1:20" ht="5.25" customHeight="1" thickBot="1">
      <c r="A12" s="90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98"/>
      <c r="T12" s="434"/>
    </row>
    <row r="13" spans="1:20" ht="21" customHeight="1" thickTop="1" thickBot="1">
      <c r="A13" s="90"/>
      <c r="D13" s="336" t="s">
        <v>158</v>
      </c>
      <c r="E13" s="109"/>
      <c r="F13" s="109"/>
      <c r="G13" s="429">
        <f t="shared" ref="G13:R13" si="0">SUM(G6:G12)</f>
        <v>0</v>
      </c>
      <c r="H13" s="429">
        <f t="shared" si="0"/>
        <v>0</v>
      </c>
      <c r="I13" s="429">
        <f t="shared" si="0"/>
        <v>0</v>
      </c>
      <c r="J13" s="429">
        <f t="shared" si="0"/>
        <v>0</v>
      </c>
      <c r="K13" s="429">
        <f t="shared" si="0"/>
        <v>0</v>
      </c>
      <c r="L13" s="429">
        <f t="shared" si="0"/>
        <v>0</v>
      </c>
      <c r="M13" s="429">
        <f t="shared" si="0"/>
        <v>0</v>
      </c>
      <c r="N13" s="429">
        <f t="shared" si="0"/>
        <v>0</v>
      </c>
      <c r="O13" s="429">
        <f t="shared" si="0"/>
        <v>0</v>
      </c>
      <c r="P13" s="429">
        <f t="shared" si="0"/>
        <v>0</v>
      </c>
      <c r="Q13" s="429">
        <f t="shared" si="0"/>
        <v>0</v>
      </c>
      <c r="R13" s="430">
        <f t="shared" si="0"/>
        <v>0</v>
      </c>
      <c r="S13" s="98"/>
      <c r="T13" s="435">
        <f>SUM(T6:T12)</f>
        <v>0</v>
      </c>
    </row>
    <row r="14" spans="1:20" ht="13.5" thickTop="1">
      <c r="A14" s="90"/>
      <c r="S14" s="98"/>
      <c r="T14" s="436"/>
    </row>
    <row r="15" spans="1:20">
      <c r="A15" s="90"/>
      <c r="C15" s="534" t="s">
        <v>159</v>
      </c>
      <c r="D15" s="534"/>
      <c r="E15" s="534"/>
      <c r="F15" s="518"/>
      <c r="S15" s="98"/>
      <c r="T15" s="104"/>
    </row>
    <row r="16" spans="1:20" ht="15" customHeight="1">
      <c r="A16" s="90"/>
      <c r="B16" s="100"/>
      <c r="C16" s="101" t="str">
        <f>CoûtFin!B22</f>
        <v>Amélioration locative</v>
      </c>
      <c r="D16" s="101"/>
      <c r="E16" s="102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433"/>
      <c r="S16" s="98"/>
      <c r="T16" s="432">
        <f t="shared" ref="T16:T22" si="1">SUM(G16:R16)</f>
        <v>0</v>
      </c>
    </row>
    <row r="17" spans="1:20" ht="15" customHeight="1">
      <c r="A17" s="90"/>
      <c r="B17" s="104"/>
      <c r="C17" s="103" t="str">
        <f>CoûtFin!B23</f>
        <v>Mobibilier et équipement de bureau</v>
      </c>
      <c r="D17" s="103"/>
      <c r="E17" s="105"/>
      <c r="G17" s="374"/>
      <c r="H17" s="374"/>
      <c r="I17" s="374"/>
      <c r="J17" s="374"/>
      <c r="K17" s="374"/>
      <c r="L17" s="374"/>
      <c r="M17" s="374"/>
      <c r="N17" s="374"/>
      <c r="O17" s="374"/>
      <c r="P17" s="374"/>
      <c r="Q17" s="374"/>
      <c r="R17" s="433"/>
      <c r="S17" s="98"/>
      <c r="T17" s="432">
        <f t="shared" si="1"/>
        <v>0</v>
      </c>
    </row>
    <row r="18" spans="1:20" ht="15" customHeight="1">
      <c r="A18" s="90"/>
      <c r="B18" s="104"/>
      <c r="C18" s="103" t="str">
        <f>CoûtFin!B24</f>
        <v>Équipement et outillage</v>
      </c>
      <c r="D18" s="103"/>
      <c r="E18" s="105"/>
      <c r="G18" s="374"/>
      <c r="H18" s="374"/>
      <c r="I18" s="374"/>
      <c r="J18" s="374"/>
      <c r="K18" s="374"/>
      <c r="L18" s="374"/>
      <c r="M18" s="374"/>
      <c r="N18" s="374"/>
      <c r="O18" s="374"/>
      <c r="P18" s="374"/>
      <c r="Q18" s="374"/>
      <c r="R18" s="433"/>
      <c r="S18" s="98"/>
      <c r="T18" s="432">
        <f t="shared" si="1"/>
        <v>0</v>
      </c>
    </row>
    <row r="19" spans="1:20" ht="15" customHeight="1">
      <c r="A19" s="90"/>
      <c r="B19" s="104"/>
      <c r="C19" s="103" t="str">
        <f>CoûtFin!B25</f>
        <v>Système informatique</v>
      </c>
      <c r="D19" s="103"/>
      <c r="E19" s="105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433"/>
      <c r="S19" s="98"/>
      <c r="T19" s="432">
        <f t="shared" si="1"/>
        <v>0</v>
      </c>
    </row>
    <row r="20" spans="1:20" ht="15" customHeight="1">
      <c r="A20" s="90"/>
      <c r="B20" s="104"/>
      <c r="C20" s="103" t="str">
        <f>CoûtFin!B26</f>
        <v>Logiciels d'application</v>
      </c>
      <c r="D20" s="103"/>
      <c r="E20" s="105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433"/>
      <c r="S20" s="98"/>
      <c r="T20" s="432">
        <f t="shared" si="1"/>
        <v>0</v>
      </c>
    </row>
    <row r="21" spans="1:20" ht="15" customHeight="1">
      <c r="A21" s="90"/>
      <c r="B21" s="104"/>
      <c r="C21" s="103" t="str">
        <f>CoûtFin!B27</f>
        <v>Matériel roulant</v>
      </c>
      <c r="D21" s="103"/>
      <c r="E21" s="105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433"/>
      <c r="S21" s="98"/>
      <c r="T21" s="432">
        <f t="shared" si="1"/>
        <v>0</v>
      </c>
    </row>
    <row r="22" spans="1:20" ht="15" customHeight="1">
      <c r="A22" s="90"/>
      <c r="B22" s="92"/>
      <c r="C22" s="106" t="str">
        <f>CoûtFin!B29</f>
        <v>Autres (incorporation, brevet, etc.)</v>
      </c>
      <c r="D22" s="106"/>
      <c r="E22" s="107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433"/>
      <c r="S22" s="98"/>
      <c r="T22" s="432">
        <f t="shared" si="1"/>
        <v>0</v>
      </c>
    </row>
    <row r="23" spans="1:20" ht="15" customHeight="1">
      <c r="A23" s="90"/>
      <c r="C23" s="535" t="s">
        <v>196</v>
      </c>
      <c r="D23" s="535"/>
      <c r="E23" s="535"/>
      <c r="F23" s="518"/>
      <c r="S23" s="98"/>
      <c r="T23" s="104"/>
    </row>
    <row r="24" spans="1:20" ht="15" customHeight="1">
      <c r="A24" s="90"/>
      <c r="B24" s="100"/>
      <c r="C24" s="101" t="str">
        <f>VtsAchts!F84</f>
        <v>Achats de produits déboursés</v>
      </c>
      <c r="D24" s="101"/>
      <c r="E24" s="102"/>
      <c r="G24" s="424">
        <f>VtsAchts!H134</f>
        <v>0</v>
      </c>
      <c r="H24" s="424">
        <f>VtsAchts!I134</f>
        <v>0</v>
      </c>
      <c r="I24" s="424">
        <f>VtsAchts!J134</f>
        <v>0</v>
      </c>
      <c r="J24" s="424">
        <f>VtsAchts!K134</f>
        <v>0</v>
      </c>
      <c r="K24" s="424">
        <f>VtsAchts!L134</f>
        <v>0</v>
      </c>
      <c r="L24" s="424">
        <f>VtsAchts!M134</f>
        <v>0</v>
      </c>
      <c r="M24" s="424">
        <f>VtsAchts!N134</f>
        <v>0</v>
      </c>
      <c r="N24" s="424">
        <f>VtsAchts!O134</f>
        <v>0</v>
      </c>
      <c r="O24" s="424">
        <f>VtsAchts!P134</f>
        <v>0</v>
      </c>
      <c r="P24" s="424">
        <f>VtsAchts!Q134</f>
        <v>0</v>
      </c>
      <c r="Q24" s="424">
        <f>VtsAchts!R134</f>
        <v>0</v>
      </c>
      <c r="R24" s="424">
        <f>VtsAchts!S134</f>
        <v>0</v>
      </c>
      <c r="S24" s="98"/>
      <c r="T24" s="432">
        <f>SUM(G24:R24)</f>
        <v>0</v>
      </c>
    </row>
    <row r="25" spans="1:20" ht="15" customHeight="1">
      <c r="A25" s="90"/>
      <c r="B25" s="92"/>
      <c r="C25" s="106" t="str">
        <f>VtsAchts!F94</f>
        <v>Sous-traitance déboursée</v>
      </c>
      <c r="D25" s="106"/>
      <c r="E25" s="107"/>
      <c r="G25" s="424">
        <f>VtsAchts!H144</f>
        <v>0</v>
      </c>
      <c r="H25" s="424">
        <f>VtsAchts!I144</f>
        <v>0</v>
      </c>
      <c r="I25" s="424">
        <f>VtsAchts!J144</f>
        <v>0</v>
      </c>
      <c r="J25" s="424">
        <f>VtsAchts!K144</f>
        <v>0</v>
      </c>
      <c r="K25" s="424">
        <f>VtsAchts!L144</f>
        <v>0</v>
      </c>
      <c r="L25" s="424">
        <f>VtsAchts!M144</f>
        <v>0</v>
      </c>
      <c r="M25" s="424">
        <f>VtsAchts!N144</f>
        <v>0</v>
      </c>
      <c r="N25" s="424">
        <f>VtsAchts!O144</f>
        <v>0</v>
      </c>
      <c r="O25" s="424">
        <f>VtsAchts!P144</f>
        <v>0</v>
      </c>
      <c r="P25" s="424">
        <f>VtsAchts!Q144</f>
        <v>0</v>
      </c>
      <c r="Q25" s="424">
        <f>VtsAchts!R144</f>
        <v>0</v>
      </c>
      <c r="R25" s="424">
        <f>VtsAchts!S144</f>
        <v>0</v>
      </c>
      <c r="S25" s="98"/>
      <c r="T25" s="432">
        <f>SUM(G25:R25)</f>
        <v>0</v>
      </c>
    </row>
    <row r="26" spans="1:20" ht="15" customHeight="1">
      <c r="A26" s="90"/>
      <c r="C26" s="534" t="s">
        <v>161</v>
      </c>
      <c r="D26" s="534"/>
      <c r="E26" s="534"/>
      <c r="F26" s="518"/>
      <c r="S26" s="98"/>
      <c r="T26" s="104"/>
    </row>
    <row r="27" spans="1:20" ht="15" customHeight="1">
      <c r="A27" s="90"/>
      <c r="B27" s="100"/>
      <c r="C27" s="20" t="s">
        <v>162</v>
      </c>
      <c r="D27" s="101"/>
      <c r="E27" s="102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433"/>
      <c r="S27" s="98"/>
      <c r="T27" s="432">
        <f t="shared" ref="T27:T40" si="2">SUM(G27:R27)</f>
        <v>0</v>
      </c>
    </row>
    <row r="28" spans="1:20" ht="15" customHeight="1">
      <c r="A28" s="90"/>
      <c r="B28" s="104"/>
      <c r="C28" s="17" t="s">
        <v>163</v>
      </c>
      <c r="D28" s="103"/>
      <c r="E28" s="362">
        <v>0.15</v>
      </c>
      <c r="G28" s="424">
        <f t="shared" ref="G28:R28" si="3">ROUND((G27*$E$28),0)</f>
        <v>0</v>
      </c>
      <c r="H28" s="424">
        <f t="shared" si="3"/>
        <v>0</v>
      </c>
      <c r="I28" s="424">
        <f t="shared" si="3"/>
        <v>0</v>
      </c>
      <c r="J28" s="424">
        <f t="shared" si="3"/>
        <v>0</v>
      </c>
      <c r="K28" s="424">
        <f t="shared" si="3"/>
        <v>0</v>
      </c>
      <c r="L28" s="424">
        <f t="shared" si="3"/>
        <v>0</v>
      </c>
      <c r="M28" s="424">
        <f t="shared" si="3"/>
        <v>0</v>
      </c>
      <c r="N28" s="424">
        <f t="shared" si="3"/>
        <v>0</v>
      </c>
      <c r="O28" s="424">
        <f t="shared" si="3"/>
        <v>0</v>
      </c>
      <c r="P28" s="424">
        <f t="shared" si="3"/>
        <v>0</v>
      </c>
      <c r="Q28" s="424">
        <f t="shared" si="3"/>
        <v>0</v>
      </c>
      <c r="R28" s="424">
        <f t="shared" si="3"/>
        <v>0</v>
      </c>
      <c r="S28" s="98"/>
      <c r="T28" s="432">
        <f t="shared" si="2"/>
        <v>0</v>
      </c>
    </row>
    <row r="29" spans="1:20" ht="15" customHeight="1">
      <c r="A29" s="90"/>
      <c r="B29" s="104"/>
      <c r="C29" s="508" t="str">
        <f>BdgCais1!C29</f>
        <v>Loyer ( incluant - électric.+ chauff.)</v>
      </c>
      <c r="D29" s="103"/>
      <c r="E29" s="105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433"/>
      <c r="S29" s="98"/>
      <c r="T29" s="432">
        <f t="shared" si="2"/>
        <v>0</v>
      </c>
    </row>
    <row r="30" spans="1:20" ht="15" customHeight="1">
      <c r="A30" s="90"/>
      <c r="B30" s="104"/>
      <c r="C30" s="508" t="str">
        <f>BdgCais1!C30</f>
        <v>Assurances commerciales</v>
      </c>
      <c r="D30" s="103"/>
      <c r="E30" s="105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433"/>
      <c r="S30" s="98"/>
      <c r="T30" s="432">
        <f t="shared" si="2"/>
        <v>0</v>
      </c>
    </row>
    <row r="31" spans="1:20" ht="15" customHeight="1">
      <c r="A31" s="90"/>
      <c r="B31" s="104"/>
      <c r="C31" s="508" t="str">
        <f>BdgCais1!C31</f>
        <v>Taxes / enregistremnt / permis</v>
      </c>
      <c r="D31" s="103"/>
      <c r="E31" s="105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433"/>
      <c r="S31" s="98"/>
      <c r="T31" s="432">
        <f t="shared" si="2"/>
        <v>0</v>
      </c>
    </row>
    <row r="32" spans="1:20" ht="15" customHeight="1">
      <c r="A32" s="90"/>
      <c r="B32" s="104"/>
      <c r="C32" s="508" t="str">
        <f>BdgCais1!C32</f>
        <v>Entretien et réparation</v>
      </c>
      <c r="D32" s="103"/>
      <c r="E32" s="105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433"/>
      <c r="S32" s="98"/>
      <c r="T32" s="432">
        <f t="shared" si="2"/>
        <v>0</v>
      </c>
    </row>
    <row r="33" spans="1:20" ht="15" customHeight="1">
      <c r="A33" s="90"/>
      <c r="B33" s="104"/>
      <c r="C33" s="508" t="str">
        <f>BdgCais1!C33</f>
        <v>Abonnements et cotisations</v>
      </c>
      <c r="D33" s="103"/>
      <c r="E33" s="105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433"/>
      <c r="S33" s="98"/>
      <c r="T33" s="432">
        <f t="shared" si="2"/>
        <v>0</v>
      </c>
    </row>
    <row r="34" spans="1:20" ht="15" customHeight="1">
      <c r="A34" s="90"/>
      <c r="B34" s="104"/>
      <c r="C34" s="508" t="s">
        <v>83</v>
      </c>
      <c r="D34" s="103"/>
      <c r="E34" s="105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433"/>
      <c r="S34" s="98"/>
      <c r="T34" s="432">
        <f t="shared" si="2"/>
        <v>0</v>
      </c>
    </row>
    <row r="35" spans="1:20" ht="15" customHeight="1">
      <c r="A35" s="90"/>
      <c r="B35" s="104"/>
      <c r="C35" s="508" t="str">
        <f>BdgCais1!C35</f>
        <v>Honoraires professionnels</v>
      </c>
      <c r="D35" s="103"/>
      <c r="E35" s="105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433"/>
      <c r="S35" s="98"/>
      <c r="T35" s="432">
        <f t="shared" si="2"/>
        <v>0</v>
      </c>
    </row>
    <row r="36" spans="1:20" ht="15" customHeight="1">
      <c r="A36" s="90"/>
      <c r="B36" s="104"/>
      <c r="C36" s="513" t="s">
        <v>111</v>
      </c>
      <c r="D36" s="103"/>
      <c r="E36" s="105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433"/>
      <c r="S36" s="98"/>
      <c r="T36" s="432">
        <f>SUM(G36:R36)</f>
        <v>0</v>
      </c>
    </row>
    <row r="37" spans="1:20" ht="15" customHeight="1">
      <c r="A37" s="90"/>
      <c r="B37" s="104"/>
      <c r="C37" s="508" t="str">
        <f>BdgCais1!C37</f>
        <v>Fournitures de bureau</v>
      </c>
      <c r="D37" s="103"/>
      <c r="E37" s="105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433"/>
      <c r="S37" s="98"/>
      <c r="T37" s="432">
        <f t="shared" si="2"/>
        <v>0</v>
      </c>
    </row>
    <row r="38" spans="1:20" ht="15" customHeight="1">
      <c r="A38" s="90"/>
      <c r="B38" s="104"/>
      <c r="C38" s="508" t="str">
        <f>BdgCais1!C38</f>
        <v>Télécommunications</v>
      </c>
      <c r="D38" s="103"/>
      <c r="E38" s="105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433"/>
      <c r="S38" s="98"/>
      <c r="T38" s="432">
        <f t="shared" si="2"/>
        <v>0</v>
      </c>
    </row>
    <row r="39" spans="1:20" ht="15" customHeight="1">
      <c r="A39" s="90"/>
      <c r="B39" s="104"/>
      <c r="C39" s="508" t="str">
        <f>BdgCais1!C39</f>
        <v>Informatique et formation</v>
      </c>
      <c r="D39" s="103"/>
      <c r="E39" s="105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433"/>
      <c r="S39" s="98"/>
      <c r="T39" s="432">
        <f t="shared" si="2"/>
        <v>0</v>
      </c>
    </row>
    <row r="40" spans="1:20" ht="15" customHeight="1">
      <c r="A40" s="90"/>
      <c r="B40" s="92"/>
      <c r="C40" s="514" t="str">
        <f>BdgCais1!C40</f>
        <v>Autres frais d'administration</v>
      </c>
      <c r="D40" s="106"/>
      <c r="E40" s="107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433"/>
      <c r="S40" s="98"/>
      <c r="T40" s="432">
        <f t="shared" si="2"/>
        <v>0</v>
      </c>
    </row>
    <row r="41" spans="1:20" ht="15" customHeight="1">
      <c r="A41" s="90"/>
      <c r="C41" s="534" t="s">
        <v>89</v>
      </c>
      <c r="D41" s="534"/>
      <c r="E41" s="534"/>
      <c r="F41" s="518"/>
      <c r="S41" s="98"/>
      <c r="T41" s="104"/>
    </row>
    <row r="42" spans="1:20" ht="15" customHeight="1">
      <c r="A42" s="90"/>
      <c r="B42" s="100"/>
      <c r="C42" s="20" t="s">
        <v>174</v>
      </c>
      <c r="D42" s="101"/>
      <c r="E42" s="110"/>
      <c r="F42" s="518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433"/>
      <c r="S42" s="98"/>
      <c r="T42" s="432">
        <f t="shared" ref="T42:T49" si="4">SUM(G42:R42)</f>
        <v>0</v>
      </c>
    </row>
    <row r="43" spans="1:20" ht="15" customHeight="1">
      <c r="A43" s="90"/>
      <c r="B43" s="104"/>
      <c r="C43" s="17" t="s">
        <v>163</v>
      </c>
      <c r="D43" s="103"/>
      <c r="E43" s="362">
        <v>0.15</v>
      </c>
      <c r="F43" s="518"/>
      <c r="G43" s="424">
        <f t="shared" ref="G43:R43" si="5">ROUND((G42*$E$43),0)</f>
        <v>0</v>
      </c>
      <c r="H43" s="424">
        <f t="shared" si="5"/>
        <v>0</v>
      </c>
      <c r="I43" s="424">
        <f t="shared" si="5"/>
        <v>0</v>
      </c>
      <c r="J43" s="424">
        <f t="shared" si="5"/>
        <v>0</v>
      </c>
      <c r="K43" s="424">
        <f t="shared" si="5"/>
        <v>0</v>
      </c>
      <c r="L43" s="424">
        <f t="shared" si="5"/>
        <v>0</v>
      </c>
      <c r="M43" s="424">
        <f t="shared" si="5"/>
        <v>0</v>
      </c>
      <c r="N43" s="424">
        <f t="shared" si="5"/>
        <v>0</v>
      </c>
      <c r="O43" s="424">
        <f t="shared" si="5"/>
        <v>0</v>
      </c>
      <c r="P43" s="424">
        <f t="shared" si="5"/>
        <v>0</v>
      </c>
      <c r="Q43" s="424">
        <f t="shared" si="5"/>
        <v>0</v>
      </c>
      <c r="R43" s="424">
        <f t="shared" si="5"/>
        <v>0</v>
      </c>
      <c r="S43" s="98"/>
      <c r="T43" s="432">
        <f t="shared" si="4"/>
        <v>0</v>
      </c>
    </row>
    <row r="44" spans="1:20" ht="15" customHeight="1">
      <c r="A44" s="90"/>
      <c r="B44" s="104"/>
      <c r="C44" s="17" t="s">
        <v>175</v>
      </c>
      <c r="D44" s="103"/>
      <c r="E44" s="362"/>
      <c r="G44" s="424">
        <f>ROUND(((VtsAchts!H54+VtsAchts!H61)*BdgCais3!$E$44),0)</f>
        <v>0</v>
      </c>
      <c r="H44" s="424">
        <f>ROUND(((VtsAchts!I54+VtsAchts!I61)*BdgCais3!$E$44),0)</f>
        <v>0</v>
      </c>
      <c r="I44" s="424">
        <f>ROUND(((VtsAchts!J54+VtsAchts!J61)*BdgCais3!$E$44),0)</f>
        <v>0</v>
      </c>
      <c r="J44" s="424">
        <f>ROUND(((VtsAchts!K54+VtsAchts!K61)*BdgCais3!$E$44),0)</f>
        <v>0</v>
      </c>
      <c r="K44" s="424">
        <f>ROUND(((VtsAchts!L54+VtsAchts!L61)*BdgCais3!$E$44),0)</f>
        <v>0</v>
      </c>
      <c r="L44" s="424">
        <f>ROUND(((VtsAchts!M54+VtsAchts!M61)*BdgCais3!$E$44),0)</f>
        <v>0</v>
      </c>
      <c r="M44" s="424">
        <f>ROUND(((VtsAchts!N54+VtsAchts!N61)*BdgCais3!$E$44),0)</f>
        <v>0</v>
      </c>
      <c r="N44" s="424">
        <f>ROUND(((VtsAchts!O54+VtsAchts!O61)*BdgCais3!$E$44),0)</f>
        <v>0</v>
      </c>
      <c r="O44" s="424">
        <f>ROUND(((VtsAchts!P54+VtsAchts!P61)*BdgCais3!$E$44),0)</f>
        <v>0</v>
      </c>
      <c r="P44" s="424">
        <f>ROUND(((VtsAchts!Q54+VtsAchts!Q61)*BdgCais3!$E$44),0)</f>
        <v>0</v>
      </c>
      <c r="Q44" s="424">
        <f>ROUND(((VtsAchts!R54+VtsAchts!R61)*BdgCais3!$E$44),0)</f>
        <v>0</v>
      </c>
      <c r="R44" s="424">
        <f>ROUND(((VtsAchts!S54+VtsAchts!S61)*BdgCais3!$E$44),0)</f>
        <v>0</v>
      </c>
      <c r="S44" s="98"/>
      <c r="T44" s="432">
        <f t="shared" si="4"/>
        <v>0</v>
      </c>
    </row>
    <row r="45" spans="1:20" ht="15" customHeight="1">
      <c r="A45" s="90"/>
      <c r="B45" s="104"/>
      <c r="C45" s="508" t="str">
        <f>BdgCais1!C45</f>
        <v>Publicité et promotion</v>
      </c>
      <c r="D45" s="103"/>
      <c r="E45" s="105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433"/>
      <c r="S45" s="98"/>
      <c r="T45" s="432">
        <f t="shared" si="4"/>
        <v>0</v>
      </c>
    </row>
    <row r="46" spans="1:20" ht="15" customHeight="1">
      <c r="A46" s="90"/>
      <c r="B46" s="104"/>
      <c r="C46" s="508" t="str">
        <f>BdgCais1!C46</f>
        <v>Frais de véhicules / livraison</v>
      </c>
      <c r="D46" s="103"/>
      <c r="E46" s="105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433"/>
      <c r="S46" s="98"/>
      <c r="T46" s="432">
        <f t="shared" si="4"/>
        <v>0</v>
      </c>
    </row>
    <row r="47" spans="1:20" ht="15" customHeight="1">
      <c r="A47" s="90"/>
      <c r="B47" s="104"/>
      <c r="C47" s="508" t="str">
        <f>BdgCais1!C47</f>
        <v>Frais de séjour et déplacements</v>
      </c>
      <c r="D47" s="103"/>
      <c r="E47" s="105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433"/>
      <c r="S47" s="98"/>
      <c r="T47" s="432">
        <f t="shared" si="4"/>
        <v>0</v>
      </c>
    </row>
    <row r="48" spans="1:20" ht="15" customHeight="1">
      <c r="A48" s="90"/>
      <c r="B48" s="104"/>
      <c r="C48" s="508" t="str">
        <f>BdgCais1!C48</f>
        <v>Frais de représentation</v>
      </c>
      <c r="D48" s="103"/>
      <c r="E48" s="105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433"/>
      <c r="S48" s="98"/>
      <c r="T48" s="432">
        <f t="shared" si="4"/>
        <v>0</v>
      </c>
    </row>
    <row r="49" spans="1:20" ht="15" customHeight="1">
      <c r="A49" s="90"/>
      <c r="B49" s="92"/>
      <c r="C49" s="514" t="str">
        <f>BdgCais1!C49</f>
        <v>Autres frais de vente</v>
      </c>
      <c r="D49" s="106"/>
      <c r="E49" s="107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433"/>
      <c r="S49" s="98"/>
      <c r="T49" s="432">
        <f t="shared" si="4"/>
        <v>0</v>
      </c>
    </row>
    <row r="50" spans="1:20" ht="15" customHeight="1">
      <c r="A50" s="90"/>
      <c r="C50" s="534" t="s">
        <v>90</v>
      </c>
      <c r="D50" s="534"/>
      <c r="E50" s="534"/>
      <c r="S50" s="98"/>
      <c r="T50" s="104"/>
    </row>
    <row r="51" spans="1:20" ht="15" customHeight="1">
      <c r="A51" s="90"/>
      <c r="B51" s="100"/>
      <c r="C51" s="20" t="s">
        <v>181</v>
      </c>
      <c r="D51" s="101"/>
      <c r="E51" s="102"/>
      <c r="G51" s="424">
        <f>ROUND((BdgCais2!R68*MCréPlac!$E$8),0)</f>
        <v>600</v>
      </c>
      <c r="H51" s="424">
        <f>ROUND((G68*MCréPlac!$E$8),0)</f>
        <v>0</v>
      </c>
      <c r="I51" s="424">
        <f>ROUND((H68*MCréPlac!$E$8),0)</f>
        <v>0</v>
      </c>
      <c r="J51" s="424">
        <f>ROUND((I68*MCréPlac!$E$8),0)</f>
        <v>0</v>
      </c>
      <c r="K51" s="424">
        <f>ROUND((J68*MCréPlac!$E$8),0)</f>
        <v>0</v>
      </c>
      <c r="L51" s="424">
        <f>ROUND((K68*MCréPlac!$E$8),0)</f>
        <v>0</v>
      </c>
      <c r="M51" s="424">
        <f>ROUND((L68*MCréPlac!$E$8),0)</f>
        <v>0</v>
      </c>
      <c r="N51" s="424">
        <f>ROUND((M68*MCréPlac!$E$8),0)</f>
        <v>0</v>
      </c>
      <c r="O51" s="424">
        <f>ROUND((N68*MCréPlac!$E$8),0)</f>
        <v>0</v>
      </c>
      <c r="P51" s="424">
        <f>ROUND((O68*MCréPlac!$E$8),0)</f>
        <v>0</v>
      </c>
      <c r="Q51" s="424">
        <f>ROUND((P68*MCréPlac!$E$8),0)</f>
        <v>0</v>
      </c>
      <c r="R51" s="424">
        <f>ROUND((Q68*MCréPlac!$E$8),0)</f>
        <v>0</v>
      </c>
      <c r="S51" s="98"/>
      <c r="T51" s="432">
        <f>SUM(G51:R51)</f>
        <v>600</v>
      </c>
    </row>
    <row r="52" spans="1:20" ht="15" customHeight="1">
      <c r="A52" s="90"/>
      <c r="B52" s="104"/>
      <c r="C52" s="17" t="s">
        <v>182</v>
      </c>
      <c r="D52" s="103"/>
      <c r="E52" s="105"/>
      <c r="G52" s="424">
        <f>Empr!AA41</f>
        <v>0</v>
      </c>
      <c r="H52" s="424">
        <f>Empr!AA42</f>
        <v>0</v>
      </c>
      <c r="I52" s="424">
        <f>Empr!AA43</f>
        <v>0</v>
      </c>
      <c r="J52" s="424">
        <f>Empr!AA44</f>
        <v>0</v>
      </c>
      <c r="K52" s="424">
        <f>Empr!AA45</f>
        <v>0</v>
      </c>
      <c r="L52" s="424">
        <f>Empr!AA46</f>
        <v>0</v>
      </c>
      <c r="M52" s="424">
        <f>Empr!AA47</f>
        <v>0</v>
      </c>
      <c r="N52" s="424">
        <f>Empr!AA48</f>
        <v>0</v>
      </c>
      <c r="O52" s="424">
        <f>Empr!AA49</f>
        <v>0</v>
      </c>
      <c r="P52" s="424">
        <f>Empr!AA50</f>
        <v>0</v>
      </c>
      <c r="Q52" s="424">
        <f>Empr!AA51</f>
        <v>0</v>
      </c>
      <c r="R52" s="424">
        <f>Empr!AA52</f>
        <v>0</v>
      </c>
      <c r="S52" s="98"/>
      <c r="T52" s="432">
        <f>SUM(G52:R52)</f>
        <v>0</v>
      </c>
    </row>
    <row r="53" spans="1:20" ht="15" customHeight="1">
      <c r="A53" s="90"/>
      <c r="B53" s="104"/>
      <c r="C53" s="17" t="s">
        <v>183</v>
      </c>
      <c r="D53" s="103"/>
      <c r="E53" s="105"/>
      <c r="G53" s="424">
        <f>Empr!AB41</f>
        <v>0</v>
      </c>
      <c r="H53" s="424">
        <f>Empr!AB42</f>
        <v>0</v>
      </c>
      <c r="I53" s="424">
        <f>Empr!AB43</f>
        <v>0</v>
      </c>
      <c r="J53" s="424">
        <f>Empr!AB44</f>
        <v>0</v>
      </c>
      <c r="K53" s="424">
        <f>Empr!AB45</f>
        <v>0</v>
      </c>
      <c r="L53" s="424">
        <f>Empr!AB46</f>
        <v>0</v>
      </c>
      <c r="M53" s="424">
        <f>Empr!AB47</f>
        <v>0</v>
      </c>
      <c r="N53" s="424">
        <f>Empr!AB48</f>
        <v>0</v>
      </c>
      <c r="O53" s="424">
        <f>Empr!AB49</f>
        <v>0</v>
      </c>
      <c r="P53" s="424">
        <f>Empr!AB50</f>
        <v>0</v>
      </c>
      <c r="Q53" s="424">
        <f>Empr!AB51</f>
        <v>0</v>
      </c>
      <c r="R53" s="424">
        <f>Empr!AB52</f>
        <v>0</v>
      </c>
      <c r="S53" s="98"/>
      <c r="T53" s="432">
        <f>SUM(G53:R53)</f>
        <v>0</v>
      </c>
    </row>
    <row r="54" spans="1:20" ht="15" customHeight="1">
      <c r="A54" s="90"/>
      <c r="B54" s="92"/>
      <c r="C54" s="229" t="s">
        <v>184</v>
      </c>
      <c r="D54" s="106"/>
      <c r="E54" s="107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433"/>
      <c r="S54" s="98"/>
      <c r="T54" s="432">
        <f>SUM(G54:R54)</f>
        <v>0</v>
      </c>
    </row>
    <row r="55" spans="1:20" ht="15" customHeight="1">
      <c r="A55" s="90"/>
      <c r="C55" s="534" t="s">
        <v>185</v>
      </c>
      <c r="D55" s="534"/>
      <c r="E55" s="534"/>
      <c r="F55" s="518"/>
      <c r="S55" s="98"/>
      <c r="T55" s="104"/>
    </row>
    <row r="56" spans="1:20" ht="15" customHeight="1">
      <c r="A56" s="90"/>
      <c r="B56" s="100"/>
      <c r="C56" s="287" t="s">
        <v>199</v>
      </c>
      <c r="D56" s="101"/>
      <c r="E56" s="102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433"/>
      <c r="S56" s="98"/>
      <c r="T56" s="432">
        <f>SUM(G56:R56)</f>
        <v>0</v>
      </c>
    </row>
    <row r="57" spans="1:20" ht="15" customHeight="1">
      <c r="A57" s="90"/>
      <c r="B57" s="104"/>
      <c r="C57" s="103" t="s">
        <v>186</v>
      </c>
      <c r="D57" s="103"/>
      <c r="E57" s="105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98"/>
      <c r="T57" s="432">
        <f>SUM(G57:R57)</f>
        <v>0</v>
      </c>
    </row>
    <row r="58" spans="1:20" ht="15" customHeight="1">
      <c r="A58" s="90"/>
      <c r="B58" s="92"/>
      <c r="C58" s="229" t="str">
        <f>BdgCais1!C57</f>
        <v>Dû au(x) partenaire(s)</v>
      </c>
      <c r="D58" s="106"/>
      <c r="E58" s="107"/>
      <c r="G58" s="374"/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433"/>
      <c r="S58" s="98"/>
      <c r="T58" s="432">
        <f>SUM(G58:R58)</f>
        <v>0</v>
      </c>
    </row>
    <row r="59" spans="1:20" ht="6" customHeight="1" thickBot="1">
      <c r="A59" s="90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98"/>
      <c r="T59" s="434"/>
    </row>
    <row r="60" spans="1:20" ht="21.75" customHeight="1" thickTop="1" thickBot="1">
      <c r="A60" s="90"/>
      <c r="D60" s="336" t="s">
        <v>187</v>
      </c>
      <c r="G60" s="429">
        <f t="shared" ref="G60:R60" si="6">SUM(G15:G59)</f>
        <v>600</v>
      </c>
      <c r="H60" s="429">
        <f t="shared" si="6"/>
        <v>0</v>
      </c>
      <c r="I60" s="429">
        <f t="shared" si="6"/>
        <v>0</v>
      </c>
      <c r="J60" s="429">
        <f t="shared" si="6"/>
        <v>0</v>
      </c>
      <c r="K60" s="429">
        <f t="shared" si="6"/>
        <v>0</v>
      </c>
      <c r="L60" s="429">
        <f t="shared" si="6"/>
        <v>0</v>
      </c>
      <c r="M60" s="429">
        <f t="shared" si="6"/>
        <v>0</v>
      </c>
      <c r="N60" s="429">
        <f t="shared" si="6"/>
        <v>0</v>
      </c>
      <c r="O60" s="429">
        <f t="shared" si="6"/>
        <v>0</v>
      </c>
      <c r="P60" s="429">
        <f t="shared" si="6"/>
        <v>0</v>
      </c>
      <c r="Q60" s="429">
        <f t="shared" si="6"/>
        <v>0</v>
      </c>
      <c r="R60" s="430">
        <f t="shared" si="6"/>
        <v>0</v>
      </c>
      <c r="S60" s="98"/>
      <c r="T60" s="435">
        <f>SUM(T15:T59)</f>
        <v>600</v>
      </c>
    </row>
    <row r="61" spans="1:20" ht="14.25" customHeight="1" thickTop="1">
      <c r="A61" s="90"/>
      <c r="C61" s="109"/>
      <c r="D61" s="109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91"/>
      <c r="T61" s="103"/>
    </row>
    <row r="62" spans="1:20" ht="6" customHeight="1">
      <c r="A62" s="111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3"/>
      <c r="T62" s="103"/>
    </row>
    <row r="63" spans="1:20" ht="18.75" customHeight="1">
      <c r="A63" s="114"/>
      <c r="B63" s="338" t="s">
        <v>188</v>
      </c>
      <c r="C63" s="20"/>
      <c r="D63" s="101"/>
      <c r="E63" s="102"/>
      <c r="F63" s="115"/>
      <c r="G63" s="448">
        <f>BdgCais2!R73</f>
        <v>6065</v>
      </c>
      <c r="H63" s="438">
        <f t="shared" ref="H63:R63" si="7">G67</f>
        <v>5465</v>
      </c>
      <c r="I63" s="438">
        <f t="shared" si="7"/>
        <v>5465</v>
      </c>
      <c r="J63" s="438">
        <f t="shared" si="7"/>
        <v>5465</v>
      </c>
      <c r="K63" s="438">
        <f t="shared" si="7"/>
        <v>5465</v>
      </c>
      <c r="L63" s="438">
        <f t="shared" si="7"/>
        <v>5465</v>
      </c>
      <c r="M63" s="438">
        <f t="shared" si="7"/>
        <v>5465</v>
      </c>
      <c r="N63" s="438">
        <f t="shared" si="7"/>
        <v>5465</v>
      </c>
      <c r="O63" s="438">
        <f t="shared" si="7"/>
        <v>5465</v>
      </c>
      <c r="P63" s="438">
        <f t="shared" si="7"/>
        <v>5465</v>
      </c>
      <c r="Q63" s="438">
        <f t="shared" si="7"/>
        <v>5465</v>
      </c>
      <c r="R63" s="439">
        <f t="shared" si="7"/>
        <v>5465</v>
      </c>
      <c r="S63" s="113"/>
    </row>
    <row r="64" spans="1:20" ht="15" customHeight="1">
      <c r="A64" s="90"/>
      <c r="B64" s="18"/>
      <c r="C64" s="18" t="s">
        <v>189</v>
      </c>
      <c r="E64" s="105"/>
      <c r="F64" s="115"/>
      <c r="G64" s="432">
        <f t="shared" ref="G64:R64" si="8">G13-G60</f>
        <v>-600</v>
      </c>
      <c r="H64" s="424">
        <f t="shared" si="8"/>
        <v>0</v>
      </c>
      <c r="I64" s="424">
        <f t="shared" si="8"/>
        <v>0</v>
      </c>
      <c r="J64" s="424">
        <f t="shared" si="8"/>
        <v>0</v>
      </c>
      <c r="K64" s="424">
        <f t="shared" si="8"/>
        <v>0</v>
      </c>
      <c r="L64" s="424">
        <f t="shared" si="8"/>
        <v>0</v>
      </c>
      <c r="M64" s="424">
        <f t="shared" si="8"/>
        <v>0</v>
      </c>
      <c r="N64" s="424">
        <f t="shared" si="8"/>
        <v>0</v>
      </c>
      <c r="O64" s="424">
        <f t="shared" si="8"/>
        <v>0</v>
      </c>
      <c r="P64" s="424">
        <f t="shared" si="8"/>
        <v>0</v>
      </c>
      <c r="Q64" s="424">
        <f t="shared" si="8"/>
        <v>0</v>
      </c>
      <c r="R64" s="440">
        <f t="shared" si="8"/>
        <v>0</v>
      </c>
      <c r="S64" s="113"/>
    </row>
    <row r="65" spans="1:20" ht="15" customHeight="1">
      <c r="A65" s="90"/>
      <c r="B65" s="18"/>
      <c r="C65" s="18" t="s">
        <v>151</v>
      </c>
      <c r="E65" s="105"/>
      <c r="F65" s="115"/>
      <c r="G65" s="441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442"/>
      <c r="S65" s="113"/>
      <c r="T65" s="89">
        <f>SUM(G65:R65)</f>
        <v>0</v>
      </c>
    </row>
    <row r="66" spans="1:20" ht="15" hidden="1" customHeight="1">
      <c r="A66" s="90"/>
      <c r="C66" s="286" t="s">
        <v>190</v>
      </c>
      <c r="D66" s="115"/>
      <c r="E66" s="113"/>
      <c r="F66" s="115"/>
      <c r="G66" s="443">
        <f>SUM(G65)+BdgCais2!R66</f>
        <v>0</v>
      </c>
      <c r="H66" s="443">
        <f>SUM($G65:H65)+BdgCais2!$R66</f>
        <v>0</v>
      </c>
      <c r="I66" s="443">
        <f>SUM($G65:I65)+BdgCais2!$R66</f>
        <v>0</v>
      </c>
      <c r="J66" s="443">
        <f>SUM($G65:J65)+BdgCais2!$R66</f>
        <v>0</v>
      </c>
      <c r="K66" s="443">
        <f>SUM($G65:K65)+BdgCais2!$R66</f>
        <v>0</v>
      </c>
      <c r="L66" s="443">
        <f>SUM($G65:L65)+BdgCais2!$R66</f>
        <v>0</v>
      </c>
      <c r="M66" s="443">
        <f>SUM($G65:M65)+BdgCais2!$R66</f>
        <v>0</v>
      </c>
      <c r="N66" s="443">
        <f>SUM($G65:N65)+BdgCais2!$R66</f>
        <v>0</v>
      </c>
      <c r="O66" s="443">
        <f>SUM($G65:O65)+BdgCais2!$R66</f>
        <v>0</v>
      </c>
      <c r="P66" s="443">
        <f>SUM($G65:P65)+BdgCais2!$R66</f>
        <v>0</v>
      </c>
      <c r="Q66" s="443">
        <f>SUM($G65:Q65)+BdgCais2!$R66</f>
        <v>0</v>
      </c>
      <c r="R66" s="443">
        <f>SUM($G65:R65)+BdgCais2!$R66</f>
        <v>0</v>
      </c>
      <c r="S66" s="113"/>
    </row>
    <row r="67" spans="1:20" ht="15" customHeight="1">
      <c r="A67" s="90"/>
      <c r="C67" s="18" t="s">
        <v>191</v>
      </c>
      <c r="D67" s="339" t="s">
        <v>192</v>
      </c>
      <c r="E67" s="105"/>
      <c r="F67" s="115"/>
      <c r="G67" s="432">
        <f t="shared" ref="G67:R67" si="9">G63+G64-G65</f>
        <v>5465</v>
      </c>
      <c r="H67" s="424">
        <f t="shared" si="9"/>
        <v>5465</v>
      </c>
      <c r="I67" s="424">
        <f t="shared" si="9"/>
        <v>5465</v>
      </c>
      <c r="J67" s="424">
        <f t="shared" si="9"/>
        <v>5465</v>
      </c>
      <c r="K67" s="424">
        <f t="shared" si="9"/>
        <v>5465</v>
      </c>
      <c r="L67" s="424">
        <f t="shared" si="9"/>
        <v>5465</v>
      </c>
      <c r="M67" s="424">
        <f t="shared" si="9"/>
        <v>5465</v>
      </c>
      <c r="N67" s="424">
        <f t="shared" si="9"/>
        <v>5465</v>
      </c>
      <c r="O67" s="424">
        <f t="shared" si="9"/>
        <v>5465</v>
      </c>
      <c r="P67" s="424">
        <f t="shared" si="9"/>
        <v>5465</v>
      </c>
      <c r="Q67" s="424">
        <f t="shared" si="9"/>
        <v>5465</v>
      </c>
      <c r="R67" s="440">
        <f t="shared" si="9"/>
        <v>5465</v>
      </c>
      <c r="S67" s="113"/>
    </row>
    <row r="68" spans="1:20" ht="15" customHeight="1">
      <c r="A68" s="90"/>
      <c r="C68" s="18" t="s">
        <v>9</v>
      </c>
      <c r="D68" s="18"/>
      <c r="E68" s="105"/>
      <c r="F68" s="115"/>
      <c r="G68" s="449">
        <f>IF(MCréPlac!$E$5=0,0,IF(G67&gt;=0,0,IF(G67&gt;=-MCréPlac!$E$5,MCréPlac!$E$5,MCréPlac!$E$5+G71)))</f>
        <v>0</v>
      </c>
      <c r="H68" s="445">
        <f>IF(MCréPlac!$E$5=0,0,IF(H67&gt;=0,0,IF(H67&gt;=-MCréPlac!$E$5,MCréPlac!$E$5,MCréPlac!$E$5+H71)))</f>
        <v>0</v>
      </c>
      <c r="I68" s="445">
        <f>IF(MCréPlac!$E$5=0,0,IF(I67&gt;=0,0,IF(I67&gt;=-MCréPlac!$E$5,MCréPlac!$E$5,MCréPlac!$E$5+I71)))</f>
        <v>0</v>
      </c>
      <c r="J68" s="445">
        <f>IF(MCréPlac!$E$5=0,0,IF(J67&gt;=0,0,IF(J67&gt;=-MCréPlac!$E$5,MCréPlac!$E$5,MCréPlac!$E$5+J71)))</f>
        <v>0</v>
      </c>
      <c r="K68" s="445">
        <f>IF(MCréPlac!$E$5=0,0,IF(K67&gt;=0,0,IF(K67&gt;=-MCréPlac!$E$5,MCréPlac!$E$5,MCréPlac!$E$5+K71)))</f>
        <v>0</v>
      </c>
      <c r="L68" s="445">
        <f>IF(MCréPlac!$E$5=0,0,IF(L67&gt;=0,0,IF(L67&gt;=-MCréPlac!$E$5,MCréPlac!$E$5,MCréPlac!$E$5+L71)))</f>
        <v>0</v>
      </c>
      <c r="M68" s="445">
        <f>IF(MCréPlac!$E$5=0,0,IF(M67&gt;=0,0,IF(M67&gt;=-MCréPlac!$E$5,MCréPlac!$E$5,MCréPlac!$E$5+M71)))</f>
        <v>0</v>
      </c>
      <c r="N68" s="445">
        <f>IF(MCréPlac!$E$5=0,0,IF(N67&gt;=0,0,IF(N67&gt;=-MCréPlac!$E$5,MCréPlac!$E$5,MCréPlac!$E$5+N71)))</f>
        <v>0</v>
      </c>
      <c r="O68" s="445">
        <f>IF(MCréPlac!$E$5=0,0,IF(O67&gt;=0,0,IF(O67&gt;=-MCréPlac!$E$5,MCréPlac!$E$5,MCréPlac!$E$5+O71)))</f>
        <v>0</v>
      </c>
      <c r="P68" s="445">
        <f>IF(MCréPlac!$E$5=0,0,IF(P67&gt;=0,0,IF(P67&gt;=-MCréPlac!$E$5,MCréPlac!$E$5,MCréPlac!$E$5+P71)))</f>
        <v>0</v>
      </c>
      <c r="Q68" s="445">
        <f>IF(MCréPlac!$E$5=0,0,IF(Q67&gt;=0,0,IF(Q67&gt;=-MCréPlac!$E$5,MCréPlac!$E$5,MCréPlac!$E$5+Q71)))</f>
        <v>0</v>
      </c>
      <c r="R68" s="446">
        <f>IF(MCréPlac!$E$5=0,0,IF(R67&gt;=0,0,IF(R67&gt;=-MCréPlac!$E$5,MCréPlac!$E$5,MCréPlac!$E$5+R71)))</f>
        <v>0</v>
      </c>
      <c r="S68" s="113"/>
    </row>
    <row r="69" spans="1:20" ht="15.75" hidden="1" customHeight="1">
      <c r="A69" s="90"/>
      <c r="C69" s="286" t="s">
        <v>190</v>
      </c>
      <c r="D69" s="115"/>
      <c r="E69" s="113"/>
      <c r="F69" s="115"/>
      <c r="G69" s="447">
        <f>IF(G67&gt;=0,0,IF((G67+MCréPlac!$E$5)&gt;=0,0,((-G67-MCréPlac!$E$5)/MCréPlac!$E$6)+1))</f>
        <v>0</v>
      </c>
      <c r="H69" s="447">
        <f>IF(H67&gt;=0,0,IF((H67+MCréPlac!$E$5)&gt;=0,0,((-H67-MCréPlac!$E$5)/MCréPlac!$E$6)+1))</f>
        <v>0</v>
      </c>
      <c r="I69" s="447">
        <f>IF(I67&gt;=0,0,IF((I67+MCréPlac!$E$5)&gt;=0,0,((-I67-MCréPlac!$E$5)/MCréPlac!$E$6)+1))</f>
        <v>0</v>
      </c>
      <c r="J69" s="447">
        <f>IF(J67&gt;=0,0,IF((J67+MCréPlac!$E$5)&gt;=0,0,((-J67-MCréPlac!$E$5)/MCréPlac!$E$6)+1))</f>
        <v>0</v>
      </c>
      <c r="K69" s="447">
        <f>IF(K67&gt;=0,0,IF((K67+MCréPlac!$E$5)&gt;=0,0,((-K67-MCréPlac!$E$5)/MCréPlac!$E$6)+1))</f>
        <v>0</v>
      </c>
      <c r="L69" s="447">
        <f>IF(L67&gt;=0,0,IF((L67+MCréPlac!$E$5)&gt;=0,0,((-L67-MCréPlac!$E$5)/MCréPlac!$E$6)+1))</f>
        <v>0</v>
      </c>
      <c r="M69" s="447">
        <f>IF(M67&gt;=0,0,IF((M67+MCréPlac!$E$5)&gt;=0,0,((-M67-MCréPlac!$E$5)/MCréPlac!$E$6)+1))</f>
        <v>0</v>
      </c>
      <c r="N69" s="447">
        <f>IF(N67&gt;=0,0,IF((N67+MCréPlac!$E$5)&gt;=0,0,((-N67-MCréPlac!$E$5)/MCréPlac!$E$6)+1))</f>
        <v>0</v>
      </c>
      <c r="O69" s="447">
        <f>IF(O67&gt;=0,0,IF((O67+MCréPlac!$E$5)&gt;=0,0,((-O67-MCréPlac!$E$5)/MCréPlac!$E$6)+1))</f>
        <v>0</v>
      </c>
      <c r="P69" s="447">
        <f>IF(P67&gt;=0,0,IF((P67+MCréPlac!$E$5)&gt;=0,0,((-P67-MCréPlac!$E$5)/MCréPlac!$E$6)+1))</f>
        <v>0</v>
      </c>
      <c r="Q69" s="447">
        <f>IF(Q67&gt;=0,0,IF((Q67+MCréPlac!$E$5)&gt;=0,0,((-Q67-MCréPlac!$E$5)/MCréPlac!$E$6)+1))</f>
        <v>0</v>
      </c>
      <c r="R69" s="447">
        <f>IF(R67&gt;=0,0,IF((R67+MCréPlac!$E$5)&gt;=0,0,((-R67-MCréPlac!$E$5)/MCréPlac!$E$6)+1))</f>
        <v>0</v>
      </c>
      <c r="S69" s="113"/>
    </row>
    <row r="70" spans="1:20" ht="15.75" hidden="1" customHeight="1">
      <c r="A70" s="90"/>
      <c r="C70" s="115"/>
      <c r="D70" s="115"/>
      <c r="E70" s="113"/>
      <c r="F70" s="115"/>
      <c r="G70" s="443">
        <f t="shared" ref="G70:R70" si="10">TRUNC(+G69)</f>
        <v>0</v>
      </c>
      <c r="H70" s="443">
        <f t="shared" si="10"/>
        <v>0</v>
      </c>
      <c r="I70" s="443">
        <f t="shared" si="10"/>
        <v>0</v>
      </c>
      <c r="J70" s="443">
        <f t="shared" si="10"/>
        <v>0</v>
      </c>
      <c r="K70" s="443">
        <f t="shared" si="10"/>
        <v>0</v>
      </c>
      <c r="L70" s="443">
        <f t="shared" si="10"/>
        <v>0</v>
      </c>
      <c r="M70" s="443">
        <f t="shared" si="10"/>
        <v>0</v>
      </c>
      <c r="N70" s="443">
        <f t="shared" si="10"/>
        <v>0</v>
      </c>
      <c r="O70" s="443">
        <f t="shared" si="10"/>
        <v>0</v>
      </c>
      <c r="P70" s="443">
        <f t="shared" si="10"/>
        <v>0</v>
      </c>
      <c r="Q70" s="443">
        <f t="shared" si="10"/>
        <v>0</v>
      </c>
      <c r="R70" s="443">
        <f t="shared" si="10"/>
        <v>0</v>
      </c>
      <c r="S70" s="113"/>
    </row>
    <row r="71" spans="1:20" ht="15.75" hidden="1" customHeight="1">
      <c r="A71" s="90"/>
      <c r="C71" s="115"/>
      <c r="D71" s="115"/>
      <c r="E71" s="113"/>
      <c r="F71" s="115"/>
      <c r="G71" s="443">
        <f>G70*MCréPlac!$E$6</f>
        <v>0</v>
      </c>
      <c r="H71" s="443">
        <f>H70*MCréPlac!$E$6</f>
        <v>0</v>
      </c>
      <c r="I71" s="443">
        <f>I70*MCréPlac!$E$6</f>
        <v>0</v>
      </c>
      <c r="J71" s="443">
        <f>J70*MCréPlac!$E$6</f>
        <v>0</v>
      </c>
      <c r="K71" s="443">
        <f>K70*MCréPlac!$E$6</f>
        <v>0</v>
      </c>
      <c r="L71" s="443">
        <f>L70*MCréPlac!$E$6</f>
        <v>0</v>
      </c>
      <c r="M71" s="443">
        <f>M70*MCréPlac!$E$6</f>
        <v>0</v>
      </c>
      <c r="N71" s="443">
        <f>N70*MCréPlac!$E$6</f>
        <v>0</v>
      </c>
      <c r="O71" s="443">
        <f>O70*MCréPlac!$E$6</f>
        <v>0</v>
      </c>
      <c r="P71" s="443">
        <f>P70*MCréPlac!$E$6</f>
        <v>0</v>
      </c>
      <c r="Q71" s="443">
        <f>Q70*MCréPlac!$E$6</f>
        <v>0</v>
      </c>
      <c r="R71" s="443">
        <f>R70*MCréPlac!$E$6</f>
        <v>0</v>
      </c>
      <c r="S71" s="113"/>
    </row>
    <row r="72" spans="1:20" ht="6" customHeight="1" thickBot="1">
      <c r="A72" s="90"/>
      <c r="E72" s="10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3"/>
    </row>
    <row r="73" spans="1:20" ht="18.75" customHeight="1" thickTop="1" thickBot="1">
      <c r="A73" s="90"/>
      <c r="C73" s="340" t="s">
        <v>191</v>
      </c>
      <c r="D73" s="339" t="s">
        <v>193</v>
      </c>
      <c r="E73" s="105"/>
      <c r="F73" s="115"/>
      <c r="G73" s="435">
        <f t="shared" ref="G73:R73" si="11">G67+G68</f>
        <v>5465</v>
      </c>
      <c r="H73" s="435">
        <f t="shared" si="11"/>
        <v>5465</v>
      </c>
      <c r="I73" s="435">
        <f t="shared" si="11"/>
        <v>5465</v>
      </c>
      <c r="J73" s="435">
        <f t="shared" si="11"/>
        <v>5465</v>
      </c>
      <c r="K73" s="435">
        <f t="shared" si="11"/>
        <v>5465</v>
      </c>
      <c r="L73" s="435">
        <f t="shared" si="11"/>
        <v>5465</v>
      </c>
      <c r="M73" s="435">
        <f t="shared" si="11"/>
        <v>5465</v>
      </c>
      <c r="N73" s="435">
        <f t="shared" si="11"/>
        <v>5465</v>
      </c>
      <c r="O73" s="435">
        <f t="shared" si="11"/>
        <v>5465</v>
      </c>
      <c r="P73" s="435">
        <f t="shared" si="11"/>
        <v>5465</v>
      </c>
      <c r="Q73" s="435">
        <f t="shared" si="11"/>
        <v>5465</v>
      </c>
      <c r="R73" s="435">
        <f t="shared" si="11"/>
        <v>5465</v>
      </c>
      <c r="S73" s="113"/>
    </row>
    <row r="74" spans="1:20" ht="6.75" customHeight="1" thickTop="1">
      <c r="A74" s="90"/>
      <c r="E74" s="105"/>
      <c r="F74" s="116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8"/>
    </row>
    <row r="75" spans="1:20" ht="12" customHeight="1" thickBot="1">
      <c r="A75" s="119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1"/>
    </row>
    <row r="76" spans="1:20" ht="15" customHeight="1" thickTop="1"/>
    <row r="77" spans="1:20" ht="15" customHeight="1"/>
    <row r="78" spans="1:20" ht="15" customHeight="1"/>
    <row r="79" spans="1:20" ht="15" customHeight="1"/>
    <row r="80" spans="1:2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</sheetData>
  <sheetProtection sheet="1" objects="1" scenarios="1"/>
  <mergeCells count="6">
    <mergeCell ref="C50:E50"/>
    <mergeCell ref="C55:E55"/>
    <mergeCell ref="C15:E15"/>
    <mergeCell ref="C23:E23"/>
    <mergeCell ref="C26:E26"/>
    <mergeCell ref="C41:E41"/>
  </mergeCells>
  <phoneticPr fontId="0" type="noConversion"/>
  <printOptions horizontalCentered="1" verticalCentered="1"/>
  <pageMargins left="0.41" right="0.23622047244094491" top="0.31496062992125984" bottom="0.27559055118110237" header="0.23622047244094491" footer="0.19685039370078741"/>
  <pageSetup scale="6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opLeftCell="B28" workbookViewId="0">
      <selection activeCell="E9" sqref="E9"/>
    </sheetView>
  </sheetViews>
  <sheetFormatPr baseColWidth="10" defaultColWidth="11.42578125" defaultRowHeight="12.75"/>
  <cols>
    <col min="1" max="1" width="3.85546875" customWidth="1"/>
    <col min="2" max="2" width="34.85546875" customWidth="1"/>
    <col min="3" max="5" width="11.42578125" customWidth="1"/>
    <col min="6" max="6" width="9" style="15" customWidth="1"/>
  </cols>
  <sheetData>
    <row r="1" spans="1:8" ht="33" customHeight="1" thickBot="1">
      <c r="A1" s="39"/>
      <c r="B1" s="477" t="str">
        <f>CoûtFin!B1</f>
        <v>Lachine Lab @L'Auberge Numérique</v>
      </c>
      <c r="C1" s="40"/>
      <c r="D1" s="40"/>
      <c r="E1" s="40"/>
      <c r="F1" s="42"/>
      <c r="G1" s="40"/>
      <c r="H1" s="40"/>
    </row>
    <row r="2" spans="1:8" ht="46.5" customHeight="1">
      <c r="H2" s="29"/>
    </row>
    <row r="3" spans="1:8" ht="22.5" customHeight="1">
      <c r="B3" s="536" t="s">
        <v>200</v>
      </c>
      <c r="C3" s="537"/>
      <c r="D3" s="537"/>
      <c r="E3" s="537"/>
      <c r="F3" s="537"/>
      <c r="G3" s="537"/>
      <c r="H3" s="538"/>
    </row>
    <row r="4" spans="1:8" ht="41.25" customHeight="1"/>
    <row r="5" spans="1:8" ht="15.75" customHeight="1">
      <c r="C5" s="44" t="s">
        <v>201</v>
      </c>
      <c r="D5" s="44" t="s">
        <v>202</v>
      </c>
      <c r="E5" s="44" t="s">
        <v>201</v>
      </c>
      <c r="F5" s="45" t="s">
        <v>203</v>
      </c>
      <c r="G5" s="44" t="s">
        <v>204</v>
      </c>
      <c r="H5" s="44" t="s">
        <v>201</v>
      </c>
    </row>
    <row r="6" spans="1:8" ht="15.75" customHeight="1">
      <c r="C6" s="46" t="s">
        <v>205</v>
      </c>
      <c r="D6" s="46" t="s">
        <v>206</v>
      </c>
      <c r="E6" s="46" t="s">
        <v>207</v>
      </c>
      <c r="F6" s="47" t="s">
        <v>208</v>
      </c>
      <c r="G6" s="46" t="s">
        <v>209</v>
      </c>
      <c r="H6" s="46" t="s">
        <v>210</v>
      </c>
    </row>
    <row r="7" spans="1:8" ht="18.75" customHeight="1">
      <c r="B7" s="24" t="str">
        <f>CoûtFin!B22</f>
        <v>Amélioration locative</v>
      </c>
      <c r="C7" s="393" t="str">
        <f>Bil!G19</f>
        <v>400 000</v>
      </c>
      <c r="D7" s="24">
        <f>BdgCais1!T16</f>
        <v>0</v>
      </c>
      <c r="E7" s="24" t="e">
        <f t="shared" ref="E7:E13" si="0">+C7+D7</f>
        <v>#VALUE!</v>
      </c>
      <c r="F7" s="48">
        <v>5</v>
      </c>
      <c r="G7" s="24" t="e">
        <f>+E7/F7</f>
        <v>#VALUE!</v>
      </c>
      <c r="H7" s="24" t="e">
        <f t="shared" ref="H7:H13" si="1">+E7-G7</f>
        <v>#VALUE!</v>
      </c>
    </row>
    <row r="8" spans="1:8" ht="18.75" customHeight="1">
      <c r="B8" s="25" t="str">
        <f>CoûtFin!B23</f>
        <v>Mobibilier et équipement de bureau</v>
      </c>
      <c r="C8" s="398" t="s">
        <v>211</v>
      </c>
      <c r="D8" s="25">
        <f>BdgCais1!T17</f>
        <v>0</v>
      </c>
      <c r="E8" s="25" t="e">
        <f t="shared" si="0"/>
        <v>#VALUE!</v>
      </c>
      <c r="F8" s="49">
        <v>0.2</v>
      </c>
      <c r="G8" s="25" t="e">
        <f t="shared" ref="G8:G13" si="2">+E8*F8</f>
        <v>#VALUE!</v>
      </c>
      <c r="H8" s="25" t="e">
        <f t="shared" si="1"/>
        <v>#VALUE!</v>
      </c>
    </row>
    <row r="9" spans="1:8" ht="18.75" customHeight="1">
      <c r="B9" s="25" t="str">
        <f>CoûtFin!B24</f>
        <v>Équipement et outillage</v>
      </c>
      <c r="C9" s="398" t="s">
        <v>211</v>
      </c>
      <c r="D9" s="25">
        <f>BdgCais1!T18</f>
        <v>0</v>
      </c>
      <c r="E9" s="25" t="e">
        <f t="shared" si="0"/>
        <v>#VALUE!</v>
      </c>
      <c r="F9" s="49">
        <v>0.2</v>
      </c>
      <c r="G9" s="25" t="e">
        <f t="shared" si="2"/>
        <v>#VALUE!</v>
      </c>
      <c r="H9" s="25" t="e">
        <f t="shared" si="1"/>
        <v>#VALUE!</v>
      </c>
    </row>
    <row r="10" spans="1:8" ht="18.75" customHeight="1">
      <c r="B10" s="25" t="str">
        <f>CoûtFin!B25</f>
        <v>Système informatique</v>
      </c>
      <c r="C10" s="398" t="s">
        <v>211</v>
      </c>
      <c r="D10" s="25">
        <f>BdgCais1!T19</f>
        <v>0</v>
      </c>
      <c r="E10" s="25" t="e">
        <f t="shared" si="0"/>
        <v>#VALUE!</v>
      </c>
      <c r="F10" s="49">
        <v>0.45</v>
      </c>
      <c r="G10" s="25" t="e">
        <f t="shared" si="2"/>
        <v>#VALUE!</v>
      </c>
      <c r="H10" s="25" t="e">
        <f t="shared" si="1"/>
        <v>#VALUE!</v>
      </c>
    </row>
    <row r="11" spans="1:8" ht="18.75" customHeight="1">
      <c r="B11" s="25" t="str">
        <f>CoûtFin!B26</f>
        <v>Logiciels d'application</v>
      </c>
      <c r="C11" s="398" t="s">
        <v>14</v>
      </c>
      <c r="D11" s="25">
        <f>BdgCais1!T20</f>
        <v>0</v>
      </c>
      <c r="E11" s="25" t="e">
        <f t="shared" si="0"/>
        <v>#VALUE!</v>
      </c>
      <c r="F11" s="49">
        <v>1</v>
      </c>
      <c r="G11" s="25" t="e">
        <f t="shared" si="2"/>
        <v>#VALUE!</v>
      </c>
      <c r="H11" s="25" t="e">
        <f t="shared" si="1"/>
        <v>#VALUE!</v>
      </c>
    </row>
    <row r="12" spans="1:8" ht="18.75" customHeight="1">
      <c r="B12" s="25" t="str">
        <f>CoûtFin!B27</f>
        <v>Matériel roulant</v>
      </c>
      <c r="C12" s="398" t="s">
        <v>212</v>
      </c>
      <c r="D12" s="25">
        <f>BdgCais1!T21</f>
        <v>0</v>
      </c>
      <c r="E12" s="25" t="e">
        <f t="shared" si="0"/>
        <v>#VALUE!</v>
      </c>
      <c r="F12" s="49">
        <v>0.3</v>
      </c>
      <c r="G12" s="25" t="e">
        <f t="shared" si="2"/>
        <v>#VALUE!</v>
      </c>
      <c r="H12" s="25" t="e">
        <f t="shared" si="1"/>
        <v>#VALUE!</v>
      </c>
    </row>
    <row r="13" spans="1:8" ht="18.75" customHeight="1">
      <c r="B13" s="26" t="str">
        <f>CoûtFin!B29</f>
        <v>Autres (incorporation, brevet, etc.)</v>
      </c>
      <c r="C13" s="400" t="s">
        <v>212</v>
      </c>
      <c r="D13" s="26">
        <f>BdgCais1!T22</f>
        <v>0</v>
      </c>
      <c r="E13" s="26" t="e">
        <f t="shared" si="0"/>
        <v>#VALUE!</v>
      </c>
      <c r="F13" s="50">
        <v>7.0000000000000007E-2</v>
      </c>
      <c r="G13" s="26" t="e">
        <f t="shared" si="2"/>
        <v>#VALUE!</v>
      </c>
      <c r="H13" s="26" t="e">
        <f t="shared" si="1"/>
        <v>#VALUE!</v>
      </c>
    </row>
    <row r="14" spans="1:8" s="19" customFormat="1" ht="19.5" customHeight="1" thickBot="1">
      <c r="C14" s="450">
        <f>SUM(C7:C13)</f>
        <v>0</v>
      </c>
      <c r="D14" s="450">
        <f>SUM(D7:D13)</f>
        <v>0</v>
      </c>
      <c r="E14" s="450" t="e">
        <f>SUM(E7:E13)</f>
        <v>#VALUE!</v>
      </c>
      <c r="F14" s="43"/>
      <c r="G14" s="450" t="e">
        <f>SUM(G7:G13)</f>
        <v>#VALUE!</v>
      </c>
      <c r="H14" s="450" t="e">
        <f>SUM(H7:H13)</f>
        <v>#VALUE!</v>
      </c>
    </row>
    <row r="15" spans="1:8" ht="13.5" thickTop="1">
      <c r="C15" s="13"/>
      <c r="D15" s="12"/>
      <c r="E15" s="13"/>
      <c r="F15" s="27"/>
      <c r="G15" s="13"/>
      <c r="H15" s="13"/>
    </row>
    <row r="16" spans="1:8">
      <c r="C16" s="13"/>
      <c r="D16" s="12"/>
      <c r="E16" s="13"/>
      <c r="F16" s="27"/>
      <c r="G16" s="13"/>
      <c r="H16" s="13"/>
    </row>
    <row r="17" spans="2:8" ht="30.75" customHeight="1">
      <c r="C17" s="13"/>
      <c r="D17" s="12"/>
      <c r="E17" s="13"/>
      <c r="F17" s="27"/>
      <c r="G17" s="13"/>
      <c r="H17" s="13"/>
    </row>
    <row r="18" spans="2:8" ht="22.5" customHeight="1">
      <c r="B18" s="536" t="s">
        <v>213</v>
      </c>
      <c r="C18" s="537"/>
      <c r="D18" s="537"/>
      <c r="E18" s="537"/>
      <c r="F18" s="537"/>
      <c r="G18" s="537"/>
      <c r="H18" s="538"/>
    </row>
    <row r="19" spans="2:8" ht="40.5" customHeight="1"/>
    <row r="20" spans="2:8" ht="15.75" customHeight="1">
      <c r="C20" s="44" t="s">
        <v>201</v>
      </c>
      <c r="D20" s="44" t="s">
        <v>202</v>
      </c>
      <c r="E20" s="44" t="s">
        <v>201</v>
      </c>
      <c r="F20" s="45" t="s">
        <v>203</v>
      </c>
      <c r="G20" s="44" t="s">
        <v>204</v>
      </c>
      <c r="H20" s="44" t="s">
        <v>201</v>
      </c>
    </row>
    <row r="21" spans="2:8" ht="15.75" customHeight="1">
      <c r="C21" s="46" t="s">
        <v>205</v>
      </c>
      <c r="D21" s="46" t="s">
        <v>206</v>
      </c>
      <c r="E21" s="46" t="s">
        <v>207</v>
      </c>
      <c r="F21" s="47" t="s">
        <v>208</v>
      </c>
      <c r="G21" s="46" t="s">
        <v>209</v>
      </c>
      <c r="H21" s="46" t="s">
        <v>210</v>
      </c>
    </row>
    <row r="22" spans="2:8" ht="18.75" customHeight="1">
      <c r="B22" s="24" t="str">
        <f t="shared" ref="B22:B28" si="3">B7</f>
        <v>Amélioration locative</v>
      </c>
      <c r="C22" s="24" t="e">
        <f t="shared" ref="C22:C28" si="4">H7</f>
        <v>#VALUE!</v>
      </c>
      <c r="D22" s="24">
        <f>BdgCais2!T16</f>
        <v>0</v>
      </c>
      <c r="E22" s="24" t="e">
        <f t="shared" ref="E22:E28" si="5">+C22+D22</f>
        <v>#VALUE!</v>
      </c>
      <c r="F22" s="48">
        <f>+F7-1</f>
        <v>4</v>
      </c>
      <c r="G22" s="24" t="e">
        <f>+E22/F22</f>
        <v>#VALUE!</v>
      </c>
      <c r="H22" s="24" t="e">
        <f t="shared" ref="H22:H28" si="6">+E22-G22</f>
        <v>#VALUE!</v>
      </c>
    </row>
    <row r="23" spans="2:8" ht="18.75" customHeight="1">
      <c r="B23" s="25" t="str">
        <f t="shared" si="3"/>
        <v>Mobibilier et équipement de bureau</v>
      </c>
      <c r="C23" s="25" t="e">
        <f t="shared" si="4"/>
        <v>#VALUE!</v>
      </c>
      <c r="D23" s="25">
        <f>BdgCais2!T17</f>
        <v>0</v>
      </c>
      <c r="E23" s="25" t="e">
        <f t="shared" si="5"/>
        <v>#VALUE!</v>
      </c>
      <c r="F23" s="49">
        <f t="shared" ref="F23:F28" si="7">F8</f>
        <v>0.2</v>
      </c>
      <c r="G23" s="25" t="e">
        <f t="shared" ref="G23:G28" si="8">+E23*F23</f>
        <v>#VALUE!</v>
      </c>
      <c r="H23" s="25" t="e">
        <f t="shared" si="6"/>
        <v>#VALUE!</v>
      </c>
    </row>
    <row r="24" spans="2:8" ht="18.75" customHeight="1">
      <c r="B24" s="25" t="str">
        <f t="shared" si="3"/>
        <v>Équipement et outillage</v>
      </c>
      <c r="C24" s="25" t="e">
        <f t="shared" si="4"/>
        <v>#VALUE!</v>
      </c>
      <c r="D24" s="25">
        <f>BdgCais2!T18</f>
        <v>0</v>
      </c>
      <c r="E24" s="25" t="e">
        <f t="shared" si="5"/>
        <v>#VALUE!</v>
      </c>
      <c r="F24" s="49">
        <f t="shared" si="7"/>
        <v>0.2</v>
      </c>
      <c r="G24" s="25" t="e">
        <f t="shared" si="8"/>
        <v>#VALUE!</v>
      </c>
      <c r="H24" s="25" t="e">
        <f t="shared" si="6"/>
        <v>#VALUE!</v>
      </c>
    </row>
    <row r="25" spans="2:8" ht="18.75" customHeight="1">
      <c r="B25" s="25" t="str">
        <f t="shared" si="3"/>
        <v>Système informatique</v>
      </c>
      <c r="C25" s="25" t="e">
        <f t="shared" si="4"/>
        <v>#VALUE!</v>
      </c>
      <c r="D25" s="25">
        <f>BdgCais2!T19</f>
        <v>0</v>
      </c>
      <c r="E25" s="25" t="e">
        <f t="shared" si="5"/>
        <v>#VALUE!</v>
      </c>
      <c r="F25" s="49">
        <v>0.45</v>
      </c>
      <c r="G25" s="25" t="e">
        <f t="shared" si="8"/>
        <v>#VALUE!</v>
      </c>
      <c r="H25" s="25" t="e">
        <f t="shared" si="6"/>
        <v>#VALUE!</v>
      </c>
    </row>
    <row r="26" spans="2:8" ht="18.75" customHeight="1">
      <c r="B26" s="25" t="str">
        <f t="shared" si="3"/>
        <v>Logiciels d'application</v>
      </c>
      <c r="C26" s="25" t="e">
        <f t="shared" si="4"/>
        <v>#VALUE!</v>
      </c>
      <c r="D26" s="25">
        <f>BdgCais2!T20</f>
        <v>0</v>
      </c>
      <c r="E26" s="25" t="e">
        <f t="shared" si="5"/>
        <v>#VALUE!</v>
      </c>
      <c r="F26" s="49">
        <f t="shared" si="7"/>
        <v>1</v>
      </c>
      <c r="G26" s="25" t="e">
        <f t="shared" si="8"/>
        <v>#VALUE!</v>
      </c>
      <c r="H26" s="25" t="e">
        <f t="shared" si="6"/>
        <v>#VALUE!</v>
      </c>
    </row>
    <row r="27" spans="2:8" ht="18.75" customHeight="1">
      <c r="B27" s="25" t="str">
        <f t="shared" si="3"/>
        <v>Matériel roulant</v>
      </c>
      <c r="C27" s="25" t="e">
        <f t="shared" si="4"/>
        <v>#VALUE!</v>
      </c>
      <c r="D27" s="25">
        <f>BdgCais2!T21</f>
        <v>0</v>
      </c>
      <c r="E27" s="25" t="e">
        <f t="shared" si="5"/>
        <v>#VALUE!</v>
      </c>
      <c r="F27" s="49">
        <f t="shared" si="7"/>
        <v>0.3</v>
      </c>
      <c r="G27" s="25" t="e">
        <f t="shared" si="8"/>
        <v>#VALUE!</v>
      </c>
      <c r="H27" s="25" t="e">
        <f t="shared" si="6"/>
        <v>#VALUE!</v>
      </c>
    </row>
    <row r="28" spans="2:8" ht="18.75" customHeight="1">
      <c r="B28" s="26" t="str">
        <f t="shared" si="3"/>
        <v>Autres (incorporation, brevet, etc.)</v>
      </c>
      <c r="C28" s="26" t="e">
        <f t="shared" si="4"/>
        <v>#VALUE!</v>
      </c>
      <c r="D28" s="26">
        <f>BdgCais2!T22</f>
        <v>0</v>
      </c>
      <c r="E28" s="26" t="e">
        <f t="shared" si="5"/>
        <v>#VALUE!</v>
      </c>
      <c r="F28" s="50">
        <f t="shared" si="7"/>
        <v>7.0000000000000007E-2</v>
      </c>
      <c r="G28" s="26" t="e">
        <f t="shared" si="8"/>
        <v>#VALUE!</v>
      </c>
      <c r="H28" s="26" t="e">
        <f t="shared" si="6"/>
        <v>#VALUE!</v>
      </c>
    </row>
    <row r="29" spans="2:8" s="19" customFormat="1" ht="19.5" customHeight="1" thickBot="1">
      <c r="C29" s="450" t="e">
        <f>SUM(C22:C28)</f>
        <v>#VALUE!</v>
      </c>
      <c r="D29" s="450">
        <f>SUM(D22:D28)</f>
        <v>0</v>
      </c>
      <c r="E29" s="450" t="e">
        <f>SUM(E22:E28)</f>
        <v>#VALUE!</v>
      </c>
      <c r="F29" s="43"/>
      <c r="G29" s="450" t="e">
        <f>SUM(G22:G28)</f>
        <v>#VALUE!</v>
      </c>
      <c r="H29" s="450" t="e">
        <f>SUM(H22:H28)</f>
        <v>#VALUE!</v>
      </c>
    </row>
    <row r="30" spans="2:8" ht="13.5" thickTop="1">
      <c r="C30" s="13"/>
      <c r="D30" s="12"/>
      <c r="E30" s="13"/>
      <c r="F30" s="27"/>
      <c r="G30" s="13"/>
      <c r="H30" s="13"/>
    </row>
    <row r="31" spans="2:8">
      <c r="C31" s="13"/>
      <c r="D31" s="12"/>
      <c r="E31" s="13"/>
      <c r="F31" s="27"/>
      <c r="G31" s="13"/>
      <c r="H31" s="13"/>
    </row>
    <row r="32" spans="2:8" ht="30.75" customHeight="1">
      <c r="C32" s="13"/>
      <c r="D32" s="12"/>
      <c r="E32" s="13"/>
      <c r="F32" s="27"/>
      <c r="G32" s="13"/>
      <c r="H32" s="13"/>
    </row>
    <row r="33" spans="2:8" ht="22.5" customHeight="1">
      <c r="B33" s="536" t="s">
        <v>214</v>
      </c>
      <c r="C33" s="537"/>
      <c r="D33" s="537"/>
      <c r="E33" s="537"/>
      <c r="F33" s="537"/>
      <c r="G33" s="537"/>
      <c r="H33" s="538"/>
    </row>
    <row r="34" spans="2:8" ht="40.5" customHeight="1"/>
    <row r="35" spans="2:8" ht="15.75" customHeight="1">
      <c r="C35" s="44" t="s">
        <v>201</v>
      </c>
      <c r="D35" s="44" t="s">
        <v>202</v>
      </c>
      <c r="E35" s="44" t="s">
        <v>201</v>
      </c>
      <c r="F35" s="45" t="s">
        <v>203</v>
      </c>
      <c r="G35" s="44" t="s">
        <v>204</v>
      </c>
      <c r="H35" s="44" t="s">
        <v>201</v>
      </c>
    </row>
    <row r="36" spans="2:8" ht="15.75" customHeight="1">
      <c r="C36" s="46" t="s">
        <v>205</v>
      </c>
      <c r="D36" s="46" t="s">
        <v>206</v>
      </c>
      <c r="E36" s="46" t="s">
        <v>207</v>
      </c>
      <c r="F36" s="47" t="s">
        <v>208</v>
      </c>
      <c r="G36" s="46" t="s">
        <v>209</v>
      </c>
      <c r="H36" s="46" t="s">
        <v>210</v>
      </c>
    </row>
    <row r="37" spans="2:8" ht="18.75" customHeight="1">
      <c r="B37" s="24" t="str">
        <f t="shared" ref="B37:B43" si="9">B22</f>
        <v>Amélioration locative</v>
      </c>
      <c r="C37" s="24" t="e">
        <f t="shared" ref="C37:C43" si="10">H22</f>
        <v>#VALUE!</v>
      </c>
      <c r="D37" s="24">
        <f>BdgCais3!T16</f>
        <v>0</v>
      </c>
      <c r="E37" s="24" t="e">
        <f t="shared" ref="E37:E43" si="11">+C37+D37</f>
        <v>#VALUE!</v>
      </c>
      <c r="F37" s="48">
        <f>+F22-1</f>
        <v>3</v>
      </c>
      <c r="G37" s="24" t="e">
        <f>+E37/F37</f>
        <v>#VALUE!</v>
      </c>
      <c r="H37" s="24" t="e">
        <f t="shared" ref="H37:H43" si="12">+E37-G37</f>
        <v>#VALUE!</v>
      </c>
    </row>
    <row r="38" spans="2:8" ht="18.75" customHeight="1">
      <c r="B38" s="25" t="str">
        <f t="shared" si="9"/>
        <v>Mobibilier et équipement de bureau</v>
      </c>
      <c r="C38" s="25" t="e">
        <f t="shared" si="10"/>
        <v>#VALUE!</v>
      </c>
      <c r="D38" s="25">
        <f>BdgCais3!T17</f>
        <v>0</v>
      </c>
      <c r="E38" s="25" t="e">
        <f t="shared" si="11"/>
        <v>#VALUE!</v>
      </c>
      <c r="F38" s="49">
        <f t="shared" ref="F38:F43" si="13">F23</f>
        <v>0.2</v>
      </c>
      <c r="G38" s="25" t="e">
        <f t="shared" ref="G38:G43" si="14">+E38*F38</f>
        <v>#VALUE!</v>
      </c>
      <c r="H38" s="25" t="e">
        <f t="shared" si="12"/>
        <v>#VALUE!</v>
      </c>
    </row>
    <row r="39" spans="2:8" ht="18.75" customHeight="1">
      <c r="B39" s="25" t="str">
        <f t="shared" si="9"/>
        <v>Équipement et outillage</v>
      </c>
      <c r="C39" s="25" t="e">
        <f t="shared" si="10"/>
        <v>#VALUE!</v>
      </c>
      <c r="D39" s="25">
        <f>BdgCais3!T18</f>
        <v>0</v>
      </c>
      <c r="E39" s="25" t="e">
        <f t="shared" si="11"/>
        <v>#VALUE!</v>
      </c>
      <c r="F39" s="49">
        <f t="shared" si="13"/>
        <v>0.2</v>
      </c>
      <c r="G39" s="25" t="e">
        <f t="shared" si="14"/>
        <v>#VALUE!</v>
      </c>
      <c r="H39" s="25" t="e">
        <f t="shared" si="12"/>
        <v>#VALUE!</v>
      </c>
    </row>
    <row r="40" spans="2:8" ht="18.75" customHeight="1">
      <c r="B40" s="25" t="str">
        <f t="shared" si="9"/>
        <v>Système informatique</v>
      </c>
      <c r="C40" s="25" t="e">
        <f t="shared" si="10"/>
        <v>#VALUE!</v>
      </c>
      <c r="D40" s="25">
        <f>BdgCais3!T19</f>
        <v>0</v>
      </c>
      <c r="E40" s="25" t="e">
        <f t="shared" si="11"/>
        <v>#VALUE!</v>
      </c>
      <c r="F40" s="49">
        <v>0.45</v>
      </c>
      <c r="G40" s="25" t="e">
        <f t="shared" si="14"/>
        <v>#VALUE!</v>
      </c>
      <c r="H40" s="25" t="e">
        <f t="shared" si="12"/>
        <v>#VALUE!</v>
      </c>
    </row>
    <row r="41" spans="2:8" ht="18.75" customHeight="1">
      <c r="B41" s="25" t="str">
        <f t="shared" si="9"/>
        <v>Logiciels d'application</v>
      </c>
      <c r="C41" s="25" t="e">
        <f t="shared" si="10"/>
        <v>#VALUE!</v>
      </c>
      <c r="D41" s="25">
        <f>BdgCais3!T20</f>
        <v>0</v>
      </c>
      <c r="E41" s="25" t="e">
        <f t="shared" si="11"/>
        <v>#VALUE!</v>
      </c>
      <c r="F41" s="49">
        <f t="shared" si="13"/>
        <v>1</v>
      </c>
      <c r="G41" s="25" t="e">
        <f t="shared" si="14"/>
        <v>#VALUE!</v>
      </c>
      <c r="H41" s="25" t="e">
        <f t="shared" si="12"/>
        <v>#VALUE!</v>
      </c>
    </row>
    <row r="42" spans="2:8" ht="18.75" customHeight="1">
      <c r="B42" s="25" t="str">
        <f t="shared" si="9"/>
        <v>Matériel roulant</v>
      </c>
      <c r="C42" s="25" t="e">
        <f t="shared" si="10"/>
        <v>#VALUE!</v>
      </c>
      <c r="D42" s="25">
        <f>BdgCais3!T21</f>
        <v>0</v>
      </c>
      <c r="E42" s="25" t="e">
        <f t="shared" si="11"/>
        <v>#VALUE!</v>
      </c>
      <c r="F42" s="49">
        <f t="shared" si="13"/>
        <v>0.3</v>
      </c>
      <c r="G42" s="25" t="e">
        <f t="shared" si="14"/>
        <v>#VALUE!</v>
      </c>
      <c r="H42" s="25" t="e">
        <f t="shared" si="12"/>
        <v>#VALUE!</v>
      </c>
    </row>
    <row r="43" spans="2:8" ht="18.75" customHeight="1">
      <c r="B43" s="26" t="str">
        <f t="shared" si="9"/>
        <v>Autres (incorporation, brevet, etc.)</v>
      </c>
      <c r="C43" s="26" t="e">
        <f t="shared" si="10"/>
        <v>#VALUE!</v>
      </c>
      <c r="D43" s="26">
        <f>BdgCais3!T22</f>
        <v>0</v>
      </c>
      <c r="E43" s="26" t="e">
        <f t="shared" si="11"/>
        <v>#VALUE!</v>
      </c>
      <c r="F43" s="50">
        <f t="shared" si="13"/>
        <v>7.0000000000000007E-2</v>
      </c>
      <c r="G43" s="26" t="e">
        <f t="shared" si="14"/>
        <v>#VALUE!</v>
      </c>
      <c r="H43" s="26" t="e">
        <f t="shared" si="12"/>
        <v>#VALUE!</v>
      </c>
    </row>
    <row r="44" spans="2:8" s="19" customFormat="1" ht="19.5" customHeight="1" thickBot="1">
      <c r="C44" s="450" t="e">
        <f>SUM(C37:C43)</f>
        <v>#VALUE!</v>
      </c>
      <c r="D44" s="450">
        <f>SUM(D37:D43)</f>
        <v>0</v>
      </c>
      <c r="E44" s="450" t="e">
        <f>SUM(E37:E43)</f>
        <v>#VALUE!</v>
      </c>
      <c r="F44" s="43"/>
      <c r="G44" s="450" t="e">
        <f>SUM(G37:G43)</f>
        <v>#VALUE!</v>
      </c>
      <c r="H44" s="450" t="e">
        <f>SUM(H37:H43)</f>
        <v>#VALUE!</v>
      </c>
    </row>
    <row r="45" spans="2:8" ht="13.5" thickTop="1"/>
  </sheetData>
  <sheetProtection sheet="1" objects="1" scenarios="1"/>
  <mergeCells count="3">
    <mergeCell ref="B3:H3"/>
    <mergeCell ref="B18:H18"/>
    <mergeCell ref="B33:H33"/>
  </mergeCells>
  <phoneticPr fontId="0" type="noConversion"/>
  <printOptions horizontalCentered="1" verticalCentered="1"/>
  <pageMargins left="0.28000000000000003" right="0.47" top="0.45" bottom="0.42" header="0.35" footer="0.28999999999999998"/>
  <pageSetup scale="8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7"/>
  <sheetViews>
    <sheetView zoomScale="60" workbookViewId="0"/>
  </sheetViews>
  <sheetFormatPr baseColWidth="10" defaultColWidth="12.5703125" defaultRowHeight="15"/>
  <cols>
    <col min="1" max="1" width="2.140625" style="289" customWidth="1"/>
    <col min="2" max="2" width="13" style="289" customWidth="1"/>
    <col min="3" max="3" width="10.28515625" style="289" customWidth="1"/>
    <col min="4" max="6" width="12.5703125" style="289" customWidth="1"/>
    <col min="7" max="7" width="13.7109375" style="289" customWidth="1"/>
    <col min="8" max="8" width="8.42578125" style="289" customWidth="1"/>
    <col min="9" max="9" width="2.140625" style="289" customWidth="1"/>
    <col min="10" max="10" width="13" style="289" customWidth="1"/>
    <col min="11" max="11" width="10.140625" style="289" customWidth="1"/>
    <col min="12" max="14" width="12.5703125" style="289" customWidth="1"/>
    <col min="15" max="15" width="13.7109375" style="289" customWidth="1"/>
    <col min="16" max="16" width="8.140625" style="289" customWidth="1"/>
    <col min="17" max="17" width="2.140625" style="289" customWidth="1"/>
    <col min="18" max="18" width="13" style="289" customWidth="1"/>
    <col min="19" max="19" width="10.140625" style="289" customWidth="1"/>
    <col min="20" max="22" width="12.5703125" style="289" customWidth="1"/>
    <col min="23" max="23" width="13.7109375" style="289" customWidth="1"/>
    <col min="24" max="24" width="8.140625" style="289" customWidth="1"/>
    <col min="25" max="25" width="2.140625" style="289" customWidth="1"/>
    <col min="26" max="26" width="13" style="289" customWidth="1"/>
    <col min="27" max="28" width="13.7109375" style="289" customWidth="1"/>
    <col min="29" max="29" width="14.7109375" style="289" customWidth="1"/>
    <col min="30" max="30" width="2.140625" style="289" customWidth="1"/>
    <col min="31" max="31" width="7.42578125" style="290" customWidth="1"/>
    <col min="32" max="32" width="7.42578125" style="291" customWidth="1"/>
    <col min="33" max="16384" width="12.5703125" style="289"/>
  </cols>
  <sheetData>
    <row r="1" spans="1:30" ht="51.75" customHeight="1">
      <c r="A1" s="363"/>
      <c r="B1" s="478" t="str">
        <f>CoûtFin!B1</f>
        <v>Lachine Lab @L'Auberge Numérique</v>
      </c>
      <c r="D1" s="230"/>
      <c r="E1" s="230"/>
      <c r="F1" s="230"/>
      <c r="G1" s="230"/>
      <c r="H1" s="230"/>
      <c r="I1" s="363"/>
      <c r="J1" s="230"/>
      <c r="K1" s="230"/>
      <c r="L1" s="230"/>
      <c r="M1" s="230"/>
      <c r="N1" s="230"/>
      <c r="O1" s="230"/>
      <c r="P1" s="230"/>
      <c r="Q1" s="363"/>
      <c r="R1" s="230"/>
      <c r="S1" s="230"/>
      <c r="T1" s="230"/>
      <c r="U1" s="230"/>
      <c r="V1" s="230"/>
      <c r="W1" s="230"/>
      <c r="X1" s="230"/>
      <c r="Y1" s="363"/>
      <c r="AA1" s="230"/>
      <c r="AB1" s="230"/>
      <c r="AC1" s="230"/>
      <c r="AD1" s="363"/>
    </row>
    <row r="2" spans="1:30">
      <c r="A2" s="363"/>
      <c r="B2" s="230"/>
      <c r="C2" s="230"/>
      <c r="D2" s="230"/>
      <c r="E2" s="230"/>
      <c r="F2" s="230"/>
      <c r="G2" s="230"/>
      <c r="H2" s="230"/>
      <c r="I2" s="363"/>
      <c r="J2" s="230"/>
      <c r="K2" s="230"/>
      <c r="L2" s="230"/>
      <c r="M2" s="299"/>
      <c r="N2" s="230"/>
      <c r="O2" s="230"/>
      <c r="P2" s="230"/>
      <c r="Q2" s="363"/>
      <c r="R2" s="230"/>
      <c r="S2" s="230"/>
      <c r="T2" s="230"/>
      <c r="U2" s="230"/>
      <c r="V2" s="230"/>
      <c r="W2" s="230"/>
      <c r="X2" s="230"/>
      <c r="Y2" s="363"/>
      <c r="Z2" s="230"/>
      <c r="AA2" s="230"/>
      <c r="AB2" s="230"/>
      <c r="AC2" s="230"/>
      <c r="AD2" s="363"/>
    </row>
    <row r="3" spans="1:30" ht="22.5" customHeight="1">
      <c r="A3" s="364"/>
      <c r="B3" s="298" t="s">
        <v>215</v>
      </c>
      <c r="C3" s="231"/>
      <c r="D3" s="231"/>
      <c r="E3" s="231"/>
      <c r="F3" s="342"/>
      <c r="G3" s="300"/>
      <c r="I3" s="364"/>
      <c r="J3" s="298" t="s">
        <v>216</v>
      </c>
      <c r="K3" s="231"/>
      <c r="L3" s="231"/>
      <c r="M3" s="231"/>
      <c r="N3" s="342"/>
      <c r="O3" s="300"/>
      <c r="Q3" s="364"/>
      <c r="R3" s="298" t="s">
        <v>217</v>
      </c>
      <c r="S3" s="231"/>
      <c r="T3" s="231"/>
      <c r="U3" s="231"/>
      <c r="V3" s="342"/>
      <c r="W3" s="300"/>
      <c r="Y3" s="364"/>
      <c r="Z3" s="288" t="str">
        <f>B1</f>
        <v>Lachine Lab @L'Auberge Numérique</v>
      </c>
      <c r="AD3" s="363"/>
    </row>
    <row r="4" spans="1:30" ht="9" customHeight="1">
      <c r="A4" s="365"/>
      <c r="B4" s="232"/>
      <c r="C4" s="233"/>
      <c r="D4" s="233"/>
      <c r="E4" s="233"/>
      <c r="F4" s="343"/>
      <c r="G4" s="292"/>
      <c r="I4" s="365"/>
      <c r="J4" s="232"/>
      <c r="K4" s="233"/>
      <c r="L4" s="233"/>
      <c r="M4" s="233"/>
      <c r="N4" s="343"/>
      <c r="O4" s="292"/>
      <c r="Q4" s="365"/>
      <c r="R4" s="232"/>
      <c r="S4" s="233"/>
      <c r="T4" s="233"/>
      <c r="U4" s="233"/>
      <c r="V4" s="343"/>
      <c r="W4" s="292"/>
      <c r="Y4" s="365"/>
      <c r="AD4" s="363"/>
    </row>
    <row r="5" spans="1:30" ht="18" customHeight="1">
      <c r="A5" s="366"/>
      <c r="B5" s="234"/>
      <c r="C5" s="344" t="s">
        <v>218</v>
      </c>
      <c r="D5" s="235"/>
      <c r="E5" s="235"/>
      <c r="F5" s="236">
        <v>0.1</v>
      </c>
      <c r="G5" s="237">
        <f>F5/12</f>
        <v>8.3333333333333332E-3</v>
      </c>
      <c r="H5" s="345" t="s">
        <v>219</v>
      </c>
      <c r="I5" s="366"/>
      <c r="J5" s="234"/>
      <c r="K5" s="344" t="s">
        <v>218</v>
      </c>
      <c r="L5" s="235"/>
      <c r="M5" s="235"/>
      <c r="N5" s="236">
        <v>0.1</v>
      </c>
      <c r="O5" s="237">
        <f>N5/12</f>
        <v>8.3333333333333332E-3</v>
      </c>
      <c r="P5" s="345" t="s">
        <v>219</v>
      </c>
      <c r="Q5" s="366"/>
      <c r="R5" s="234"/>
      <c r="S5" s="344" t="s">
        <v>218</v>
      </c>
      <c r="T5" s="235"/>
      <c r="U5" s="235"/>
      <c r="V5" s="236">
        <v>0.1</v>
      </c>
      <c r="W5" s="237">
        <f>V5/12</f>
        <v>8.3333333333333332E-3</v>
      </c>
      <c r="X5" s="345" t="s">
        <v>219</v>
      </c>
      <c r="Y5" s="366"/>
      <c r="AD5" s="363"/>
    </row>
    <row r="6" spans="1:30" ht="9" customHeight="1" thickBot="1">
      <c r="A6" s="366"/>
      <c r="B6" s="234"/>
      <c r="C6" s="515"/>
      <c r="D6" s="235"/>
      <c r="E6" s="235"/>
      <c r="F6" s="346" t="s">
        <v>220</v>
      </c>
      <c r="G6" s="237"/>
      <c r="H6" s="347"/>
      <c r="I6" s="366"/>
      <c r="J6" s="234"/>
      <c r="K6" s="515"/>
      <c r="L6" s="235"/>
      <c r="M6" s="235"/>
      <c r="N6" s="346" t="s">
        <v>220</v>
      </c>
      <c r="O6" s="237"/>
      <c r="P6" s="347"/>
      <c r="Q6" s="366"/>
      <c r="R6" s="234"/>
      <c r="S6" s="515"/>
      <c r="T6" s="235"/>
      <c r="U6" s="235"/>
      <c r="V6" s="346" t="s">
        <v>220</v>
      </c>
      <c r="W6" s="237"/>
      <c r="X6" s="347"/>
      <c r="Y6" s="366"/>
      <c r="AD6" s="363"/>
    </row>
    <row r="7" spans="1:30" ht="18" customHeight="1" thickTop="1">
      <c r="A7" s="367"/>
      <c r="B7" s="348"/>
      <c r="C7" s="238" t="s">
        <v>221</v>
      </c>
      <c r="D7" s="349"/>
      <c r="E7" s="349"/>
      <c r="F7" s="370">
        <v>1</v>
      </c>
      <c r="G7" s="293">
        <f>F7*12</f>
        <v>12</v>
      </c>
      <c r="H7" s="345" t="s">
        <v>222</v>
      </c>
      <c r="I7" s="367"/>
      <c r="J7" s="348"/>
      <c r="K7" s="238" t="s">
        <v>221</v>
      </c>
      <c r="L7" s="349"/>
      <c r="M7" s="349"/>
      <c r="N7" s="370">
        <v>1</v>
      </c>
      <c r="O7" s="293">
        <f>N7*12</f>
        <v>12</v>
      </c>
      <c r="P7" s="345" t="s">
        <v>222</v>
      </c>
      <c r="Q7" s="367"/>
      <c r="R7" s="348"/>
      <c r="S7" s="238" t="s">
        <v>221</v>
      </c>
      <c r="T7" s="349"/>
      <c r="U7" s="349"/>
      <c r="V7" s="370">
        <v>5</v>
      </c>
      <c r="W7" s="293">
        <f>V7*12</f>
        <v>60</v>
      </c>
      <c r="X7" s="345" t="s">
        <v>222</v>
      </c>
      <c r="Y7" s="367"/>
      <c r="Z7" s="539" t="s">
        <v>223</v>
      </c>
      <c r="AA7" s="540"/>
      <c r="AB7" s="540"/>
      <c r="AC7" s="541"/>
      <c r="AD7" s="363"/>
    </row>
    <row r="8" spans="1:30" ht="9" customHeight="1" thickBot="1">
      <c r="A8" s="367"/>
      <c r="B8" s="348"/>
      <c r="C8" s="239"/>
      <c r="D8" s="349"/>
      <c r="E8" s="349"/>
      <c r="F8" s="346" t="s">
        <v>224</v>
      </c>
      <c r="G8" s="294"/>
      <c r="H8" s="347"/>
      <c r="I8" s="367"/>
      <c r="J8" s="348"/>
      <c r="K8" s="239"/>
      <c r="L8" s="349"/>
      <c r="M8" s="349"/>
      <c r="N8" s="346" t="s">
        <v>224</v>
      </c>
      <c r="O8" s="294"/>
      <c r="P8" s="347"/>
      <c r="Q8" s="367"/>
      <c r="R8" s="348"/>
      <c r="S8" s="239"/>
      <c r="T8" s="349"/>
      <c r="U8" s="349"/>
      <c r="V8" s="346" t="s">
        <v>224</v>
      </c>
      <c r="W8" s="294"/>
      <c r="X8" s="347"/>
      <c r="Y8" s="367"/>
      <c r="Z8" s="542"/>
      <c r="AA8" s="543"/>
      <c r="AB8" s="543"/>
      <c r="AC8" s="544"/>
      <c r="AD8" s="363"/>
    </row>
    <row r="9" spans="1:30" ht="18" customHeight="1" thickTop="1">
      <c r="A9" s="367"/>
      <c r="B9" s="350"/>
      <c r="C9" s="240" t="s">
        <v>225</v>
      </c>
      <c r="D9" s="351"/>
      <c r="E9" s="241"/>
      <c r="F9" s="352"/>
      <c r="G9" s="242">
        <v>1</v>
      </c>
      <c r="H9" s="347"/>
      <c r="I9" s="367"/>
      <c r="J9" s="350"/>
      <c r="K9" s="240" t="s">
        <v>225</v>
      </c>
      <c r="L9" s="351"/>
      <c r="M9" s="241"/>
      <c r="N9" s="352"/>
      <c r="O9" s="242">
        <v>1</v>
      </c>
      <c r="P9" s="347"/>
      <c r="Q9" s="367"/>
      <c r="R9" s="350"/>
      <c r="S9" s="240" t="s">
        <v>225</v>
      </c>
      <c r="T9" s="351"/>
      <c r="U9" s="241"/>
      <c r="V9" s="352"/>
      <c r="W9" s="242">
        <v>1</v>
      </c>
      <c r="X9" s="347"/>
      <c r="Y9" s="367"/>
      <c r="Z9" s="295"/>
      <c r="AA9" s="230"/>
      <c r="AB9" s="230"/>
      <c r="AC9" s="230"/>
      <c r="AD9" s="363"/>
    </row>
    <row r="10" spans="1:30" ht="9" customHeight="1">
      <c r="A10" s="363"/>
      <c r="B10" s="243"/>
      <c r="C10" s="243"/>
      <c r="D10" s="243"/>
      <c r="E10" s="243"/>
      <c r="F10" s="243"/>
      <c r="G10" s="243"/>
      <c r="H10" s="230"/>
      <c r="I10" s="363"/>
      <c r="J10" s="243"/>
      <c r="K10" s="243"/>
      <c r="L10" s="243"/>
      <c r="M10" s="243"/>
      <c r="N10" s="243"/>
      <c r="O10" s="243"/>
      <c r="P10" s="230"/>
      <c r="Q10" s="363"/>
      <c r="R10" s="243"/>
      <c r="S10" s="243"/>
      <c r="T10" s="243"/>
      <c r="U10" s="243"/>
      <c r="V10" s="243"/>
      <c r="W10" s="243"/>
      <c r="X10" s="230"/>
      <c r="Y10" s="363"/>
      <c r="Z10" s="244"/>
      <c r="AD10" s="363"/>
    </row>
    <row r="11" spans="1:30" ht="23.25" customHeight="1">
      <c r="A11" s="363"/>
      <c r="B11" s="245"/>
      <c r="C11" s="246" t="s">
        <v>226</v>
      </c>
      <c r="D11" s="247"/>
      <c r="E11" s="247"/>
      <c r="F11" s="248"/>
      <c r="G11" s="278">
        <f>ROUND(PMT(G5,G7,-G3),2)</f>
        <v>0</v>
      </c>
      <c r="H11" s="230"/>
      <c r="I11" s="363"/>
      <c r="J11" s="245"/>
      <c r="K11" s="246" t="s">
        <v>226</v>
      </c>
      <c r="L11" s="247"/>
      <c r="M11" s="247"/>
      <c r="N11" s="248"/>
      <c r="O11" s="278">
        <f>ROUND(PMT(O5,O7,-O3),2)</f>
        <v>0</v>
      </c>
      <c r="P11" s="230"/>
      <c r="Q11" s="363"/>
      <c r="R11" s="245"/>
      <c r="S11" s="246" t="s">
        <v>226</v>
      </c>
      <c r="T11" s="247"/>
      <c r="U11" s="247"/>
      <c r="V11" s="248"/>
      <c r="W11" s="278">
        <f>ROUND(PMT(W5,W7,-W3),2)</f>
        <v>0</v>
      </c>
      <c r="X11" s="230"/>
      <c r="Y11" s="363"/>
      <c r="AD11" s="363"/>
    </row>
    <row r="12" spans="1:30" ht="9.75" customHeight="1">
      <c r="A12" s="363"/>
      <c r="B12" s="249"/>
      <c r="C12" s="250"/>
      <c r="D12" s="235"/>
      <c r="E12" s="235"/>
      <c r="F12" s="235"/>
      <c r="G12" s="251"/>
      <c r="H12" s="230"/>
      <c r="I12" s="363"/>
      <c r="J12" s="249"/>
      <c r="K12" s="250"/>
      <c r="L12" s="235"/>
      <c r="M12" s="235"/>
      <c r="N12" s="235"/>
      <c r="O12" s="251"/>
      <c r="P12" s="230"/>
      <c r="Q12" s="363"/>
      <c r="R12" s="249"/>
      <c r="S12" s="250"/>
      <c r="T12" s="235"/>
      <c r="U12" s="235"/>
      <c r="V12" s="235"/>
      <c r="W12" s="251"/>
      <c r="X12" s="230"/>
      <c r="Y12" s="363"/>
      <c r="Z12" s="244"/>
      <c r="AA12" s="244"/>
      <c r="AB12" s="244"/>
      <c r="AC12" s="244"/>
      <c r="AD12" s="363"/>
    </row>
    <row r="13" spans="1:30" ht="18.75" customHeight="1">
      <c r="A13" s="363"/>
      <c r="B13" s="252" t="s">
        <v>227</v>
      </c>
      <c r="C13" s="230"/>
      <c r="D13" s="230"/>
      <c r="E13" s="230"/>
      <c r="F13" s="230"/>
      <c r="G13" s="230"/>
      <c r="H13" s="230"/>
      <c r="I13" s="363"/>
      <c r="J13" s="252" t="s">
        <v>227</v>
      </c>
      <c r="K13" s="230"/>
      <c r="L13" s="230"/>
      <c r="M13" s="230"/>
      <c r="N13" s="230"/>
      <c r="O13" s="230"/>
      <c r="P13" s="230"/>
      <c r="Q13" s="363"/>
      <c r="R13" s="252" t="s">
        <v>227</v>
      </c>
      <c r="S13" s="230"/>
      <c r="T13" s="230"/>
      <c r="U13" s="230"/>
      <c r="V13" s="230"/>
      <c r="W13" s="230"/>
      <c r="X13" s="230"/>
      <c r="Y13" s="363"/>
      <c r="Z13" s="244"/>
      <c r="AA13" s="253" t="s">
        <v>228</v>
      </c>
      <c r="AB13" s="253" t="s">
        <v>228</v>
      </c>
      <c r="AC13" s="253" t="s">
        <v>228</v>
      </c>
      <c r="AD13" s="363"/>
    </row>
    <row r="14" spans="1:30" ht="18.75" customHeight="1">
      <c r="A14" s="363"/>
      <c r="B14" s="254" t="s">
        <v>229</v>
      </c>
      <c r="C14" s="255" t="s">
        <v>230</v>
      </c>
      <c r="D14" s="256" t="s">
        <v>231</v>
      </c>
      <c r="E14" s="256" t="s">
        <v>232</v>
      </c>
      <c r="F14" s="256" t="s">
        <v>233</v>
      </c>
      <c r="G14" s="257" t="s">
        <v>234</v>
      </c>
      <c r="H14" s="230"/>
      <c r="I14" s="363"/>
      <c r="J14" s="254" t="s">
        <v>229</v>
      </c>
      <c r="K14" s="255" t="s">
        <v>230</v>
      </c>
      <c r="L14" s="256" t="s">
        <v>231</v>
      </c>
      <c r="M14" s="256" t="s">
        <v>232</v>
      </c>
      <c r="N14" s="256" t="s">
        <v>233</v>
      </c>
      <c r="O14" s="257" t="s">
        <v>234</v>
      </c>
      <c r="P14" s="230"/>
      <c r="Q14" s="363"/>
      <c r="R14" s="254" t="s">
        <v>229</v>
      </c>
      <c r="S14" s="255" t="s">
        <v>230</v>
      </c>
      <c r="T14" s="256" t="s">
        <v>231</v>
      </c>
      <c r="U14" s="256" t="s">
        <v>232</v>
      </c>
      <c r="V14" s="256" t="s">
        <v>233</v>
      </c>
      <c r="W14" s="257" t="s">
        <v>234</v>
      </c>
      <c r="X14" s="230"/>
      <c r="Y14" s="363"/>
      <c r="Z14" s="258" t="s">
        <v>227</v>
      </c>
      <c r="AA14" s="259" t="s">
        <v>232</v>
      </c>
      <c r="AB14" s="259" t="s">
        <v>233</v>
      </c>
      <c r="AC14" s="259" t="s">
        <v>235</v>
      </c>
      <c r="AD14" s="363"/>
    </row>
    <row r="15" spans="1:30" ht="8.25" customHeight="1">
      <c r="A15" s="363"/>
      <c r="B15" s="230"/>
      <c r="C15" s="230"/>
      <c r="D15" s="230"/>
      <c r="E15" s="230"/>
      <c r="F15" s="230"/>
      <c r="G15" s="260"/>
      <c r="H15" s="230"/>
      <c r="I15" s="363"/>
      <c r="J15" s="230"/>
      <c r="K15" s="230"/>
      <c r="L15" s="230"/>
      <c r="M15" s="230"/>
      <c r="N15" s="230"/>
      <c r="O15" s="260"/>
      <c r="P15" s="230"/>
      <c r="Q15" s="363"/>
      <c r="R15" s="230"/>
      <c r="S15" s="230"/>
      <c r="T15" s="230"/>
      <c r="U15" s="230"/>
      <c r="V15" s="230"/>
      <c r="W15" s="260"/>
      <c r="X15" s="230"/>
      <c r="Y15" s="363"/>
      <c r="Z15" s="260"/>
      <c r="AA15" s="260"/>
      <c r="AB15" s="260"/>
      <c r="AC15" s="260"/>
      <c r="AD15" s="363"/>
    </row>
    <row r="16" spans="1:30" ht="18" customHeight="1">
      <c r="A16" s="363"/>
      <c r="B16" s="241"/>
      <c r="C16" s="241"/>
      <c r="D16" s="451"/>
      <c r="E16" s="451"/>
      <c r="F16" s="451"/>
      <c r="G16" s="452">
        <f>IF((B17-$G$9)&lt;0,0,G3)</f>
        <v>0</v>
      </c>
      <c r="H16" s="230"/>
      <c r="I16" s="363"/>
      <c r="J16" s="241"/>
      <c r="K16" s="241"/>
      <c r="L16" s="451"/>
      <c r="M16" s="451"/>
      <c r="N16" s="451"/>
      <c r="O16" s="452">
        <f>IF((J17-$O$9)&lt;0,0,O3)</f>
        <v>0</v>
      </c>
      <c r="P16" s="230"/>
      <c r="Q16" s="363"/>
      <c r="R16" s="241"/>
      <c r="S16" s="241"/>
      <c r="T16" s="451"/>
      <c r="U16" s="451"/>
      <c r="V16" s="451"/>
      <c r="W16" s="452">
        <f>IF((R17-$W$9)&lt;0,0,W3)</f>
        <v>0</v>
      </c>
      <c r="X16" s="230"/>
      <c r="Y16" s="363"/>
      <c r="Z16" s="263"/>
      <c r="AA16" s="263"/>
      <c r="AB16" s="263"/>
      <c r="AC16" s="264"/>
      <c r="AD16" s="369"/>
    </row>
    <row r="17" spans="1:32" ht="18" customHeight="1">
      <c r="A17" s="363"/>
      <c r="B17" s="265">
        <f t="shared" ref="B17:B64" si="0">IF((C17-$G$9)&lt;0,0,C17-$G$9+1)</f>
        <v>1</v>
      </c>
      <c r="C17" s="266">
        <v>1</v>
      </c>
      <c r="D17" s="453">
        <f t="shared" ref="D17:D64" si="1">IF((AND($G$7&gt;=B17,B17&lt;&gt;0)),$G$11,0)</f>
        <v>0</v>
      </c>
      <c r="E17" s="453">
        <f>ROUND((G16*$G$5),2)</f>
        <v>0</v>
      </c>
      <c r="F17" s="454">
        <f>ROUND((D17-E17),2)</f>
        <v>0</v>
      </c>
      <c r="G17" s="455">
        <f t="shared" ref="G17:G64" si="2">IF((C18-$G$9)&lt;0,0,IF(C18-$G$9=0,$G$3,G16-F17))</f>
        <v>0</v>
      </c>
      <c r="H17" s="230"/>
      <c r="I17" s="363"/>
      <c r="J17" s="265">
        <f t="shared" ref="J17:J64" si="3">IF((K17-$O$9)&lt;0,0,K17-$O$9+1)</f>
        <v>1</v>
      </c>
      <c r="K17" s="266">
        <v>1</v>
      </c>
      <c r="L17" s="453">
        <f t="shared" ref="L17:L64" si="4">IF((AND($O$7&gt;=J17,J17&lt;&gt;0)),$O$11,0)</f>
        <v>0</v>
      </c>
      <c r="M17" s="453">
        <f>ROUND((O16*$O$5),2)</f>
        <v>0</v>
      </c>
      <c r="N17" s="454">
        <f>ROUND((L17-M17),2)</f>
        <v>0</v>
      </c>
      <c r="O17" s="455">
        <f t="shared" ref="O17:O64" si="5">IF((K18-$O$9)&lt;0,0,IF(K18-$O$9=0,$O$3,O16-N17))</f>
        <v>0</v>
      </c>
      <c r="P17" s="230"/>
      <c r="Q17" s="363"/>
      <c r="R17" s="265">
        <f t="shared" ref="R17:R64" si="6">IF((S17-$W$9)&lt;0,0,S17-$W$9+1)</f>
        <v>1</v>
      </c>
      <c r="S17" s="266">
        <v>1</v>
      </c>
      <c r="T17" s="453">
        <f t="shared" ref="T17:T64" si="7">IF((AND($W$7&gt;=R17,R17&lt;&gt;0)),$W$11,0)</f>
        <v>0</v>
      </c>
      <c r="U17" s="453">
        <f>ROUND((W16*$W$5),2)</f>
        <v>0</v>
      </c>
      <c r="V17" s="454">
        <f>ROUND((T17-U17),2)</f>
        <v>0</v>
      </c>
      <c r="W17" s="455">
        <f t="shared" ref="W17:W64" si="8">IF((S18-$W$9)&lt;0,0,IF(S18-$W$9=0,$W$3,W16-V17))</f>
        <v>0</v>
      </c>
      <c r="X17" s="230"/>
      <c r="Y17" s="363"/>
      <c r="Z17" s="267">
        <v>1</v>
      </c>
      <c r="AA17" s="459">
        <f>ROUND((E17+M17+U17),2)</f>
        <v>0</v>
      </c>
      <c r="AB17" s="459">
        <f>ROUND((F17+N17+V17),2)</f>
        <v>0</v>
      </c>
      <c r="AC17" s="459">
        <f>ROUND((G17+O17+W17),2)</f>
        <v>0</v>
      </c>
      <c r="AD17" s="369"/>
      <c r="AE17" s="516"/>
    </row>
    <row r="18" spans="1:32" ht="18" customHeight="1">
      <c r="A18" s="363"/>
      <c r="B18" s="268">
        <f t="shared" si="0"/>
        <v>2</v>
      </c>
      <c r="C18" s="269">
        <f t="shared" ref="C18:C64" si="9">C17+1</f>
        <v>2</v>
      </c>
      <c r="D18" s="456">
        <f t="shared" si="1"/>
        <v>0</v>
      </c>
      <c r="E18" s="456">
        <f t="shared" ref="E18:E64" si="10">ROUND((G17*$G$5),2)</f>
        <v>0</v>
      </c>
      <c r="F18" s="457">
        <f t="shared" ref="F18:F64" si="11">ROUND((D18-E18),2)</f>
        <v>0</v>
      </c>
      <c r="G18" s="458">
        <f t="shared" si="2"/>
        <v>0</v>
      </c>
      <c r="H18" s="230"/>
      <c r="I18" s="363"/>
      <c r="J18" s="268">
        <f t="shared" si="3"/>
        <v>2</v>
      </c>
      <c r="K18" s="269">
        <f t="shared" ref="K18:K64" si="12">K17+1</f>
        <v>2</v>
      </c>
      <c r="L18" s="456">
        <f t="shared" si="4"/>
        <v>0</v>
      </c>
      <c r="M18" s="456">
        <f>ROUND((O17*$O$5),2)</f>
        <v>0</v>
      </c>
      <c r="N18" s="457">
        <f>ROUND((L18-M18),2)</f>
        <v>0</v>
      </c>
      <c r="O18" s="458">
        <f t="shared" si="5"/>
        <v>0</v>
      </c>
      <c r="P18" s="230"/>
      <c r="Q18" s="363"/>
      <c r="R18" s="268">
        <f t="shared" si="6"/>
        <v>2</v>
      </c>
      <c r="S18" s="269">
        <f t="shared" ref="S18:S64" si="13">S17+1</f>
        <v>2</v>
      </c>
      <c r="T18" s="456">
        <f t="shared" si="7"/>
        <v>0</v>
      </c>
      <c r="U18" s="456">
        <f>ROUND((W17*$W$5),2)</f>
        <v>0</v>
      </c>
      <c r="V18" s="457">
        <f>ROUND((T18-U18),2)</f>
        <v>0</v>
      </c>
      <c r="W18" s="458">
        <f t="shared" si="8"/>
        <v>0</v>
      </c>
      <c r="X18" s="230"/>
      <c r="Y18" s="363"/>
      <c r="Z18" s="267">
        <v>2</v>
      </c>
      <c r="AA18" s="459">
        <f t="shared" ref="AA18:AC64" si="14">ROUND((E18+M18+U18),2)</f>
        <v>0</v>
      </c>
      <c r="AB18" s="459">
        <f t="shared" si="14"/>
        <v>0</v>
      </c>
      <c r="AC18" s="459">
        <f t="shared" si="14"/>
        <v>0</v>
      </c>
      <c r="AD18" s="369"/>
      <c r="AE18" s="516"/>
    </row>
    <row r="19" spans="1:32" ht="18" customHeight="1">
      <c r="A19" s="363"/>
      <c r="B19" s="268">
        <f t="shared" si="0"/>
        <v>3</v>
      </c>
      <c r="C19" s="269">
        <f t="shared" si="9"/>
        <v>3</v>
      </c>
      <c r="D19" s="456">
        <f t="shared" si="1"/>
        <v>0</v>
      </c>
      <c r="E19" s="456">
        <f t="shared" si="10"/>
        <v>0</v>
      </c>
      <c r="F19" s="457">
        <f t="shared" si="11"/>
        <v>0</v>
      </c>
      <c r="G19" s="458">
        <f t="shared" si="2"/>
        <v>0</v>
      </c>
      <c r="H19" s="230"/>
      <c r="I19" s="363"/>
      <c r="J19" s="268">
        <f t="shared" si="3"/>
        <v>3</v>
      </c>
      <c r="K19" s="269">
        <f t="shared" si="12"/>
        <v>3</v>
      </c>
      <c r="L19" s="456">
        <f t="shared" si="4"/>
        <v>0</v>
      </c>
      <c r="M19" s="456">
        <f t="shared" ref="M19:M64" si="15">ROUND((O18*$O$5),2)</f>
        <v>0</v>
      </c>
      <c r="N19" s="457">
        <f t="shared" ref="N19:N64" si="16">ROUND((L19-M19),2)</f>
        <v>0</v>
      </c>
      <c r="O19" s="458">
        <f t="shared" si="5"/>
        <v>0</v>
      </c>
      <c r="P19" s="230"/>
      <c r="Q19" s="363"/>
      <c r="R19" s="268">
        <f t="shared" si="6"/>
        <v>3</v>
      </c>
      <c r="S19" s="269">
        <f t="shared" si="13"/>
        <v>3</v>
      </c>
      <c r="T19" s="456">
        <f t="shared" si="7"/>
        <v>0</v>
      </c>
      <c r="U19" s="456">
        <f t="shared" ref="U19:U64" si="17">ROUND((W18*$W$5),2)</f>
        <v>0</v>
      </c>
      <c r="V19" s="457">
        <f t="shared" ref="V19:V64" si="18">ROUND((T19-U19),2)</f>
        <v>0</v>
      </c>
      <c r="W19" s="458">
        <f t="shared" si="8"/>
        <v>0</v>
      </c>
      <c r="X19" s="230"/>
      <c r="Y19" s="363"/>
      <c r="Z19" s="267">
        <v>3</v>
      </c>
      <c r="AA19" s="459">
        <f t="shared" si="14"/>
        <v>0</v>
      </c>
      <c r="AB19" s="459">
        <f t="shared" si="14"/>
        <v>0</v>
      </c>
      <c r="AC19" s="459">
        <f t="shared" si="14"/>
        <v>0</v>
      </c>
      <c r="AD19" s="369"/>
      <c r="AE19" s="516"/>
    </row>
    <row r="20" spans="1:32" ht="18" customHeight="1">
      <c r="A20" s="363"/>
      <c r="B20" s="268">
        <f t="shared" si="0"/>
        <v>4</v>
      </c>
      <c r="C20" s="269">
        <f t="shared" si="9"/>
        <v>4</v>
      </c>
      <c r="D20" s="456">
        <f t="shared" si="1"/>
        <v>0</v>
      </c>
      <c r="E20" s="456">
        <f t="shared" si="10"/>
        <v>0</v>
      </c>
      <c r="F20" s="457">
        <f t="shared" si="11"/>
        <v>0</v>
      </c>
      <c r="G20" s="458">
        <f t="shared" si="2"/>
        <v>0</v>
      </c>
      <c r="H20" s="230"/>
      <c r="I20" s="363"/>
      <c r="J20" s="268">
        <f t="shared" si="3"/>
        <v>4</v>
      </c>
      <c r="K20" s="269">
        <f t="shared" si="12"/>
        <v>4</v>
      </c>
      <c r="L20" s="456">
        <f t="shared" si="4"/>
        <v>0</v>
      </c>
      <c r="M20" s="456">
        <f t="shared" si="15"/>
        <v>0</v>
      </c>
      <c r="N20" s="457">
        <f t="shared" si="16"/>
        <v>0</v>
      </c>
      <c r="O20" s="458">
        <f t="shared" si="5"/>
        <v>0</v>
      </c>
      <c r="P20" s="230"/>
      <c r="Q20" s="363"/>
      <c r="R20" s="268">
        <f t="shared" si="6"/>
        <v>4</v>
      </c>
      <c r="S20" s="269">
        <f t="shared" si="13"/>
        <v>4</v>
      </c>
      <c r="T20" s="456">
        <f t="shared" si="7"/>
        <v>0</v>
      </c>
      <c r="U20" s="456">
        <f t="shared" si="17"/>
        <v>0</v>
      </c>
      <c r="V20" s="457">
        <f t="shared" si="18"/>
        <v>0</v>
      </c>
      <c r="W20" s="458">
        <f t="shared" si="8"/>
        <v>0</v>
      </c>
      <c r="X20" s="230"/>
      <c r="Y20" s="363"/>
      <c r="Z20" s="267">
        <v>4</v>
      </c>
      <c r="AA20" s="459">
        <f t="shared" si="14"/>
        <v>0</v>
      </c>
      <c r="AB20" s="459">
        <f t="shared" si="14"/>
        <v>0</v>
      </c>
      <c r="AC20" s="459">
        <f t="shared" si="14"/>
        <v>0</v>
      </c>
      <c r="AD20" s="369"/>
      <c r="AE20" s="516"/>
    </row>
    <row r="21" spans="1:32" ht="18" customHeight="1">
      <c r="A21" s="363"/>
      <c r="B21" s="268">
        <f t="shared" si="0"/>
        <v>5</v>
      </c>
      <c r="C21" s="269">
        <f t="shared" si="9"/>
        <v>5</v>
      </c>
      <c r="D21" s="456">
        <f t="shared" si="1"/>
        <v>0</v>
      </c>
      <c r="E21" s="456">
        <f t="shared" si="10"/>
        <v>0</v>
      </c>
      <c r="F21" s="457">
        <f t="shared" si="11"/>
        <v>0</v>
      </c>
      <c r="G21" s="458">
        <f t="shared" si="2"/>
        <v>0</v>
      </c>
      <c r="H21" s="230"/>
      <c r="I21" s="363"/>
      <c r="J21" s="268">
        <f t="shared" si="3"/>
        <v>5</v>
      </c>
      <c r="K21" s="269">
        <f t="shared" si="12"/>
        <v>5</v>
      </c>
      <c r="L21" s="456">
        <f t="shared" si="4"/>
        <v>0</v>
      </c>
      <c r="M21" s="456">
        <f t="shared" si="15"/>
        <v>0</v>
      </c>
      <c r="N21" s="457">
        <f t="shared" si="16"/>
        <v>0</v>
      </c>
      <c r="O21" s="458">
        <f t="shared" si="5"/>
        <v>0</v>
      </c>
      <c r="P21" s="230"/>
      <c r="Q21" s="363"/>
      <c r="R21" s="268">
        <f t="shared" si="6"/>
        <v>5</v>
      </c>
      <c r="S21" s="269">
        <f t="shared" si="13"/>
        <v>5</v>
      </c>
      <c r="T21" s="456">
        <f t="shared" si="7"/>
        <v>0</v>
      </c>
      <c r="U21" s="456">
        <f t="shared" si="17"/>
        <v>0</v>
      </c>
      <c r="V21" s="457">
        <f t="shared" si="18"/>
        <v>0</v>
      </c>
      <c r="W21" s="458">
        <f t="shared" si="8"/>
        <v>0</v>
      </c>
      <c r="X21" s="230"/>
      <c r="Y21" s="363"/>
      <c r="Z21" s="267">
        <v>5</v>
      </c>
      <c r="AA21" s="459">
        <f t="shared" si="14"/>
        <v>0</v>
      </c>
      <c r="AB21" s="459">
        <f t="shared" si="14"/>
        <v>0</v>
      </c>
      <c r="AC21" s="459">
        <f t="shared" si="14"/>
        <v>0</v>
      </c>
      <c r="AD21" s="369"/>
      <c r="AE21" s="516"/>
    </row>
    <row r="22" spans="1:32" ht="18" customHeight="1">
      <c r="A22" s="363"/>
      <c r="B22" s="268">
        <f t="shared" si="0"/>
        <v>6</v>
      </c>
      <c r="C22" s="269">
        <f t="shared" si="9"/>
        <v>6</v>
      </c>
      <c r="D22" s="456">
        <f t="shared" si="1"/>
        <v>0</v>
      </c>
      <c r="E22" s="456">
        <f t="shared" si="10"/>
        <v>0</v>
      </c>
      <c r="F22" s="457">
        <f t="shared" si="11"/>
        <v>0</v>
      </c>
      <c r="G22" s="458">
        <f t="shared" si="2"/>
        <v>0</v>
      </c>
      <c r="H22" s="230"/>
      <c r="I22" s="363"/>
      <c r="J22" s="268">
        <f t="shared" si="3"/>
        <v>6</v>
      </c>
      <c r="K22" s="269">
        <f t="shared" si="12"/>
        <v>6</v>
      </c>
      <c r="L22" s="456">
        <f t="shared" si="4"/>
        <v>0</v>
      </c>
      <c r="M22" s="456">
        <f t="shared" si="15"/>
        <v>0</v>
      </c>
      <c r="N22" s="457">
        <f t="shared" si="16"/>
        <v>0</v>
      </c>
      <c r="O22" s="458">
        <f t="shared" si="5"/>
        <v>0</v>
      </c>
      <c r="P22" s="230"/>
      <c r="Q22" s="363"/>
      <c r="R22" s="268">
        <f t="shared" si="6"/>
        <v>6</v>
      </c>
      <c r="S22" s="269">
        <f t="shared" si="13"/>
        <v>6</v>
      </c>
      <c r="T22" s="456">
        <f t="shared" si="7"/>
        <v>0</v>
      </c>
      <c r="U22" s="456">
        <f t="shared" si="17"/>
        <v>0</v>
      </c>
      <c r="V22" s="457">
        <f t="shared" si="18"/>
        <v>0</v>
      </c>
      <c r="W22" s="458">
        <f t="shared" si="8"/>
        <v>0</v>
      </c>
      <c r="X22" s="230"/>
      <c r="Y22" s="363"/>
      <c r="Z22" s="267">
        <v>6</v>
      </c>
      <c r="AA22" s="459">
        <f t="shared" si="14"/>
        <v>0</v>
      </c>
      <c r="AB22" s="459">
        <f t="shared" si="14"/>
        <v>0</v>
      </c>
      <c r="AC22" s="459">
        <f t="shared" si="14"/>
        <v>0</v>
      </c>
      <c r="AD22" s="369"/>
      <c r="AE22" s="516"/>
    </row>
    <row r="23" spans="1:32" ht="18" customHeight="1">
      <c r="A23" s="363"/>
      <c r="B23" s="268">
        <f t="shared" si="0"/>
        <v>7</v>
      </c>
      <c r="C23" s="269">
        <f t="shared" si="9"/>
        <v>7</v>
      </c>
      <c r="D23" s="456">
        <f t="shared" si="1"/>
        <v>0</v>
      </c>
      <c r="E23" s="456">
        <f t="shared" si="10"/>
        <v>0</v>
      </c>
      <c r="F23" s="457">
        <f t="shared" si="11"/>
        <v>0</v>
      </c>
      <c r="G23" s="458">
        <f t="shared" si="2"/>
        <v>0</v>
      </c>
      <c r="H23" s="230"/>
      <c r="I23" s="363"/>
      <c r="J23" s="268">
        <f t="shared" si="3"/>
        <v>7</v>
      </c>
      <c r="K23" s="269">
        <f t="shared" si="12"/>
        <v>7</v>
      </c>
      <c r="L23" s="456">
        <f t="shared" si="4"/>
        <v>0</v>
      </c>
      <c r="M23" s="456">
        <f t="shared" si="15"/>
        <v>0</v>
      </c>
      <c r="N23" s="457">
        <f t="shared" si="16"/>
        <v>0</v>
      </c>
      <c r="O23" s="458">
        <f t="shared" si="5"/>
        <v>0</v>
      </c>
      <c r="P23" s="230"/>
      <c r="Q23" s="363"/>
      <c r="R23" s="268">
        <f t="shared" si="6"/>
        <v>7</v>
      </c>
      <c r="S23" s="269">
        <f t="shared" si="13"/>
        <v>7</v>
      </c>
      <c r="T23" s="456">
        <f t="shared" si="7"/>
        <v>0</v>
      </c>
      <c r="U23" s="456">
        <f t="shared" si="17"/>
        <v>0</v>
      </c>
      <c r="V23" s="457">
        <f t="shared" si="18"/>
        <v>0</v>
      </c>
      <c r="W23" s="458">
        <f t="shared" si="8"/>
        <v>0</v>
      </c>
      <c r="X23" s="230"/>
      <c r="Y23" s="363"/>
      <c r="Z23" s="267">
        <v>7</v>
      </c>
      <c r="AA23" s="459">
        <f t="shared" si="14"/>
        <v>0</v>
      </c>
      <c r="AB23" s="459">
        <f t="shared" si="14"/>
        <v>0</v>
      </c>
      <c r="AC23" s="459">
        <f t="shared" si="14"/>
        <v>0</v>
      </c>
      <c r="AD23" s="369"/>
      <c r="AE23" s="516"/>
    </row>
    <row r="24" spans="1:32" ht="18" customHeight="1">
      <c r="A24" s="363"/>
      <c r="B24" s="268">
        <f t="shared" si="0"/>
        <v>8</v>
      </c>
      <c r="C24" s="269">
        <f t="shared" si="9"/>
        <v>8</v>
      </c>
      <c r="D24" s="456">
        <f t="shared" si="1"/>
        <v>0</v>
      </c>
      <c r="E24" s="456">
        <f t="shared" si="10"/>
        <v>0</v>
      </c>
      <c r="F24" s="457">
        <f t="shared" si="11"/>
        <v>0</v>
      </c>
      <c r="G24" s="458">
        <f t="shared" si="2"/>
        <v>0</v>
      </c>
      <c r="H24" s="230"/>
      <c r="I24" s="363"/>
      <c r="J24" s="268">
        <f t="shared" si="3"/>
        <v>8</v>
      </c>
      <c r="K24" s="269">
        <f t="shared" si="12"/>
        <v>8</v>
      </c>
      <c r="L24" s="456">
        <f t="shared" si="4"/>
        <v>0</v>
      </c>
      <c r="M24" s="456">
        <f t="shared" si="15"/>
        <v>0</v>
      </c>
      <c r="N24" s="457">
        <f t="shared" si="16"/>
        <v>0</v>
      </c>
      <c r="O24" s="458">
        <f t="shared" si="5"/>
        <v>0</v>
      </c>
      <c r="P24" s="230"/>
      <c r="Q24" s="363"/>
      <c r="R24" s="268">
        <f t="shared" si="6"/>
        <v>8</v>
      </c>
      <c r="S24" s="269">
        <f t="shared" si="13"/>
        <v>8</v>
      </c>
      <c r="T24" s="456">
        <f t="shared" si="7"/>
        <v>0</v>
      </c>
      <c r="U24" s="456">
        <f t="shared" si="17"/>
        <v>0</v>
      </c>
      <c r="V24" s="457">
        <f t="shared" si="18"/>
        <v>0</v>
      </c>
      <c r="W24" s="458">
        <f t="shared" si="8"/>
        <v>0</v>
      </c>
      <c r="X24" s="230"/>
      <c r="Y24" s="363"/>
      <c r="Z24" s="267">
        <v>8</v>
      </c>
      <c r="AA24" s="459">
        <f t="shared" si="14"/>
        <v>0</v>
      </c>
      <c r="AB24" s="459">
        <f t="shared" si="14"/>
        <v>0</v>
      </c>
      <c r="AC24" s="459">
        <f t="shared" si="14"/>
        <v>0</v>
      </c>
      <c r="AD24" s="369"/>
      <c r="AE24" s="516"/>
    </row>
    <row r="25" spans="1:32" ht="18" customHeight="1">
      <c r="A25" s="363"/>
      <c r="B25" s="268">
        <f t="shared" si="0"/>
        <v>9</v>
      </c>
      <c r="C25" s="269">
        <f t="shared" si="9"/>
        <v>9</v>
      </c>
      <c r="D25" s="456">
        <f t="shared" si="1"/>
        <v>0</v>
      </c>
      <c r="E25" s="456">
        <f t="shared" si="10"/>
        <v>0</v>
      </c>
      <c r="F25" s="457">
        <f t="shared" si="11"/>
        <v>0</v>
      </c>
      <c r="G25" s="458">
        <f t="shared" si="2"/>
        <v>0</v>
      </c>
      <c r="H25" s="230"/>
      <c r="I25" s="363"/>
      <c r="J25" s="268">
        <f t="shared" si="3"/>
        <v>9</v>
      </c>
      <c r="K25" s="269">
        <f t="shared" si="12"/>
        <v>9</v>
      </c>
      <c r="L25" s="456">
        <f t="shared" si="4"/>
        <v>0</v>
      </c>
      <c r="M25" s="456">
        <f t="shared" si="15"/>
        <v>0</v>
      </c>
      <c r="N25" s="457">
        <f t="shared" si="16"/>
        <v>0</v>
      </c>
      <c r="O25" s="458">
        <f t="shared" si="5"/>
        <v>0</v>
      </c>
      <c r="P25" s="230"/>
      <c r="Q25" s="363"/>
      <c r="R25" s="268">
        <f t="shared" si="6"/>
        <v>9</v>
      </c>
      <c r="S25" s="269">
        <f t="shared" si="13"/>
        <v>9</v>
      </c>
      <c r="T25" s="456">
        <f t="shared" si="7"/>
        <v>0</v>
      </c>
      <c r="U25" s="456">
        <f t="shared" si="17"/>
        <v>0</v>
      </c>
      <c r="V25" s="457">
        <f t="shared" si="18"/>
        <v>0</v>
      </c>
      <c r="W25" s="458">
        <f t="shared" si="8"/>
        <v>0</v>
      </c>
      <c r="X25" s="230"/>
      <c r="Y25" s="363"/>
      <c r="Z25" s="267">
        <v>9</v>
      </c>
      <c r="AA25" s="459">
        <f t="shared" si="14"/>
        <v>0</v>
      </c>
      <c r="AB25" s="459">
        <f t="shared" si="14"/>
        <v>0</v>
      </c>
      <c r="AC25" s="459">
        <f t="shared" si="14"/>
        <v>0</v>
      </c>
      <c r="AD25" s="369"/>
      <c r="AE25" s="516"/>
    </row>
    <row r="26" spans="1:32" ht="18" customHeight="1">
      <c r="A26" s="363"/>
      <c r="B26" s="268">
        <f t="shared" si="0"/>
        <v>10</v>
      </c>
      <c r="C26" s="269">
        <f t="shared" si="9"/>
        <v>10</v>
      </c>
      <c r="D26" s="456">
        <f t="shared" si="1"/>
        <v>0</v>
      </c>
      <c r="E26" s="456">
        <f t="shared" si="10"/>
        <v>0</v>
      </c>
      <c r="F26" s="457">
        <f t="shared" si="11"/>
        <v>0</v>
      </c>
      <c r="G26" s="458">
        <f t="shared" si="2"/>
        <v>0</v>
      </c>
      <c r="H26" s="230"/>
      <c r="I26" s="363"/>
      <c r="J26" s="268">
        <f t="shared" si="3"/>
        <v>10</v>
      </c>
      <c r="K26" s="269">
        <f t="shared" si="12"/>
        <v>10</v>
      </c>
      <c r="L26" s="456">
        <f t="shared" si="4"/>
        <v>0</v>
      </c>
      <c r="M26" s="456">
        <f t="shared" si="15"/>
        <v>0</v>
      </c>
      <c r="N26" s="457">
        <f t="shared" si="16"/>
        <v>0</v>
      </c>
      <c r="O26" s="458">
        <f t="shared" si="5"/>
        <v>0</v>
      </c>
      <c r="P26" s="230"/>
      <c r="Q26" s="363"/>
      <c r="R26" s="268">
        <f t="shared" si="6"/>
        <v>10</v>
      </c>
      <c r="S26" s="269">
        <f t="shared" si="13"/>
        <v>10</v>
      </c>
      <c r="T26" s="456">
        <f t="shared" si="7"/>
        <v>0</v>
      </c>
      <c r="U26" s="456">
        <f t="shared" si="17"/>
        <v>0</v>
      </c>
      <c r="V26" s="457">
        <f t="shared" si="18"/>
        <v>0</v>
      </c>
      <c r="W26" s="458">
        <f t="shared" si="8"/>
        <v>0</v>
      </c>
      <c r="X26" s="230"/>
      <c r="Y26" s="363"/>
      <c r="Z26" s="267">
        <v>10</v>
      </c>
      <c r="AA26" s="459">
        <f t="shared" si="14"/>
        <v>0</v>
      </c>
      <c r="AB26" s="459">
        <f t="shared" si="14"/>
        <v>0</v>
      </c>
      <c r="AC26" s="459">
        <f t="shared" si="14"/>
        <v>0</v>
      </c>
      <c r="AD26" s="369"/>
      <c r="AE26" s="516"/>
    </row>
    <row r="27" spans="1:32" ht="18" customHeight="1">
      <c r="A27" s="363"/>
      <c r="B27" s="268">
        <f t="shared" si="0"/>
        <v>11</v>
      </c>
      <c r="C27" s="269">
        <f t="shared" si="9"/>
        <v>11</v>
      </c>
      <c r="D27" s="456">
        <f t="shared" si="1"/>
        <v>0</v>
      </c>
      <c r="E27" s="456">
        <f t="shared" si="10"/>
        <v>0</v>
      </c>
      <c r="F27" s="457">
        <f t="shared" si="11"/>
        <v>0</v>
      </c>
      <c r="G27" s="458">
        <f t="shared" si="2"/>
        <v>0</v>
      </c>
      <c r="H27" s="230"/>
      <c r="I27" s="363"/>
      <c r="J27" s="268">
        <f t="shared" si="3"/>
        <v>11</v>
      </c>
      <c r="K27" s="269">
        <f t="shared" si="12"/>
        <v>11</v>
      </c>
      <c r="L27" s="456">
        <f t="shared" si="4"/>
        <v>0</v>
      </c>
      <c r="M27" s="456">
        <f t="shared" si="15"/>
        <v>0</v>
      </c>
      <c r="N27" s="457">
        <f t="shared" si="16"/>
        <v>0</v>
      </c>
      <c r="O27" s="458">
        <f t="shared" si="5"/>
        <v>0</v>
      </c>
      <c r="P27" s="230"/>
      <c r="Q27" s="363"/>
      <c r="R27" s="268">
        <f t="shared" si="6"/>
        <v>11</v>
      </c>
      <c r="S27" s="269">
        <f t="shared" si="13"/>
        <v>11</v>
      </c>
      <c r="T27" s="456">
        <f t="shared" si="7"/>
        <v>0</v>
      </c>
      <c r="U27" s="456">
        <f t="shared" si="17"/>
        <v>0</v>
      </c>
      <c r="V27" s="457">
        <f t="shared" si="18"/>
        <v>0</v>
      </c>
      <c r="W27" s="458">
        <f t="shared" si="8"/>
        <v>0</v>
      </c>
      <c r="X27" s="230"/>
      <c r="Y27" s="363"/>
      <c r="Z27" s="267">
        <v>11</v>
      </c>
      <c r="AA27" s="459">
        <f t="shared" si="14"/>
        <v>0</v>
      </c>
      <c r="AB27" s="459">
        <f t="shared" si="14"/>
        <v>0</v>
      </c>
      <c r="AC27" s="459">
        <f t="shared" si="14"/>
        <v>0</v>
      </c>
      <c r="AD27" s="369"/>
      <c r="AE27" s="517">
        <f>ROUND(SUM(AA17:AA28),2)</f>
        <v>0</v>
      </c>
      <c r="AF27" s="291" t="s">
        <v>236</v>
      </c>
    </row>
    <row r="28" spans="1:32" ht="18" customHeight="1">
      <c r="A28" s="363"/>
      <c r="B28" s="268">
        <f t="shared" si="0"/>
        <v>12</v>
      </c>
      <c r="C28" s="269">
        <f t="shared" si="9"/>
        <v>12</v>
      </c>
      <c r="D28" s="456">
        <f t="shared" si="1"/>
        <v>0</v>
      </c>
      <c r="E28" s="456">
        <f t="shared" si="10"/>
        <v>0</v>
      </c>
      <c r="F28" s="457">
        <f t="shared" si="11"/>
        <v>0</v>
      </c>
      <c r="G28" s="458">
        <f t="shared" si="2"/>
        <v>0</v>
      </c>
      <c r="H28" s="230"/>
      <c r="I28" s="363"/>
      <c r="J28" s="268">
        <f t="shared" si="3"/>
        <v>12</v>
      </c>
      <c r="K28" s="269">
        <f t="shared" si="12"/>
        <v>12</v>
      </c>
      <c r="L28" s="456">
        <f t="shared" si="4"/>
        <v>0</v>
      </c>
      <c r="M28" s="456">
        <f t="shared" si="15"/>
        <v>0</v>
      </c>
      <c r="N28" s="457">
        <f t="shared" si="16"/>
        <v>0</v>
      </c>
      <c r="O28" s="458">
        <f t="shared" si="5"/>
        <v>0</v>
      </c>
      <c r="P28" s="230"/>
      <c r="Q28" s="363"/>
      <c r="R28" s="268">
        <f t="shared" si="6"/>
        <v>12</v>
      </c>
      <c r="S28" s="269">
        <f t="shared" si="13"/>
        <v>12</v>
      </c>
      <c r="T28" s="456">
        <f t="shared" si="7"/>
        <v>0</v>
      </c>
      <c r="U28" s="456">
        <f t="shared" si="17"/>
        <v>0</v>
      </c>
      <c r="V28" s="457">
        <f t="shared" si="18"/>
        <v>0</v>
      </c>
      <c r="W28" s="458">
        <f t="shared" si="8"/>
        <v>0</v>
      </c>
      <c r="X28" s="230"/>
      <c r="Y28" s="363"/>
      <c r="Z28" s="267">
        <v>12</v>
      </c>
      <c r="AA28" s="459">
        <f t="shared" si="14"/>
        <v>0</v>
      </c>
      <c r="AB28" s="459">
        <f t="shared" si="14"/>
        <v>0</v>
      </c>
      <c r="AC28" s="459">
        <f t="shared" si="14"/>
        <v>0</v>
      </c>
      <c r="AD28" s="369"/>
      <c r="AE28" s="517">
        <f>ROUND((SUM(AB17:AB28)),0)</f>
        <v>0</v>
      </c>
      <c r="AF28" s="291" t="s">
        <v>237</v>
      </c>
    </row>
    <row r="29" spans="1:32" ht="18" customHeight="1">
      <c r="A29" s="363"/>
      <c r="B29" s="268">
        <f t="shared" si="0"/>
        <v>13</v>
      </c>
      <c r="C29" s="269">
        <f t="shared" si="9"/>
        <v>13</v>
      </c>
      <c r="D29" s="456">
        <f t="shared" si="1"/>
        <v>0</v>
      </c>
      <c r="E29" s="456">
        <f t="shared" si="10"/>
        <v>0</v>
      </c>
      <c r="F29" s="457">
        <f t="shared" si="11"/>
        <v>0</v>
      </c>
      <c r="G29" s="458">
        <f t="shared" si="2"/>
        <v>0</v>
      </c>
      <c r="H29" s="230"/>
      <c r="I29" s="363"/>
      <c r="J29" s="268">
        <f t="shared" si="3"/>
        <v>13</v>
      </c>
      <c r="K29" s="269">
        <f t="shared" si="12"/>
        <v>13</v>
      </c>
      <c r="L29" s="456">
        <f t="shared" si="4"/>
        <v>0</v>
      </c>
      <c r="M29" s="456">
        <f t="shared" si="15"/>
        <v>0</v>
      </c>
      <c r="N29" s="457">
        <f t="shared" si="16"/>
        <v>0</v>
      </c>
      <c r="O29" s="458">
        <f t="shared" si="5"/>
        <v>0</v>
      </c>
      <c r="P29" s="230"/>
      <c r="Q29" s="363"/>
      <c r="R29" s="268">
        <f t="shared" si="6"/>
        <v>13</v>
      </c>
      <c r="S29" s="269">
        <f t="shared" si="13"/>
        <v>13</v>
      </c>
      <c r="T29" s="456">
        <f t="shared" si="7"/>
        <v>0</v>
      </c>
      <c r="U29" s="456">
        <f t="shared" si="17"/>
        <v>0</v>
      </c>
      <c r="V29" s="457">
        <f t="shared" si="18"/>
        <v>0</v>
      </c>
      <c r="W29" s="458">
        <f t="shared" si="8"/>
        <v>0</v>
      </c>
      <c r="X29" s="230"/>
      <c r="Y29" s="363"/>
      <c r="Z29" s="267">
        <v>13</v>
      </c>
      <c r="AA29" s="459">
        <f t="shared" si="14"/>
        <v>0</v>
      </c>
      <c r="AB29" s="459">
        <f t="shared" si="14"/>
        <v>0</v>
      </c>
      <c r="AC29" s="459">
        <f t="shared" si="14"/>
        <v>0</v>
      </c>
      <c r="AD29" s="369"/>
      <c r="AE29" s="516"/>
    </row>
    <row r="30" spans="1:32" ht="18" customHeight="1">
      <c r="A30" s="363"/>
      <c r="B30" s="268">
        <f t="shared" si="0"/>
        <v>14</v>
      </c>
      <c r="C30" s="269">
        <f t="shared" si="9"/>
        <v>14</v>
      </c>
      <c r="D30" s="456">
        <f t="shared" si="1"/>
        <v>0</v>
      </c>
      <c r="E30" s="456">
        <f t="shared" si="10"/>
        <v>0</v>
      </c>
      <c r="F30" s="457">
        <f t="shared" si="11"/>
        <v>0</v>
      </c>
      <c r="G30" s="458">
        <f t="shared" si="2"/>
        <v>0</v>
      </c>
      <c r="H30" s="230"/>
      <c r="I30" s="363"/>
      <c r="J30" s="268">
        <f t="shared" si="3"/>
        <v>14</v>
      </c>
      <c r="K30" s="269">
        <f t="shared" si="12"/>
        <v>14</v>
      </c>
      <c r="L30" s="456">
        <f t="shared" si="4"/>
        <v>0</v>
      </c>
      <c r="M30" s="456">
        <f t="shared" si="15"/>
        <v>0</v>
      </c>
      <c r="N30" s="457">
        <f t="shared" si="16"/>
        <v>0</v>
      </c>
      <c r="O30" s="458">
        <f t="shared" si="5"/>
        <v>0</v>
      </c>
      <c r="P30" s="230"/>
      <c r="Q30" s="363"/>
      <c r="R30" s="268">
        <f t="shared" si="6"/>
        <v>14</v>
      </c>
      <c r="S30" s="269">
        <f t="shared" si="13"/>
        <v>14</v>
      </c>
      <c r="T30" s="456">
        <f t="shared" si="7"/>
        <v>0</v>
      </c>
      <c r="U30" s="456">
        <f t="shared" si="17"/>
        <v>0</v>
      </c>
      <c r="V30" s="457">
        <f t="shared" si="18"/>
        <v>0</v>
      </c>
      <c r="W30" s="458">
        <f t="shared" si="8"/>
        <v>0</v>
      </c>
      <c r="X30" s="230"/>
      <c r="Y30" s="363"/>
      <c r="Z30" s="267">
        <v>14</v>
      </c>
      <c r="AA30" s="459">
        <f t="shared" si="14"/>
        <v>0</v>
      </c>
      <c r="AB30" s="459">
        <f t="shared" si="14"/>
        <v>0</v>
      </c>
      <c r="AC30" s="459">
        <f t="shared" si="14"/>
        <v>0</v>
      </c>
      <c r="AD30" s="369"/>
      <c r="AE30" s="516"/>
    </row>
    <row r="31" spans="1:32" ht="18" customHeight="1">
      <c r="A31" s="363"/>
      <c r="B31" s="268">
        <f t="shared" si="0"/>
        <v>15</v>
      </c>
      <c r="C31" s="269">
        <f t="shared" si="9"/>
        <v>15</v>
      </c>
      <c r="D31" s="456">
        <f t="shared" si="1"/>
        <v>0</v>
      </c>
      <c r="E31" s="456">
        <f t="shared" si="10"/>
        <v>0</v>
      </c>
      <c r="F31" s="457">
        <f t="shared" si="11"/>
        <v>0</v>
      </c>
      <c r="G31" s="458">
        <f t="shared" si="2"/>
        <v>0</v>
      </c>
      <c r="H31" s="230"/>
      <c r="I31" s="363"/>
      <c r="J31" s="268">
        <f t="shared" si="3"/>
        <v>15</v>
      </c>
      <c r="K31" s="269">
        <f t="shared" si="12"/>
        <v>15</v>
      </c>
      <c r="L31" s="456">
        <f t="shared" si="4"/>
        <v>0</v>
      </c>
      <c r="M31" s="456">
        <f t="shared" si="15"/>
        <v>0</v>
      </c>
      <c r="N31" s="457">
        <f t="shared" si="16"/>
        <v>0</v>
      </c>
      <c r="O31" s="458">
        <f t="shared" si="5"/>
        <v>0</v>
      </c>
      <c r="P31" s="230"/>
      <c r="Q31" s="363"/>
      <c r="R31" s="268">
        <f t="shared" si="6"/>
        <v>15</v>
      </c>
      <c r="S31" s="269">
        <f t="shared" si="13"/>
        <v>15</v>
      </c>
      <c r="T31" s="456">
        <f t="shared" si="7"/>
        <v>0</v>
      </c>
      <c r="U31" s="456">
        <f t="shared" si="17"/>
        <v>0</v>
      </c>
      <c r="V31" s="457">
        <f t="shared" si="18"/>
        <v>0</v>
      </c>
      <c r="W31" s="458">
        <f t="shared" si="8"/>
        <v>0</v>
      </c>
      <c r="X31" s="230"/>
      <c r="Y31" s="363"/>
      <c r="Z31" s="267">
        <v>15</v>
      </c>
      <c r="AA31" s="459">
        <f t="shared" si="14"/>
        <v>0</v>
      </c>
      <c r="AB31" s="459">
        <f t="shared" si="14"/>
        <v>0</v>
      </c>
      <c r="AC31" s="459">
        <f t="shared" si="14"/>
        <v>0</v>
      </c>
      <c r="AD31" s="369"/>
      <c r="AE31" s="516"/>
    </row>
    <row r="32" spans="1:32" ht="18" customHeight="1">
      <c r="A32" s="363"/>
      <c r="B32" s="268">
        <f t="shared" si="0"/>
        <v>16</v>
      </c>
      <c r="C32" s="269">
        <f t="shared" si="9"/>
        <v>16</v>
      </c>
      <c r="D32" s="456">
        <f t="shared" si="1"/>
        <v>0</v>
      </c>
      <c r="E32" s="456">
        <f t="shared" si="10"/>
        <v>0</v>
      </c>
      <c r="F32" s="457">
        <f t="shared" si="11"/>
        <v>0</v>
      </c>
      <c r="G32" s="458">
        <f t="shared" si="2"/>
        <v>0</v>
      </c>
      <c r="H32" s="230"/>
      <c r="I32" s="363"/>
      <c r="J32" s="268">
        <f t="shared" si="3"/>
        <v>16</v>
      </c>
      <c r="K32" s="269">
        <f t="shared" si="12"/>
        <v>16</v>
      </c>
      <c r="L32" s="456">
        <f t="shared" si="4"/>
        <v>0</v>
      </c>
      <c r="M32" s="456">
        <f t="shared" si="15"/>
        <v>0</v>
      </c>
      <c r="N32" s="457">
        <f t="shared" si="16"/>
        <v>0</v>
      </c>
      <c r="O32" s="458">
        <f t="shared" si="5"/>
        <v>0</v>
      </c>
      <c r="P32" s="230"/>
      <c r="Q32" s="363"/>
      <c r="R32" s="268">
        <f t="shared" si="6"/>
        <v>16</v>
      </c>
      <c r="S32" s="269">
        <f t="shared" si="13"/>
        <v>16</v>
      </c>
      <c r="T32" s="456">
        <f t="shared" si="7"/>
        <v>0</v>
      </c>
      <c r="U32" s="456">
        <f t="shared" si="17"/>
        <v>0</v>
      </c>
      <c r="V32" s="457">
        <f t="shared" si="18"/>
        <v>0</v>
      </c>
      <c r="W32" s="458">
        <f t="shared" si="8"/>
        <v>0</v>
      </c>
      <c r="X32" s="230"/>
      <c r="Y32" s="363"/>
      <c r="Z32" s="267">
        <v>16</v>
      </c>
      <c r="AA32" s="459">
        <f t="shared" si="14"/>
        <v>0</v>
      </c>
      <c r="AB32" s="459">
        <f t="shared" si="14"/>
        <v>0</v>
      </c>
      <c r="AC32" s="459">
        <f t="shared" si="14"/>
        <v>0</v>
      </c>
      <c r="AD32" s="369"/>
      <c r="AE32" s="516"/>
    </row>
    <row r="33" spans="1:32" ht="18" customHeight="1">
      <c r="A33" s="363"/>
      <c r="B33" s="268">
        <f t="shared" si="0"/>
        <v>17</v>
      </c>
      <c r="C33" s="269">
        <f t="shared" si="9"/>
        <v>17</v>
      </c>
      <c r="D33" s="456">
        <f t="shared" si="1"/>
        <v>0</v>
      </c>
      <c r="E33" s="456">
        <f t="shared" si="10"/>
        <v>0</v>
      </c>
      <c r="F33" s="457">
        <f t="shared" si="11"/>
        <v>0</v>
      </c>
      <c r="G33" s="458">
        <f t="shared" si="2"/>
        <v>0</v>
      </c>
      <c r="H33" s="230"/>
      <c r="I33" s="363"/>
      <c r="J33" s="268">
        <f t="shared" si="3"/>
        <v>17</v>
      </c>
      <c r="K33" s="269">
        <f t="shared" si="12"/>
        <v>17</v>
      </c>
      <c r="L33" s="456">
        <f t="shared" si="4"/>
        <v>0</v>
      </c>
      <c r="M33" s="456">
        <f t="shared" si="15"/>
        <v>0</v>
      </c>
      <c r="N33" s="457">
        <f t="shared" si="16"/>
        <v>0</v>
      </c>
      <c r="O33" s="458">
        <f t="shared" si="5"/>
        <v>0</v>
      </c>
      <c r="P33" s="230"/>
      <c r="Q33" s="363"/>
      <c r="R33" s="268">
        <f t="shared" si="6"/>
        <v>17</v>
      </c>
      <c r="S33" s="269">
        <f t="shared" si="13"/>
        <v>17</v>
      </c>
      <c r="T33" s="456">
        <f t="shared" si="7"/>
        <v>0</v>
      </c>
      <c r="U33" s="456">
        <f t="shared" si="17"/>
        <v>0</v>
      </c>
      <c r="V33" s="457">
        <f t="shared" si="18"/>
        <v>0</v>
      </c>
      <c r="W33" s="458">
        <f t="shared" si="8"/>
        <v>0</v>
      </c>
      <c r="X33" s="230"/>
      <c r="Y33" s="363"/>
      <c r="Z33" s="267">
        <v>17</v>
      </c>
      <c r="AA33" s="459">
        <f t="shared" si="14"/>
        <v>0</v>
      </c>
      <c r="AB33" s="459">
        <f t="shared" si="14"/>
        <v>0</v>
      </c>
      <c r="AC33" s="459">
        <f t="shared" si="14"/>
        <v>0</v>
      </c>
      <c r="AD33" s="369"/>
      <c r="AE33" s="516"/>
    </row>
    <row r="34" spans="1:32" ht="18" customHeight="1">
      <c r="A34" s="363"/>
      <c r="B34" s="268">
        <f t="shared" si="0"/>
        <v>18</v>
      </c>
      <c r="C34" s="269">
        <f t="shared" si="9"/>
        <v>18</v>
      </c>
      <c r="D34" s="456">
        <f t="shared" si="1"/>
        <v>0</v>
      </c>
      <c r="E34" s="456">
        <f t="shared" si="10"/>
        <v>0</v>
      </c>
      <c r="F34" s="457">
        <f t="shared" si="11"/>
        <v>0</v>
      </c>
      <c r="G34" s="458">
        <f t="shared" si="2"/>
        <v>0</v>
      </c>
      <c r="H34" s="230"/>
      <c r="I34" s="363"/>
      <c r="J34" s="268">
        <f t="shared" si="3"/>
        <v>18</v>
      </c>
      <c r="K34" s="269">
        <f t="shared" si="12"/>
        <v>18</v>
      </c>
      <c r="L34" s="456">
        <f t="shared" si="4"/>
        <v>0</v>
      </c>
      <c r="M34" s="456">
        <f t="shared" si="15"/>
        <v>0</v>
      </c>
      <c r="N34" s="457">
        <f t="shared" si="16"/>
        <v>0</v>
      </c>
      <c r="O34" s="458">
        <f t="shared" si="5"/>
        <v>0</v>
      </c>
      <c r="P34" s="230"/>
      <c r="Q34" s="363"/>
      <c r="R34" s="268">
        <f t="shared" si="6"/>
        <v>18</v>
      </c>
      <c r="S34" s="269">
        <f t="shared" si="13"/>
        <v>18</v>
      </c>
      <c r="T34" s="456">
        <f t="shared" si="7"/>
        <v>0</v>
      </c>
      <c r="U34" s="456">
        <f t="shared" si="17"/>
        <v>0</v>
      </c>
      <c r="V34" s="457">
        <f t="shared" si="18"/>
        <v>0</v>
      </c>
      <c r="W34" s="458">
        <f t="shared" si="8"/>
        <v>0</v>
      </c>
      <c r="X34" s="230"/>
      <c r="Y34" s="363"/>
      <c r="Z34" s="267">
        <v>18</v>
      </c>
      <c r="AA34" s="459">
        <f t="shared" si="14"/>
        <v>0</v>
      </c>
      <c r="AB34" s="459">
        <f t="shared" si="14"/>
        <v>0</v>
      </c>
      <c r="AC34" s="459">
        <f t="shared" si="14"/>
        <v>0</v>
      </c>
      <c r="AD34" s="369"/>
      <c r="AE34" s="516"/>
    </row>
    <row r="35" spans="1:32" ht="18" customHeight="1">
      <c r="A35" s="363"/>
      <c r="B35" s="268">
        <f t="shared" si="0"/>
        <v>19</v>
      </c>
      <c r="C35" s="269">
        <f t="shared" si="9"/>
        <v>19</v>
      </c>
      <c r="D35" s="456">
        <f t="shared" si="1"/>
        <v>0</v>
      </c>
      <c r="E35" s="456">
        <f t="shared" si="10"/>
        <v>0</v>
      </c>
      <c r="F35" s="457">
        <f t="shared" si="11"/>
        <v>0</v>
      </c>
      <c r="G35" s="458">
        <f t="shared" si="2"/>
        <v>0</v>
      </c>
      <c r="H35" s="230"/>
      <c r="I35" s="363"/>
      <c r="J35" s="268">
        <f t="shared" si="3"/>
        <v>19</v>
      </c>
      <c r="K35" s="269">
        <f t="shared" si="12"/>
        <v>19</v>
      </c>
      <c r="L35" s="456">
        <f t="shared" si="4"/>
        <v>0</v>
      </c>
      <c r="M35" s="456">
        <f t="shared" si="15"/>
        <v>0</v>
      </c>
      <c r="N35" s="457">
        <f t="shared" si="16"/>
        <v>0</v>
      </c>
      <c r="O35" s="458">
        <f t="shared" si="5"/>
        <v>0</v>
      </c>
      <c r="P35" s="230"/>
      <c r="Q35" s="363"/>
      <c r="R35" s="268">
        <f t="shared" si="6"/>
        <v>19</v>
      </c>
      <c r="S35" s="269">
        <f t="shared" si="13"/>
        <v>19</v>
      </c>
      <c r="T35" s="456">
        <f t="shared" si="7"/>
        <v>0</v>
      </c>
      <c r="U35" s="456">
        <f t="shared" si="17"/>
        <v>0</v>
      </c>
      <c r="V35" s="457">
        <f t="shared" si="18"/>
        <v>0</v>
      </c>
      <c r="W35" s="458">
        <f t="shared" si="8"/>
        <v>0</v>
      </c>
      <c r="X35" s="230"/>
      <c r="Y35" s="363"/>
      <c r="Z35" s="267">
        <v>19</v>
      </c>
      <c r="AA35" s="459">
        <f t="shared" si="14"/>
        <v>0</v>
      </c>
      <c r="AB35" s="459">
        <f t="shared" si="14"/>
        <v>0</v>
      </c>
      <c r="AC35" s="459">
        <f t="shared" si="14"/>
        <v>0</v>
      </c>
      <c r="AD35" s="369"/>
      <c r="AE35" s="516"/>
    </row>
    <row r="36" spans="1:32" ht="18" customHeight="1">
      <c r="A36" s="363"/>
      <c r="B36" s="268">
        <f t="shared" si="0"/>
        <v>20</v>
      </c>
      <c r="C36" s="269">
        <f t="shared" si="9"/>
        <v>20</v>
      </c>
      <c r="D36" s="456">
        <f t="shared" si="1"/>
        <v>0</v>
      </c>
      <c r="E36" s="456">
        <f t="shared" si="10"/>
        <v>0</v>
      </c>
      <c r="F36" s="457">
        <f t="shared" si="11"/>
        <v>0</v>
      </c>
      <c r="G36" s="458">
        <f t="shared" si="2"/>
        <v>0</v>
      </c>
      <c r="H36" s="230"/>
      <c r="I36" s="363"/>
      <c r="J36" s="268">
        <f t="shared" si="3"/>
        <v>20</v>
      </c>
      <c r="K36" s="269">
        <f t="shared" si="12"/>
        <v>20</v>
      </c>
      <c r="L36" s="456">
        <f t="shared" si="4"/>
        <v>0</v>
      </c>
      <c r="M36" s="456">
        <f t="shared" si="15"/>
        <v>0</v>
      </c>
      <c r="N36" s="457">
        <f t="shared" si="16"/>
        <v>0</v>
      </c>
      <c r="O36" s="458">
        <f t="shared" si="5"/>
        <v>0</v>
      </c>
      <c r="P36" s="230"/>
      <c r="Q36" s="363"/>
      <c r="R36" s="268">
        <f t="shared" si="6"/>
        <v>20</v>
      </c>
      <c r="S36" s="269">
        <f t="shared" si="13"/>
        <v>20</v>
      </c>
      <c r="T36" s="456">
        <f t="shared" si="7"/>
        <v>0</v>
      </c>
      <c r="U36" s="456">
        <f t="shared" si="17"/>
        <v>0</v>
      </c>
      <c r="V36" s="457">
        <f t="shared" si="18"/>
        <v>0</v>
      </c>
      <c r="W36" s="458">
        <f t="shared" si="8"/>
        <v>0</v>
      </c>
      <c r="X36" s="230"/>
      <c r="Y36" s="363"/>
      <c r="Z36" s="267">
        <v>20</v>
      </c>
      <c r="AA36" s="459">
        <f t="shared" si="14"/>
        <v>0</v>
      </c>
      <c r="AB36" s="459">
        <f t="shared" si="14"/>
        <v>0</v>
      </c>
      <c r="AC36" s="459">
        <f t="shared" si="14"/>
        <v>0</v>
      </c>
      <c r="AD36" s="369"/>
      <c r="AE36" s="516"/>
    </row>
    <row r="37" spans="1:32" ht="18" customHeight="1">
      <c r="A37" s="363"/>
      <c r="B37" s="268">
        <f t="shared" si="0"/>
        <v>21</v>
      </c>
      <c r="C37" s="269">
        <f t="shared" si="9"/>
        <v>21</v>
      </c>
      <c r="D37" s="456">
        <f t="shared" si="1"/>
        <v>0</v>
      </c>
      <c r="E37" s="456">
        <f t="shared" si="10"/>
        <v>0</v>
      </c>
      <c r="F37" s="457">
        <f t="shared" si="11"/>
        <v>0</v>
      </c>
      <c r="G37" s="458">
        <f t="shared" si="2"/>
        <v>0</v>
      </c>
      <c r="H37" s="230"/>
      <c r="I37" s="363"/>
      <c r="J37" s="268">
        <f t="shared" si="3"/>
        <v>21</v>
      </c>
      <c r="K37" s="269">
        <f t="shared" si="12"/>
        <v>21</v>
      </c>
      <c r="L37" s="456">
        <f t="shared" si="4"/>
        <v>0</v>
      </c>
      <c r="M37" s="456">
        <f t="shared" si="15"/>
        <v>0</v>
      </c>
      <c r="N37" s="457">
        <f t="shared" si="16"/>
        <v>0</v>
      </c>
      <c r="O37" s="458">
        <f t="shared" si="5"/>
        <v>0</v>
      </c>
      <c r="P37" s="230"/>
      <c r="Q37" s="363"/>
      <c r="R37" s="268">
        <f t="shared" si="6"/>
        <v>21</v>
      </c>
      <c r="S37" s="269">
        <f t="shared" si="13"/>
        <v>21</v>
      </c>
      <c r="T37" s="456">
        <f t="shared" si="7"/>
        <v>0</v>
      </c>
      <c r="U37" s="456">
        <f t="shared" si="17"/>
        <v>0</v>
      </c>
      <c r="V37" s="457">
        <f t="shared" si="18"/>
        <v>0</v>
      </c>
      <c r="W37" s="458">
        <f t="shared" si="8"/>
        <v>0</v>
      </c>
      <c r="X37" s="230"/>
      <c r="Y37" s="363"/>
      <c r="Z37" s="267">
        <v>21</v>
      </c>
      <c r="AA37" s="459">
        <f t="shared" si="14"/>
        <v>0</v>
      </c>
      <c r="AB37" s="459">
        <f t="shared" si="14"/>
        <v>0</v>
      </c>
      <c r="AC37" s="459">
        <f t="shared" si="14"/>
        <v>0</v>
      </c>
      <c r="AD37" s="369"/>
      <c r="AE37" s="516"/>
    </row>
    <row r="38" spans="1:32" ht="18" customHeight="1">
      <c r="A38" s="363"/>
      <c r="B38" s="268">
        <f t="shared" si="0"/>
        <v>22</v>
      </c>
      <c r="C38" s="269">
        <f t="shared" si="9"/>
        <v>22</v>
      </c>
      <c r="D38" s="456">
        <f t="shared" si="1"/>
        <v>0</v>
      </c>
      <c r="E38" s="456">
        <f t="shared" si="10"/>
        <v>0</v>
      </c>
      <c r="F38" s="457">
        <f t="shared" si="11"/>
        <v>0</v>
      </c>
      <c r="G38" s="458">
        <f t="shared" si="2"/>
        <v>0</v>
      </c>
      <c r="H38" s="230"/>
      <c r="I38" s="363"/>
      <c r="J38" s="268">
        <f t="shared" si="3"/>
        <v>22</v>
      </c>
      <c r="K38" s="269">
        <f t="shared" si="12"/>
        <v>22</v>
      </c>
      <c r="L38" s="456">
        <f t="shared" si="4"/>
        <v>0</v>
      </c>
      <c r="M38" s="456">
        <f t="shared" si="15"/>
        <v>0</v>
      </c>
      <c r="N38" s="457">
        <f t="shared" si="16"/>
        <v>0</v>
      </c>
      <c r="O38" s="458">
        <f t="shared" si="5"/>
        <v>0</v>
      </c>
      <c r="P38" s="230"/>
      <c r="Q38" s="363"/>
      <c r="R38" s="268">
        <f t="shared" si="6"/>
        <v>22</v>
      </c>
      <c r="S38" s="269">
        <f t="shared" si="13"/>
        <v>22</v>
      </c>
      <c r="T38" s="456">
        <f t="shared" si="7"/>
        <v>0</v>
      </c>
      <c r="U38" s="456">
        <f t="shared" si="17"/>
        <v>0</v>
      </c>
      <c r="V38" s="457">
        <f t="shared" si="18"/>
        <v>0</v>
      </c>
      <c r="W38" s="458">
        <f t="shared" si="8"/>
        <v>0</v>
      </c>
      <c r="X38" s="230"/>
      <c r="Y38" s="363"/>
      <c r="Z38" s="267">
        <v>22</v>
      </c>
      <c r="AA38" s="459">
        <f t="shared" si="14"/>
        <v>0</v>
      </c>
      <c r="AB38" s="459">
        <f t="shared" si="14"/>
        <v>0</v>
      </c>
      <c r="AC38" s="459">
        <f t="shared" si="14"/>
        <v>0</v>
      </c>
      <c r="AD38" s="369"/>
      <c r="AE38" s="516"/>
    </row>
    <row r="39" spans="1:32" ht="18" customHeight="1">
      <c r="A39" s="363"/>
      <c r="B39" s="268">
        <f t="shared" si="0"/>
        <v>23</v>
      </c>
      <c r="C39" s="269">
        <f t="shared" si="9"/>
        <v>23</v>
      </c>
      <c r="D39" s="456">
        <f t="shared" si="1"/>
        <v>0</v>
      </c>
      <c r="E39" s="456">
        <f t="shared" si="10"/>
        <v>0</v>
      </c>
      <c r="F39" s="457">
        <f t="shared" si="11"/>
        <v>0</v>
      </c>
      <c r="G39" s="458">
        <f t="shared" si="2"/>
        <v>0</v>
      </c>
      <c r="H39" s="230"/>
      <c r="I39" s="363"/>
      <c r="J39" s="268">
        <f t="shared" si="3"/>
        <v>23</v>
      </c>
      <c r="K39" s="269">
        <f t="shared" si="12"/>
        <v>23</v>
      </c>
      <c r="L39" s="456">
        <f t="shared" si="4"/>
        <v>0</v>
      </c>
      <c r="M39" s="456">
        <f t="shared" si="15"/>
        <v>0</v>
      </c>
      <c r="N39" s="457">
        <f t="shared" si="16"/>
        <v>0</v>
      </c>
      <c r="O39" s="458">
        <f t="shared" si="5"/>
        <v>0</v>
      </c>
      <c r="P39" s="230"/>
      <c r="Q39" s="363"/>
      <c r="R39" s="268">
        <f t="shared" si="6"/>
        <v>23</v>
      </c>
      <c r="S39" s="269">
        <f t="shared" si="13"/>
        <v>23</v>
      </c>
      <c r="T39" s="456">
        <f t="shared" si="7"/>
        <v>0</v>
      </c>
      <c r="U39" s="456">
        <f t="shared" si="17"/>
        <v>0</v>
      </c>
      <c r="V39" s="457">
        <f t="shared" si="18"/>
        <v>0</v>
      </c>
      <c r="W39" s="458">
        <f t="shared" si="8"/>
        <v>0</v>
      </c>
      <c r="X39" s="230"/>
      <c r="Y39" s="363"/>
      <c r="Z39" s="267">
        <v>23</v>
      </c>
      <c r="AA39" s="459">
        <f t="shared" si="14"/>
        <v>0</v>
      </c>
      <c r="AB39" s="459">
        <f t="shared" si="14"/>
        <v>0</v>
      </c>
      <c r="AC39" s="459">
        <f t="shared" si="14"/>
        <v>0</v>
      </c>
      <c r="AD39" s="369"/>
      <c r="AE39" s="517">
        <f>ROUND(SUM(AA29:AA40),2)</f>
        <v>0</v>
      </c>
      <c r="AF39" s="291" t="s">
        <v>236</v>
      </c>
    </row>
    <row r="40" spans="1:32" ht="18" customHeight="1">
      <c r="A40" s="363"/>
      <c r="B40" s="268">
        <f t="shared" si="0"/>
        <v>24</v>
      </c>
      <c r="C40" s="269">
        <f t="shared" si="9"/>
        <v>24</v>
      </c>
      <c r="D40" s="456">
        <f t="shared" si="1"/>
        <v>0</v>
      </c>
      <c r="E40" s="456">
        <f t="shared" si="10"/>
        <v>0</v>
      </c>
      <c r="F40" s="457">
        <f t="shared" si="11"/>
        <v>0</v>
      </c>
      <c r="G40" s="458">
        <f t="shared" si="2"/>
        <v>0</v>
      </c>
      <c r="H40" s="230"/>
      <c r="I40" s="363"/>
      <c r="J40" s="268">
        <f t="shared" si="3"/>
        <v>24</v>
      </c>
      <c r="K40" s="269">
        <f t="shared" si="12"/>
        <v>24</v>
      </c>
      <c r="L40" s="456">
        <f t="shared" si="4"/>
        <v>0</v>
      </c>
      <c r="M40" s="456">
        <f t="shared" si="15"/>
        <v>0</v>
      </c>
      <c r="N40" s="457">
        <f t="shared" si="16"/>
        <v>0</v>
      </c>
      <c r="O40" s="458">
        <f t="shared" si="5"/>
        <v>0</v>
      </c>
      <c r="P40" s="230"/>
      <c r="Q40" s="363"/>
      <c r="R40" s="268">
        <f t="shared" si="6"/>
        <v>24</v>
      </c>
      <c r="S40" s="269">
        <f t="shared" si="13"/>
        <v>24</v>
      </c>
      <c r="T40" s="456">
        <f t="shared" si="7"/>
        <v>0</v>
      </c>
      <c r="U40" s="456">
        <f t="shared" si="17"/>
        <v>0</v>
      </c>
      <c r="V40" s="457">
        <f t="shared" si="18"/>
        <v>0</v>
      </c>
      <c r="W40" s="458">
        <f t="shared" si="8"/>
        <v>0</v>
      </c>
      <c r="X40" s="230"/>
      <c r="Y40" s="363"/>
      <c r="Z40" s="267">
        <v>24</v>
      </c>
      <c r="AA40" s="459">
        <f t="shared" si="14"/>
        <v>0</v>
      </c>
      <c r="AB40" s="459">
        <f t="shared" si="14"/>
        <v>0</v>
      </c>
      <c r="AC40" s="459">
        <f t="shared" si="14"/>
        <v>0</v>
      </c>
      <c r="AD40" s="369"/>
      <c r="AE40" s="517">
        <f>ROUND((SUM(AB29:AB40)),0)</f>
        <v>0</v>
      </c>
      <c r="AF40" s="291" t="s">
        <v>237</v>
      </c>
    </row>
    <row r="41" spans="1:32" ht="18" customHeight="1">
      <c r="A41" s="363"/>
      <c r="B41" s="268">
        <f t="shared" si="0"/>
        <v>25</v>
      </c>
      <c r="C41" s="269">
        <f t="shared" si="9"/>
        <v>25</v>
      </c>
      <c r="D41" s="456">
        <f t="shared" si="1"/>
        <v>0</v>
      </c>
      <c r="E41" s="456">
        <f t="shared" si="10"/>
        <v>0</v>
      </c>
      <c r="F41" s="457">
        <f t="shared" si="11"/>
        <v>0</v>
      </c>
      <c r="G41" s="458">
        <f t="shared" si="2"/>
        <v>0</v>
      </c>
      <c r="H41" s="230"/>
      <c r="I41" s="363"/>
      <c r="J41" s="268">
        <f t="shared" si="3"/>
        <v>25</v>
      </c>
      <c r="K41" s="269">
        <f t="shared" si="12"/>
        <v>25</v>
      </c>
      <c r="L41" s="456">
        <f t="shared" si="4"/>
        <v>0</v>
      </c>
      <c r="M41" s="456">
        <f t="shared" si="15"/>
        <v>0</v>
      </c>
      <c r="N41" s="457">
        <f t="shared" si="16"/>
        <v>0</v>
      </c>
      <c r="O41" s="458">
        <f t="shared" si="5"/>
        <v>0</v>
      </c>
      <c r="P41" s="230"/>
      <c r="Q41" s="363"/>
      <c r="R41" s="268">
        <f t="shared" si="6"/>
        <v>25</v>
      </c>
      <c r="S41" s="269">
        <f t="shared" si="13"/>
        <v>25</v>
      </c>
      <c r="T41" s="456">
        <f t="shared" si="7"/>
        <v>0</v>
      </c>
      <c r="U41" s="456">
        <f t="shared" si="17"/>
        <v>0</v>
      </c>
      <c r="V41" s="457">
        <f t="shared" si="18"/>
        <v>0</v>
      </c>
      <c r="W41" s="458">
        <f t="shared" si="8"/>
        <v>0</v>
      </c>
      <c r="X41" s="230"/>
      <c r="Y41" s="363"/>
      <c r="Z41" s="267">
        <v>25</v>
      </c>
      <c r="AA41" s="459">
        <f t="shared" si="14"/>
        <v>0</v>
      </c>
      <c r="AB41" s="459">
        <f t="shared" si="14"/>
        <v>0</v>
      </c>
      <c r="AC41" s="459">
        <f t="shared" si="14"/>
        <v>0</v>
      </c>
      <c r="AD41" s="369"/>
      <c r="AE41" s="516"/>
    </row>
    <row r="42" spans="1:32" ht="18" customHeight="1">
      <c r="A42" s="363"/>
      <c r="B42" s="268">
        <f t="shared" si="0"/>
        <v>26</v>
      </c>
      <c r="C42" s="269">
        <f t="shared" si="9"/>
        <v>26</v>
      </c>
      <c r="D42" s="456">
        <f t="shared" si="1"/>
        <v>0</v>
      </c>
      <c r="E42" s="456">
        <f t="shared" si="10"/>
        <v>0</v>
      </c>
      <c r="F42" s="457">
        <f t="shared" si="11"/>
        <v>0</v>
      </c>
      <c r="G42" s="458">
        <f t="shared" si="2"/>
        <v>0</v>
      </c>
      <c r="H42" s="230"/>
      <c r="I42" s="363"/>
      <c r="J42" s="268">
        <f t="shared" si="3"/>
        <v>26</v>
      </c>
      <c r="K42" s="269">
        <f t="shared" si="12"/>
        <v>26</v>
      </c>
      <c r="L42" s="456">
        <f t="shared" si="4"/>
        <v>0</v>
      </c>
      <c r="M42" s="456">
        <f t="shared" si="15"/>
        <v>0</v>
      </c>
      <c r="N42" s="457">
        <f t="shared" si="16"/>
        <v>0</v>
      </c>
      <c r="O42" s="458">
        <f t="shared" si="5"/>
        <v>0</v>
      </c>
      <c r="P42" s="230"/>
      <c r="Q42" s="363"/>
      <c r="R42" s="268">
        <f t="shared" si="6"/>
        <v>26</v>
      </c>
      <c r="S42" s="269">
        <f t="shared" si="13"/>
        <v>26</v>
      </c>
      <c r="T42" s="456">
        <f t="shared" si="7"/>
        <v>0</v>
      </c>
      <c r="U42" s="456">
        <f t="shared" si="17"/>
        <v>0</v>
      </c>
      <c r="V42" s="457">
        <f t="shared" si="18"/>
        <v>0</v>
      </c>
      <c r="W42" s="458">
        <f t="shared" si="8"/>
        <v>0</v>
      </c>
      <c r="X42" s="230"/>
      <c r="Y42" s="363"/>
      <c r="Z42" s="267">
        <v>26</v>
      </c>
      <c r="AA42" s="459">
        <f t="shared" si="14"/>
        <v>0</v>
      </c>
      <c r="AB42" s="459">
        <f t="shared" si="14"/>
        <v>0</v>
      </c>
      <c r="AC42" s="459">
        <f t="shared" si="14"/>
        <v>0</v>
      </c>
      <c r="AD42" s="369"/>
      <c r="AE42" s="516"/>
    </row>
    <row r="43" spans="1:32" ht="18" customHeight="1">
      <c r="A43" s="363"/>
      <c r="B43" s="268">
        <f t="shared" si="0"/>
        <v>27</v>
      </c>
      <c r="C43" s="269">
        <f t="shared" si="9"/>
        <v>27</v>
      </c>
      <c r="D43" s="456">
        <f t="shared" si="1"/>
        <v>0</v>
      </c>
      <c r="E43" s="456">
        <f t="shared" si="10"/>
        <v>0</v>
      </c>
      <c r="F43" s="457">
        <f t="shared" si="11"/>
        <v>0</v>
      </c>
      <c r="G43" s="458">
        <f t="shared" si="2"/>
        <v>0</v>
      </c>
      <c r="H43" s="230"/>
      <c r="I43" s="363"/>
      <c r="J43" s="268">
        <f t="shared" si="3"/>
        <v>27</v>
      </c>
      <c r="K43" s="269">
        <f t="shared" si="12"/>
        <v>27</v>
      </c>
      <c r="L43" s="456">
        <f t="shared" si="4"/>
        <v>0</v>
      </c>
      <c r="M43" s="456">
        <f t="shared" si="15"/>
        <v>0</v>
      </c>
      <c r="N43" s="457">
        <f t="shared" si="16"/>
        <v>0</v>
      </c>
      <c r="O43" s="458">
        <f t="shared" si="5"/>
        <v>0</v>
      </c>
      <c r="P43" s="230"/>
      <c r="Q43" s="363"/>
      <c r="R43" s="268">
        <f t="shared" si="6"/>
        <v>27</v>
      </c>
      <c r="S43" s="269">
        <f t="shared" si="13"/>
        <v>27</v>
      </c>
      <c r="T43" s="456">
        <f t="shared" si="7"/>
        <v>0</v>
      </c>
      <c r="U43" s="456">
        <f t="shared" si="17"/>
        <v>0</v>
      </c>
      <c r="V43" s="457">
        <f t="shared" si="18"/>
        <v>0</v>
      </c>
      <c r="W43" s="458">
        <f t="shared" si="8"/>
        <v>0</v>
      </c>
      <c r="X43" s="230"/>
      <c r="Y43" s="363"/>
      <c r="Z43" s="267">
        <v>27</v>
      </c>
      <c r="AA43" s="459">
        <f t="shared" si="14"/>
        <v>0</v>
      </c>
      <c r="AB43" s="459">
        <f t="shared" si="14"/>
        <v>0</v>
      </c>
      <c r="AC43" s="459">
        <f t="shared" si="14"/>
        <v>0</v>
      </c>
      <c r="AD43" s="369"/>
      <c r="AE43" s="516"/>
    </row>
    <row r="44" spans="1:32" ht="18" customHeight="1">
      <c r="A44" s="363"/>
      <c r="B44" s="268">
        <f t="shared" si="0"/>
        <v>28</v>
      </c>
      <c r="C44" s="269">
        <f t="shared" si="9"/>
        <v>28</v>
      </c>
      <c r="D44" s="456">
        <f t="shared" si="1"/>
        <v>0</v>
      </c>
      <c r="E44" s="456">
        <f t="shared" si="10"/>
        <v>0</v>
      </c>
      <c r="F44" s="457">
        <f t="shared" si="11"/>
        <v>0</v>
      </c>
      <c r="G44" s="458">
        <f t="shared" si="2"/>
        <v>0</v>
      </c>
      <c r="H44" s="230"/>
      <c r="I44" s="363"/>
      <c r="J44" s="268">
        <f t="shared" si="3"/>
        <v>28</v>
      </c>
      <c r="K44" s="269">
        <f t="shared" si="12"/>
        <v>28</v>
      </c>
      <c r="L44" s="456">
        <f t="shared" si="4"/>
        <v>0</v>
      </c>
      <c r="M44" s="456">
        <f t="shared" si="15"/>
        <v>0</v>
      </c>
      <c r="N44" s="457">
        <f t="shared" si="16"/>
        <v>0</v>
      </c>
      <c r="O44" s="458">
        <f t="shared" si="5"/>
        <v>0</v>
      </c>
      <c r="P44" s="230"/>
      <c r="Q44" s="363"/>
      <c r="R44" s="268">
        <f t="shared" si="6"/>
        <v>28</v>
      </c>
      <c r="S44" s="269">
        <f t="shared" si="13"/>
        <v>28</v>
      </c>
      <c r="T44" s="456">
        <f t="shared" si="7"/>
        <v>0</v>
      </c>
      <c r="U44" s="456">
        <f t="shared" si="17"/>
        <v>0</v>
      </c>
      <c r="V44" s="457">
        <f t="shared" si="18"/>
        <v>0</v>
      </c>
      <c r="W44" s="458">
        <f t="shared" si="8"/>
        <v>0</v>
      </c>
      <c r="X44" s="230"/>
      <c r="Y44" s="363"/>
      <c r="Z44" s="267">
        <v>28</v>
      </c>
      <c r="AA44" s="459">
        <f t="shared" si="14"/>
        <v>0</v>
      </c>
      <c r="AB44" s="459">
        <f t="shared" si="14"/>
        <v>0</v>
      </c>
      <c r="AC44" s="459">
        <f t="shared" si="14"/>
        <v>0</v>
      </c>
      <c r="AD44" s="369"/>
      <c r="AE44" s="516"/>
    </row>
    <row r="45" spans="1:32" ht="18" customHeight="1">
      <c r="A45" s="363"/>
      <c r="B45" s="268">
        <f t="shared" si="0"/>
        <v>29</v>
      </c>
      <c r="C45" s="269">
        <f t="shared" si="9"/>
        <v>29</v>
      </c>
      <c r="D45" s="456">
        <f t="shared" si="1"/>
        <v>0</v>
      </c>
      <c r="E45" s="456">
        <f t="shared" si="10"/>
        <v>0</v>
      </c>
      <c r="F45" s="457">
        <f t="shared" si="11"/>
        <v>0</v>
      </c>
      <c r="G45" s="458">
        <f t="shared" si="2"/>
        <v>0</v>
      </c>
      <c r="H45" s="230"/>
      <c r="I45" s="363"/>
      <c r="J45" s="268">
        <f t="shared" si="3"/>
        <v>29</v>
      </c>
      <c r="K45" s="269">
        <f t="shared" si="12"/>
        <v>29</v>
      </c>
      <c r="L45" s="456">
        <f t="shared" si="4"/>
        <v>0</v>
      </c>
      <c r="M45" s="456">
        <f t="shared" si="15"/>
        <v>0</v>
      </c>
      <c r="N45" s="457">
        <f t="shared" si="16"/>
        <v>0</v>
      </c>
      <c r="O45" s="458">
        <f t="shared" si="5"/>
        <v>0</v>
      </c>
      <c r="P45" s="230"/>
      <c r="Q45" s="363"/>
      <c r="R45" s="268">
        <f t="shared" si="6"/>
        <v>29</v>
      </c>
      <c r="S45" s="269">
        <f t="shared" si="13"/>
        <v>29</v>
      </c>
      <c r="T45" s="456">
        <f t="shared" si="7"/>
        <v>0</v>
      </c>
      <c r="U45" s="456">
        <f t="shared" si="17"/>
        <v>0</v>
      </c>
      <c r="V45" s="457">
        <f t="shared" si="18"/>
        <v>0</v>
      </c>
      <c r="W45" s="458">
        <f t="shared" si="8"/>
        <v>0</v>
      </c>
      <c r="X45" s="230"/>
      <c r="Y45" s="363"/>
      <c r="Z45" s="267">
        <v>29</v>
      </c>
      <c r="AA45" s="459">
        <f t="shared" si="14"/>
        <v>0</v>
      </c>
      <c r="AB45" s="459">
        <f t="shared" si="14"/>
        <v>0</v>
      </c>
      <c r="AC45" s="459">
        <f t="shared" si="14"/>
        <v>0</v>
      </c>
      <c r="AD45" s="369"/>
      <c r="AE45" s="516"/>
    </row>
    <row r="46" spans="1:32" ht="18" customHeight="1">
      <c r="A46" s="363"/>
      <c r="B46" s="268">
        <f t="shared" si="0"/>
        <v>30</v>
      </c>
      <c r="C46" s="269">
        <f t="shared" si="9"/>
        <v>30</v>
      </c>
      <c r="D46" s="456">
        <f t="shared" si="1"/>
        <v>0</v>
      </c>
      <c r="E46" s="456">
        <f t="shared" si="10"/>
        <v>0</v>
      </c>
      <c r="F46" s="457">
        <f t="shared" si="11"/>
        <v>0</v>
      </c>
      <c r="G46" s="458">
        <f t="shared" si="2"/>
        <v>0</v>
      </c>
      <c r="H46" s="230"/>
      <c r="I46" s="363"/>
      <c r="J46" s="268">
        <f t="shared" si="3"/>
        <v>30</v>
      </c>
      <c r="K46" s="269">
        <f t="shared" si="12"/>
        <v>30</v>
      </c>
      <c r="L46" s="456">
        <f t="shared" si="4"/>
        <v>0</v>
      </c>
      <c r="M46" s="456">
        <f t="shared" si="15"/>
        <v>0</v>
      </c>
      <c r="N46" s="457">
        <f t="shared" si="16"/>
        <v>0</v>
      </c>
      <c r="O46" s="458">
        <f t="shared" si="5"/>
        <v>0</v>
      </c>
      <c r="P46" s="230"/>
      <c r="Q46" s="363"/>
      <c r="R46" s="268">
        <f t="shared" si="6"/>
        <v>30</v>
      </c>
      <c r="S46" s="269">
        <f t="shared" si="13"/>
        <v>30</v>
      </c>
      <c r="T46" s="456">
        <f t="shared" si="7"/>
        <v>0</v>
      </c>
      <c r="U46" s="456">
        <f t="shared" si="17"/>
        <v>0</v>
      </c>
      <c r="V46" s="457">
        <f t="shared" si="18"/>
        <v>0</v>
      </c>
      <c r="W46" s="458">
        <f t="shared" si="8"/>
        <v>0</v>
      </c>
      <c r="X46" s="230"/>
      <c r="Y46" s="363"/>
      <c r="Z46" s="267">
        <v>30</v>
      </c>
      <c r="AA46" s="459">
        <f t="shared" si="14"/>
        <v>0</v>
      </c>
      <c r="AB46" s="459">
        <f t="shared" si="14"/>
        <v>0</v>
      </c>
      <c r="AC46" s="459">
        <f t="shared" si="14"/>
        <v>0</v>
      </c>
      <c r="AD46" s="369"/>
      <c r="AE46" s="516"/>
    </row>
    <row r="47" spans="1:32" ht="18" customHeight="1">
      <c r="A47" s="363"/>
      <c r="B47" s="268">
        <f t="shared" si="0"/>
        <v>31</v>
      </c>
      <c r="C47" s="269">
        <f t="shared" si="9"/>
        <v>31</v>
      </c>
      <c r="D47" s="456">
        <f t="shared" si="1"/>
        <v>0</v>
      </c>
      <c r="E47" s="456">
        <f t="shared" si="10"/>
        <v>0</v>
      </c>
      <c r="F47" s="457">
        <f t="shared" si="11"/>
        <v>0</v>
      </c>
      <c r="G47" s="458">
        <f t="shared" si="2"/>
        <v>0</v>
      </c>
      <c r="H47" s="230"/>
      <c r="I47" s="363"/>
      <c r="J47" s="268">
        <f t="shared" si="3"/>
        <v>31</v>
      </c>
      <c r="K47" s="269">
        <f t="shared" si="12"/>
        <v>31</v>
      </c>
      <c r="L47" s="456">
        <f t="shared" si="4"/>
        <v>0</v>
      </c>
      <c r="M47" s="456">
        <f t="shared" si="15"/>
        <v>0</v>
      </c>
      <c r="N47" s="457">
        <f t="shared" si="16"/>
        <v>0</v>
      </c>
      <c r="O47" s="458">
        <f t="shared" si="5"/>
        <v>0</v>
      </c>
      <c r="P47" s="230"/>
      <c r="Q47" s="363"/>
      <c r="R47" s="268">
        <f t="shared" si="6"/>
        <v>31</v>
      </c>
      <c r="S47" s="269">
        <f t="shared" si="13"/>
        <v>31</v>
      </c>
      <c r="T47" s="456">
        <f t="shared" si="7"/>
        <v>0</v>
      </c>
      <c r="U47" s="456">
        <f t="shared" si="17"/>
        <v>0</v>
      </c>
      <c r="V47" s="457">
        <f t="shared" si="18"/>
        <v>0</v>
      </c>
      <c r="W47" s="458">
        <f t="shared" si="8"/>
        <v>0</v>
      </c>
      <c r="X47" s="230"/>
      <c r="Y47" s="363"/>
      <c r="Z47" s="267">
        <v>31</v>
      </c>
      <c r="AA47" s="459">
        <f t="shared" si="14"/>
        <v>0</v>
      </c>
      <c r="AB47" s="459">
        <f t="shared" si="14"/>
        <v>0</v>
      </c>
      <c r="AC47" s="459">
        <f t="shared" si="14"/>
        <v>0</v>
      </c>
      <c r="AD47" s="369"/>
      <c r="AE47" s="516"/>
    </row>
    <row r="48" spans="1:32" ht="18" customHeight="1">
      <c r="A48" s="363"/>
      <c r="B48" s="268">
        <f t="shared" si="0"/>
        <v>32</v>
      </c>
      <c r="C48" s="269">
        <f t="shared" si="9"/>
        <v>32</v>
      </c>
      <c r="D48" s="456">
        <f t="shared" si="1"/>
        <v>0</v>
      </c>
      <c r="E48" s="456">
        <f t="shared" si="10"/>
        <v>0</v>
      </c>
      <c r="F48" s="457">
        <f t="shared" si="11"/>
        <v>0</v>
      </c>
      <c r="G48" s="458">
        <f t="shared" si="2"/>
        <v>0</v>
      </c>
      <c r="H48" s="230"/>
      <c r="I48" s="363"/>
      <c r="J48" s="268">
        <f t="shared" si="3"/>
        <v>32</v>
      </c>
      <c r="K48" s="269">
        <f t="shared" si="12"/>
        <v>32</v>
      </c>
      <c r="L48" s="456">
        <f t="shared" si="4"/>
        <v>0</v>
      </c>
      <c r="M48" s="456">
        <f t="shared" si="15"/>
        <v>0</v>
      </c>
      <c r="N48" s="457">
        <f t="shared" si="16"/>
        <v>0</v>
      </c>
      <c r="O48" s="458">
        <f t="shared" si="5"/>
        <v>0</v>
      </c>
      <c r="P48" s="230"/>
      <c r="Q48" s="363"/>
      <c r="R48" s="268">
        <f t="shared" si="6"/>
        <v>32</v>
      </c>
      <c r="S48" s="269">
        <f t="shared" si="13"/>
        <v>32</v>
      </c>
      <c r="T48" s="456">
        <f t="shared" si="7"/>
        <v>0</v>
      </c>
      <c r="U48" s="456">
        <f t="shared" si="17"/>
        <v>0</v>
      </c>
      <c r="V48" s="457">
        <f t="shared" si="18"/>
        <v>0</v>
      </c>
      <c r="W48" s="458">
        <f t="shared" si="8"/>
        <v>0</v>
      </c>
      <c r="X48" s="230"/>
      <c r="Y48" s="363"/>
      <c r="Z48" s="267">
        <v>32</v>
      </c>
      <c r="AA48" s="459">
        <f t="shared" si="14"/>
        <v>0</v>
      </c>
      <c r="AB48" s="459">
        <f t="shared" si="14"/>
        <v>0</v>
      </c>
      <c r="AC48" s="459">
        <f t="shared" si="14"/>
        <v>0</v>
      </c>
      <c r="AD48" s="369"/>
      <c r="AE48" s="516"/>
    </row>
    <row r="49" spans="1:32" ht="18" customHeight="1">
      <c r="A49" s="363"/>
      <c r="B49" s="268">
        <f t="shared" si="0"/>
        <v>33</v>
      </c>
      <c r="C49" s="269">
        <f t="shared" si="9"/>
        <v>33</v>
      </c>
      <c r="D49" s="456">
        <f t="shared" si="1"/>
        <v>0</v>
      </c>
      <c r="E49" s="456">
        <f t="shared" si="10"/>
        <v>0</v>
      </c>
      <c r="F49" s="457">
        <f t="shared" si="11"/>
        <v>0</v>
      </c>
      <c r="G49" s="458">
        <f t="shared" si="2"/>
        <v>0</v>
      </c>
      <c r="H49" s="230"/>
      <c r="I49" s="363"/>
      <c r="J49" s="268">
        <f t="shared" si="3"/>
        <v>33</v>
      </c>
      <c r="K49" s="269">
        <f t="shared" si="12"/>
        <v>33</v>
      </c>
      <c r="L49" s="456">
        <f t="shared" si="4"/>
        <v>0</v>
      </c>
      <c r="M49" s="456">
        <f t="shared" si="15"/>
        <v>0</v>
      </c>
      <c r="N49" s="457">
        <f t="shared" si="16"/>
        <v>0</v>
      </c>
      <c r="O49" s="458">
        <f t="shared" si="5"/>
        <v>0</v>
      </c>
      <c r="P49" s="230"/>
      <c r="Q49" s="363"/>
      <c r="R49" s="268">
        <f t="shared" si="6"/>
        <v>33</v>
      </c>
      <c r="S49" s="269">
        <f t="shared" si="13"/>
        <v>33</v>
      </c>
      <c r="T49" s="456">
        <f t="shared" si="7"/>
        <v>0</v>
      </c>
      <c r="U49" s="456">
        <f t="shared" si="17"/>
        <v>0</v>
      </c>
      <c r="V49" s="457">
        <f t="shared" si="18"/>
        <v>0</v>
      </c>
      <c r="W49" s="458">
        <f t="shared" si="8"/>
        <v>0</v>
      </c>
      <c r="X49" s="230"/>
      <c r="Y49" s="363"/>
      <c r="Z49" s="267">
        <v>33</v>
      </c>
      <c r="AA49" s="459">
        <f t="shared" si="14"/>
        <v>0</v>
      </c>
      <c r="AB49" s="459">
        <f t="shared" si="14"/>
        <v>0</v>
      </c>
      <c r="AC49" s="459">
        <f t="shared" si="14"/>
        <v>0</v>
      </c>
      <c r="AD49" s="369"/>
      <c r="AE49" s="516"/>
    </row>
    <row r="50" spans="1:32" ht="18" customHeight="1">
      <c r="A50" s="363"/>
      <c r="B50" s="268">
        <f t="shared" si="0"/>
        <v>34</v>
      </c>
      <c r="C50" s="269">
        <f t="shared" si="9"/>
        <v>34</v>
      </c>
      <c r="D50" s="456">
        <f t="shared" si="1"/>
        <v>0</v>
      </c>
      <c r="E50" s="456">
        <f t="shared" si="10"/>
        <v>0</v>
      </c>
      <c r="F50" s="457">
        <f t="shared" si="11"/>
        <v>0</v>
      </c>
      <c r="G50" s="458">
        <f t="shared" si="2"/>
        <v>0</v>
      </c>
      <c r="H50" s="230"/>
      <c r="I50" s="363"/>
      <c r="J50" s="268">
        <f t="shared" si="3"/>
        <v>34</v>
      </c>
      <c r="K50" s="269">
        <f t="shared" si="12"/>
        <v>34</v>
      </c>
      <c r="L50" s="456">
        <f t="shared" si="4"/>
        <v>0</v>
      </c>
      <c r="M50" s="456">
        <f t="shared" si="15"/>
        <v>0</v>
      </c>
      <c r="N50" s="457">
        <f t="shared" si="16"/>
        <v>0</v>
      </c>
      <c r="O50" s="458">
        <f t="shared" si="5"/>
        <v>0</v>
      </c>
      <c r="P50" s="230"/>
      <c r="Q50" s="363"/>
      <c r="R50" s="268">
        <f t="shared" si="6"/>
        <v>34</v>
      </c>
      <c r="S50" s="269">
        <f t="shared" si="13"/>
        <v>34</v>
      </c>
      <c r="T50" s="456">
        <f t="shared" si="7"/>
        <v>0</v>
      </c>
      <c r="U50" s="456">
        <f t="shared" si="17"/>
        <v>0</v>
      </c>
      <c r="V50" s="457">
        <f t="shared" si="18"/>
        <v>0</v>
      </c>
      <c r="W50" s="458">
        <f t="shared" si="8"/>
        <v>0</v>
      </c>
      <c r="X50" s="230"/>
      <c r="Y50" s="363"/>
      <c r="Z50" s="267">
        <v>34</v>
      </c>
      <c r="AA50" s="459">
        <f t="shared" si="14"/>
        <v>0</v>
      </c>
      <c r="AB50" s="459">
        <f t="shared" si="14"/>
        <v>0</v>
      </c>
      <c r="AC50" s="459">
        <f t="shared" si="14"/>
        <v>0</v>
      </c>
      <c r="AD50" s="369"/>
      <c r="AE50" s="516"/>
    </row>
    <row r="51" spans="1:32" ht="18" customHeight="1">
      <c r="A51" s="363"/>
      <c r="B51" s="268">
        <f t="shared" si="0"/>
        <v>35</v>
      </c>
      <c r="C51" s="269">
        <f t="shared" si="9"/>
        <v>35</v>
      </c>
      <c r="D51" s="456">
        <f t="shared" si="1"/>
        <v>0</v>
      </c>
      <c r="E51" s="456">
        <f t="shared" si="10"/>
        <v>0</v>
      </c>
      <c r="F51" s="457">
        <f t="shared" si="11"/>
        <v>0</v>
      </c>
      <c r="G51" s="458">
        <f t="shared" si="2"/>
        <v>0</v>
      </c>
      <c r="H51" s="230"/>
      <c r="I51" s="363"/>
      <c r="J51" s="268">
        <f t="shared" si="3"/>
        <v>35</v>
      </c>
      <c r="K51" s="269">
        <f t="shared" si="12"/>
        <v>35</v>
      </c>
      <c r="L51" s="456">
        <f t="shared" si="4"/>
        <v>0</v>
      </c>
      <c r="M51" s="456">
        <f t="shared" si="15"/>
        <v>0</v>
      </c>
      <c r="N51" s="457">
        <f t="shared" si="16"/>
        <v>0</v>
      </c>
      <c r="O51" s="458">
        <f t="shared" si="5"/>
        <v>0</v>
      </c>
      <c r="P51" s="230"/>
      <c r="Q51" s="363"/>
      <c r="R51" s="268">
        <f t="shared" si="6"/>
        <v>35</v>
      </c>
      <c r="S51" s="269">
        <f t="shared" si="13"/>
        <v>35</v>
      </c>
      <c r="T51" s="456">
        <f t="shared" si="7"/>
        <v>0</v>
      </c>
      <c r="U51" s="456">
        <f t="shared" si="17"/>
        <v>0</v>
      </c>
      <c r="V51" s="457">
        <f t="shared" si="18"/>
        <v>0</v>
      </c>
      <c r="W51" s="458">
        <f t="shared" si="8"/>
        <v>0</v>
      </c>
      <c r="X51" s="230"/>
      <c r="Y51" s="363"/>
      <c r="Z51" s="267">
        <v>35</v>
      </c>
      <c r="AA51" s="459">
        <f t="shared" si="14"/>
        <v>0</v>
      </c>
      <c r="AB51" s="459">
        <f t="shared" si="14"/>
        <v>0</v>
      </c>
      <c r="AC51" s="459">
        <f t="shared" si="14"/>
        <v>0</v>
      </c>
      <c r="AD51" s="369"/>
      <c r="AE51" s="517">
        <f>ROUND(SUM(AA41:AA52),2)</f>
        <v>0</v>
      </c>
      <c r="AF51" s="291" t="s">
        <v>236</v>
      </c>
    </row>
    <row r="52" spans="1:32" ht="18" customHeight="1">
      <c r="A52" s="363"/>
      <c r="B52" s="268">
        <f t="shared" si="0"/>
        <v>36</v>
      </c>
      <c r="C52" s="269">
        <f t="shared" si="9"/>
        <v>36</v>
      </c>
      <c r="D52" s="456">
        <f t="shared" si="1"/>
        <v>0</v>
      </c>
      <c r="E52" s="456">
        <f t="shared" si="10"/>
        <v>0</v>
      </c>
      <c r="F52" s="457">
        <f t="shared" si="11"/>
        <v>0</v>
      </c>
      <c r="G52" s="458">
        <f t="shared" si="2"/>
        <v>0</v>
      </c>
      <c r="H52" s="230"/>
      <c r="I52" s="363"/>
      <c r="J52" s="268">
        <f t="shared" si="3"/>
        <v>36</v>
      </c>
      <c r="K52" s="269">
        <f t="shared" si="12"/>
        <v>36</v>
      </c>
      <c r="L52" s="456">
        <f t="shared" si="4"/>
        <v>0</v>
      </c>
      <c r="M52" s="456">
        <f t="shared" si="15"/>
        <v>0</v>
      </c>
      <c r="N52" s="457">
        <f t="shared" si="16"/>
        <v>0</v>
      </c>
      <c r="O52" s="458">
        <f t="shared" si="5"/>
        <v>0</v>
      </c>
      <c r="P52" s="230"/>
      <c r="Q52" s="363"/>
      <c r="R52" s="268">
        <f t="shared" si="6"/>
        <v>36</v>
      </c>
      <c r="S52" s="269">
        <f t="shared" si="13"/>
        <v>36</v>
      </c>
      <c r="T52" s="456">
        <f t="shared" si="7"/>
        <v>0</v>
      </c>
      <c r="U52" s="456">
        <f t="shared" si="17"/>
        <v>0</v>
      </c>
      <c r="V52" s="457">
        <f t="shared" si="18"/>
        <v>0</v>
      </c>
      <c r="W52" s="458">
        <f t="shared" si="8"/>
        <v>0</v>
      </c>
      <c r="X52" s="230"/>
      <c r="Y52" s="363"/>
      <c r="Z52" s="267">
        <v>36</v>
      </c>
      <c r="AA52" s="459">
        <f t="shared" si="14"/>
        <v>0</v>
      </c>
      <c r="AB52" s="459">
        <f t="shared" si="14"/>
        <v>0</v>
      </c>
      <c r="AC52" s="459">
        <f t="shared" si="14"/>
        <v>0</v>
      </c>
      <c r="AD52" s="369"/>
      <c r="AE52" s="517">
        <f>ROUND((SUM(AB41:AB52)),0)</f>
        <v>0</v>
      </c>
      <c r="AF52" s="291" t="s">
        <v>237</v>
      </c>
    </row>
    <row r="53" spans="1:32" ht="18" customHeight="1">
      <c r="A53" s="363"/>
      <c r="B53" s="268">
        <f t="shared" si="0"/>
        <v>37</v>
      </c>
      <c r="C53" s="269">
        <f t="shared" si="9"/>
        <v>37</v>
      </c>
      <c r="D53" s="456">
        <f t="shared" si="1"/>
        <v>0</v>
      </c>
      <c r="E53" s="456">
        <f t="shared" si="10"/>
        <v>0</v>
      </c>
      <c r="F53" s="457">
        <f t="shared" si="11"/>
        <v>0</v>
      </c>
      <c r="G53" s="458">
        <f t="shared" si="2"/>
        <v>0</v>
      </c>
      <c r="H53" s="230"/>
      <c r="I53" s="363"/>
      <c r="J53" s="268">
        <f t="shared" si="3"/>
        <v>37</v>
      </c>
      <c r="K53" s="269">
        <f t="shared" si="12"/>
        <v>37</v>
      </c>
      <c r="L53" s="456">
        <f t="shared" si="4"/>
        <v>0</v>
      </c>
      <c r="M53" s="456">
        <f t="shared" si="15"/>
        <v>0</v>
      </c>
      <c r="N53" s="457">
        <f t="shared" si="16"/>
        <v>0</v>
      </c>
      <c r="O53" s="458">
        <f t="shared" si="5"/>
        <v>0</v>
      </c>
      <c r="P53" s="230"/>
      <c r="Q53" s="363"/>
      <c r="R53" s="268">
        <f t="shared" si="6"/>
        <v>37</v>
      </c>
      <c r="S53" s="269">
        <f t="shared" si="13"/>
        <v>37</v>
      </c>
      <c r="T53" s="456">
        <f t="shared" si="7"/>
        <v>0</v>
      </c>
      <c r="U53" s="456">
        <f t="shared" si="17"/>
        <v>0</v>
      </c>
      <c r="V53" s="457">
        <f t="shared" si="18"/>
        <v>0</v>
      </c>
      <c r="W53" s="458">
        <f t="shared" si="8"/>
        <v>0</v>
      </c>
      <c r="X53" s="230"/>
      <c r="Y53" s="363"/>
      <c r="Z53" s="267">
        <f t="shared" ref="Z53:Z64" si="19">Z52+1</f>
        <v>37</v>
      </c>
      <c r="AA53" s="459">
        <f t="shared" si="14"/>
        <v>0</v>
      </c>
      <c r="AB53" s="459">
        <f t="shared" si="14"/>
        <v>0</v>
      </c>
      <c r="AC53" s="459">
        <f t="shared" si="14"/>
        <v>0</v>
      </c>
      <c r="AD53" s="369"/>
      <c r="AE53" s="516"/>
    </row>
    <row r="54" spans="1:32" ht="18" customHeight="1">
      <c r="A54" s="363"/>
      <c r="B54" s="268">
        <f t="shared" si="0"/>
        <v>38</v>
      </c>
      <c r="C54" s="269">
        <f t="shared" si="9"/>
        <v>38</v>
      </c>
      <c r="D54" s="456">
        <f t="shared" si="1"/>
        <v>0</v>
      </c>
      <c r="E54" s="456">
        <f t="shared" si="10"/>
        <v>0</v>
      </c>
      <c r="F54" s="457">
        <f t="shared" si="11"/>
        <v>0</v>
      </c>
      <c r="G54" s="458">
        <f t="shared" si="2"/>
        <v>0</v>
      </c>
      <c r="H54" s="230"/>
      <c r="I54" s="363"/>
      <c r="J54" s="268">
        <f t="shared" si="3"/>
        <v>38</v>
      </c>
      <c r="K54" s="269">
        <f t="shared" si="12"/>
        <v>38</v>
      </c>
      <c r="L54" s="456">
        <f t="shared" si="4"/>
        <v>0</v>
      </c>
      <c r="M54" s="456">
        <f t="shared" si="15"/>
        <v>0</v>
      </c>
      <c r="N54" s="457">
        <f t="shared" si="16"/>
        <v>0</v>
      </c>
      <c r="O54" s="458">
        <f t="shared" si="5"/>
        <v>0</v>
      </c>
      <c r="P54" s="230"/>
      <c r="Q54" s="363"/>
      <c r="R54" s="268">
        <f t="shared" si="6"/>
        <v>38</v>
      </c>
      <c r="S54" s="269">
        <f t="shared" si="13"/>
        <v>38</v>
      </c>
      <c r="T54" s="456">
        <f t="shared" si="7"/>
        <v>0</v>
      </c>
      <c r="U54" s="456">
        <f t="shared" si="17"/>
        <v>0</v>
      </c>
      <c r="V54" s="457">
        <f t="shared" si="18"/>
        <v>0</v>
      </c>
      <c r="W54" s="458">
        <f t="shared" si="8"/>
        <v>0</v>
      </c>
      <c r="X54" s="230"/>
      <c r="Y54" s="363"/>
      <c r="Z54" s="267">
        <f t="shared" si="19"/>
        <v>38</v>
      </c>
      <c r="AA54" s="459">
        <f t="shared" si="14"/>
        <v>0</v>
      </c>
      <c r="AB54" s="459">
        <f t="shared" si="14"/>
        <v>0</v>
      </c>
      <c r="AC54" s="459">
        <f t="shared" si="14"/>
        <v>0</v>
      </c>
      <c r="AD54" s="369"/>
      <c r="AE54" s="516"/>
    </row>
    <row r="55" spans="1:32" ht="18" customHeight="1">
      <c r="A55" s="363"/>
      <c r="B55" s="268">
        <f t="shared" si="0"/>
        <v>39</v>
      </c>
      <c r="C55" s="269">
        <f t="shared" si="9"/>
        <v>39</v>
      </c>
      <c r="D55" s="456">
        <f t="shared" si="1"/>
        <v>0</v>
      </c>
      <c r="E55" s="456">
        <f t="shared" si="10"/>
        <v>0</v>
      </c>
      <c r="F55" s="457">
        <f t="shared" si="11"/>
        <v>0</v>
      </c>
      <c r="G55" s="458">
        <f t="shared" si="2"/>
        <v>0</v>
      </c>
      <c r="H55" s="230"/>
      <c r="I55" s="363"/>
      <c r="J55" s="268">
        <f t="shared" si="3"/>
        <v>39</v>
      </c>
      <c r="K55" s="269">
        <f t="shared" si="12"/>
        <v>39</v>
      </c>
      <c r="L55" s="456">
        <f t="shared" si="4"/>
        <v>0</v>
      </c>
      <c r="M55" s="456">
        <f t="shared" si="15"/>
        <v>0</v>
      </c>
      <c r="N55" s="457">
        <f t="shared" si="16"/>
        <v>0</v>
      </c>
      <c r="O55" s="458">
        <f t="shared" si="5"/>
        <v>0</v>
      </c>
      <c r="P55" s="230"/>
      <c r="Q55" s="363"/>
      <c r="R55" s="268">
        <f t="shared" si="6"/>
        <v>39</v>
      </c>
      <c r="S55" s="269">
        <f t="shared" si="13"/>
        <v>39</v>
      </c>
      <c r="T55" s="456">
        <f t="shared" si="7"/>
        <v>0</v>
      </c>
      <c r="U55" s="456">
        <f t="shared" si="17"/>
        <v>0</v>
      </c>
      <c r="V55" s="457">
        <f t="shared" si="18"/>
        <v>0</v>
      </c>
      <c r="W55" s="458">
        <f t="shared" si="8"/>
        <v>0</v>
      </c>
      <c r="X55" s="230"/>
      <c r="Y55" s="363"/>
      <c r="Z55" s="267">
        <f t="shared" si="19"/>
        <v>39</v>
      </c>
      <c r="AA55" s="459">
        <f t="shared" si="14"/>
        <v>0</v>
      </c>
      <c r="AB55" s="459">
        <f t="shared" si="14"/>
        <v>0</v>
      </c>
      <c r="AC55" s="459">
        <f t="shared" si="14"/>
        <v>0</v>
      </c>
      <c r="AD55" s="369"/>
      <c r="AE55" s="516"/>
    </row>
    <row r="56" spans="1:32" ht="18" customHeight="1">
      <c r="A56" s="363"/>
      <c r="B56" s="268">
        <f t="shared" si="0"/>
        <v>40</v>
      </c>
      <c r="C56" s="269">
        <f t="shared" si="9"/>
        <v>40</v>
      </c>
      <c r="D56" s="456">
        <f t="shared" si="1"/>
        <v>0</v>
      </c>
      <c r="E56" s="456">
        <f t="shared" si="10"/>
        <v>0</v>
      </c>
      <c r="F56" s="457">
        <f t="shared" si="11"/>
        <v>0</v>
      </c>
      <c r="G56" s="458">
        <f t="shared" si="2"/>
        <v>0</v>
      </c>
      <c r="H56" s="230"/>
      <c r="I56" s="363"/>
      <c r="J56" s="268">
        <f t="shared" si="3"/>
        <v>40</v>
      </c>
      <c r="K56" s="269">
        <f t="shared" si="12"/>
        <v>40</v>
      </c>
      <c r="L56" s="456">
        <f t="shared" si="4"/>
        <v>0</v>
      </c>
      <c r="M56" s="456">
        <f t="shared" si="15"/>
        <v>0</v>
      </c>
      <c r="N56" s="457">
        <f t="shared" si="16"/>
        <v>0</v>
      </c>
      <c r="O56" s="458">
        <f t="shared" si="5"/>
        <v>0</v>
      </c>
      <c r="P56" s="230"/>
      <c r="Q56" s="363"/>
      <c r="R56" s="268">
        <f t="shared" si="6"/>
        <v>40</v>
      </c>
      <c r="S56" s="269">
        <f t="shared" si="13"/>
        <v>40</v>
      </c>
      <c r="T56" s="456">
        <f t="shared" si="7"/>
        <v>0</v>
      </c>
      <c r="U56" s="456">
        <f t="shared" si="17"/>
        <v>0</v>
      </c>
      <c r="V56" s="457">
        <f t="shared" si="18"/>
        <v>0</v>
      </c>
      <c r="W56" s="458">
        <f t="shared" si="8"/>
        <v>0</v>
      </c>
      <c r="X56" s="230"/>
      <c r="Y56" s="363"/>
      <c r="Z56" s="267">
        <f t="shared" si="19"/>
        <v>40</v>
      </c>
      <c r="AA56" s="459">
        <f t="shared" si="14"/>
        <v>0</v>
      </c>
      <c r="AB56" s="459">
        <f t="shared" si="14"/>
        <v>0</v>
      </c>
      <c r="AC56" s="459">
        <f t="shared" si="14"/>
        <v>0</v>
      </c>
      <c r="AD56" s="369"/>
      <c r="AE56" s="516"/>
    </row>
    <row r="57" spans="1:32" ht="18" customHeight="1">
      <c r="A57" s="363"/>
      <c r="B57" s="268">
        <f t="shared" si="0"/>
        <v>41</v>
      </c>
      <c r="C57" s="269">
        <f t="shared" si="9"/>
        <v>41</v>
      </c>
      <c r="D57" s="456">
        <f t="shared" si="1"/>
        <v>0</v>
      </c>
      <c r="E57" s="456">
        <f t="shared" si="10"/>
        <v>0</v>
      </c>
      <c r="F57" s="457">
        <f t="shared" si="11"/>
        <v>0</v>
      </c>
      <c r="G57" s="458">
        <f t="shared" si="2"/>
        <v>0</v>
      </c>
      <c r="H57" s="230"/>
      <c r="I57" s="363"/>
      <c r="J57" s="268">
        <f t="shared" si="3"/>
        <v>41</v>
      </c>
      <c r="K57" s="269">
        <f t="shared" si="12"/>
        <v>41</v>
      </c>
      <c r="L57" s="456">
        <f t="shared" si="4"/>
        <v>0</v>
      </c>
      <c r="M57" s="456">
        <f t="shared" si="15"/>
        <v>0</v>
      </c>
      <c r="N57" s="457">
        <f t="shared" si="16"/>
        <v>0</v>
      </c>
      <c r="O57" s="458">
        <f t="shared" si="5"/>
        <v>0</v>
      </c>
      <c r="P57" s="230"/>
      <c r="Q57" s="363"/>
      <c r="R57" s="268">
        <f t="shared" si="6"/>
        <v>41</v>
      </c>
      <c r="S57" s="269">
        <f t="shared" si="13"/>
        <v>41</v>
      </c>
      <c r="T57" s="456">
        <f t="shared" si="7"/>
        <v>0</v>
      </c>
      <c r="U57" s="456">
        <f t="shared" si="17"/>
        <v>0</v>
      </c>
      <c r="V57" s="457">
        <f t="shared" si="18"/>
        <v>0</v>
      </c>
      <c r="W57" s="458">
        <f t="shared" si="8"/>
        <v>0</v>
      </c>
      <c r="X57" s="230"/>
      <c r="Y57" s="363"/>
      <c r="Z57" s="267">
        <f t="shared" si="19"/>
        <v>41</v>
      </c>
      <c r="AA57" s="459">
        <f t="shared" si="14"/>
        <v>0</v>
      </c>
      <c r="AB57" s="459">
        <f t="shared" si="14"/>
        <v>0</v>
      </c>
      <c r="AC57" s="459">
        <f t="shared" si="14"/>
        <v>0</v>
      </c>
      <c r="AD57" s="369"/>
      <c r="AE57" s="516"/>
    </row>
    <row r="58" spans="1:32" ht="18" customHeight="1">
      <c r="A58" s="363"/>
      <c r="B58" s="268">
        <f t="shared" si="0"/>
        <v>42</v>
      </c>
      <c r="C58" s="269">
        <f t="shared" si="9"/>
        <v>42</v>
      </c>
      <c r="D58" s="456">
        <f t="shared" si="1"/>
        <v>0</v>
      </c>
      <c r="E58" s="456">
        <f t="shared" si="10"/>
        <v>0</v>
      </c>
      <c r="F58" s="457">
        <f t="shared" si="11"/>
        <v>0</v>
      </c>
      <c r="G58" s="458">
        <f t="shared" si="2"/>
        <v>0</v>
      </c>
      <c r="H58" s="230"/>
      <c r="I58" s="363"/>
      <c r="J58" s="268">
        <f t="shared" si="3"/>
        <v>42</v>
      </c>
      <c r="K58" s="269">
        <f t="shared" si="12"/>
        <v>42</v>
      </c>
      <c r="L58" s="456">
        <f t="shared" si="4"/>
        <v>0</v>
      </c>
      <c r="M58" s="456">
        <f t="shared" si="15"/>
        <v>0</v>
      </c>
      <c r="N58" s="457">
        <f t="shared" si="16"/>
        <v>0</v>
      </c>
      <c r="O58" s="458">
        <f t="shared" si="5"/>
        <v>0</v>
      </c>
      <c r="P58" s="230"/>
      <c r="Q58" s="363"/>
      <c r="R58" s="268">
        <f t="shared" si="6"/>
        <v>42</v>
      </c>
      <c r="S58" s="269">
        <f t="shared" si="13"/>
        <v>42</v>
      </c>
      <c r="T58" s="456">
        <f t="shared" si="7"/>
        <v>0</v>
      </c>
      <c r="U58" s="456">
        <f t="shared" si="17"/>
        <v>0</v>
      </c>
      <c r="V58" s="457">
        <f t="shared" si="18"/>
        <v>0</v>
      </c>
      <c r="W58" s="458">
        <f t="shared" si="8"/>
        <v>0</v>
      </c>
      <c r="X58" s="230"/>
      <c r="Y58" s="363"/>
      <c r="Z58" s="267">
        <f t="shared" si="19"/>
        <v>42</v>
      </c>
      <c r="AA58" s="459">
        <f t="shared" si="14"/>
        <v>0</v>
      </c>
      <c r="AB58" s="459">
        <f t="shared" si="14"/>
        <v>0</v>
      </c>
      <c r="AC58" s="459">
        <f t="shared" si="14"/>
        <v>0</v>
      </c>
      <c r="AD58" s="369"/>
      <c r="AE58" s="516"/>
    </row>
    <row r="59" spans="1:32" ht="18" customHeight="1">
      <c r="A59" s="363"/>
      <c r="B59" s="268">
        <f t="shared" si="0"/>
        <v>43</v>
      </c>
      <c r="C59" s="269">
        <f t="shared" si="9"/>
        <v>43</v>
      </c>
      <c r="D59" s="456">
        <f t="shared" si="1"/>
        <v>0</v>
      </c>
      <c r="E59" s="456">
        <f t="shared" si="10"/>
        <v>0</v>
      </c>
      <c r="F59" s="457">
        <f t="shared" si="11"/>
        <v>0</v>
      </c>
      <c r="G59" s="458">
        <f t="shared" si="2"/>
        <v>0</v>
      </c>
      <c r="H59" s="230"/>
      <c r="I59" s="363"/>
      <c r="J59" s="268">
        <f t="shared" si="3"/>
        <v>43</v>
      </c>
      <c r="K59" s="269">
        <f t="shared" si="12"/>
        <v>43</v>
      </c>
      <c r="L59" s="456">
        <f t="shared" si="4"/>
        <v>0</v>
      </c>
      <c r="M59" s="456">
        <f t="shared" si="15"/>
        <v>0</v>
      </c>
      <c r="N59" s="457">
        <f t="shared" si="16"/>
        <v>0</v>
      </c>
      <c r="O59" s="458">
        <f t="shared" si="5"/>
        <v>0</v>
      </c>
      <c r="P59" s="230"/>
      <c r="Q59" s="363"/>
      <c r="R59" s="268">
        <f t="shared" si="6"/>
        <v>43</v>
      </c>
      <c r="S59" s="269">
        <f t="shared" si="13"/>
        <v>43</v>
      </c>
      <c r="T59" s="456">
        <f t="shared" si="7"/>
        <v>0</v>
      </c>
      <c r="U59" s="456">
        <f t="shared" si="17"/>
        <v>0</v>
      </c>
      <c r="V59" s="457">
        <f t="shared" si="18"/>
        <v>0</v>
      </c>
      <c r="W59" s="458">
        <f t="shared" si="8"/>
        <v>0</v>
      </c>
      <c r="X59" s="230"/>
      <c r="Y59" s="363"/>
      <c r="Z59" s="267">
        <f t="shared" si="19"/>
        <v>43</v>
      </c>
      <c r="AA59" s="459">
        <f t="shared" si="14"/>
        <v>0</v>
      </c>
      <c r="AB59" s="459">
        <f t="shared" si="14"/>
        <v>0</v>
      </c>
      <c r="AC59" s="459">
        <f t="shared" si="14"/>
        <v>0</v>
      </c>
      <c r="AD59" s="369"/>
      <c r="AE59" s="516"/>
    </row>
    <row r="60" spans="1:32" ht="18" customHeight="1">
      <c r="A60" s="363"/>
      <c r="B60" s="268">
        <f t="shared" si="0"/>
        <v>44</v>
      </c>
      <c r="C60" s="269">
        <f t="shared" si="9"/>
        <v>44</v>
      </c>
      <c r="D60" s="456">
        <f t="shared" si="1"/>
        <v>0</v>
      </c>
      <c r="E60" s="456">
        <f t="shared" si="10"/>
        <v>0</v>
      </c>
      <c r="F60" s="457">
        <f t="shared" si="11"/>
        <v>0</v>
      </c>
      <c r="G60" s="458">
        <f t="shared" si="2"/>
        <v>0</v>
      </c>
      <c r="H60" s="230"/>
      <c r="I60" s="363"/>
      <c r="J60" s="268">
        <f t="shared" si="3"/>
        <v>44</v>
      </c>
      <c r="K60" s="269">
        <f t="shared" si="12"/>
        <v>44</v>
      </c>
      <c r="L60" s="456">
        <f t="shared" si="4"/>
        <v>0</v>
      </c>
      <c r="M60" s="456">
        <f t="shared" si="15"/>
        <v>0</v>
      </c>
      <c r="N60" s="457">
        <f t="shared" si="16"/>
        <v>0</v>
      </c>
      <c r="O60" s="458">
        <f t="shared" si="5"/>
        <v>0</v>
      </c>
      <c r="P60" s="230"/>
      <c r="Q60" s="363"/>
      <c r="R60" s="268">
        <f t="shared" si="6"/>
        <v>44</v>
      </c>
      <c r="S60" s="269">
        <f t="shared" si="13"/>
        <v>44</v>
      </c>
      <c r="T60" s="456">
        <f t="shared" si="7"/>
        <v>0</v>
      </c>
      <c r="U60" s="456">
        <f t="shared" si="17"/>
        <v>0</v>
      </c>
      <c r="V60" s="457">
        <f t="shared" si="18"/>
        <v>0</v>
      </c>
      <c r="W60" s="458">
        <f t="shared" si="8"/>
        <v>0</v>
      </c>
      <c r="X60" s="230"/>
      <c r="Y60" s="363"/>
      <c r="Z60" s="267">
        <f t="shared" si="19"/>
        <v>44</v>
      </c>
      <c r="AA60" s="459">
        <f t="shared" si="14"/>
        <v>0</v>
      </c>
      <c r="AB60" s="459">
        <f t="shared" si="14"/>
        <v>0</v>
      </c>
      <c r="AC60" s="459">
        <f t="shared" si="14"/>
        <v>0</v>
      </c>
      <c r="AD60" s="369"/>
      <c r="AE60" s="516"/>
    </row>
    <row r="61" spans="1:32" ht="18" customHeight="1">
      <c r="A61" s="363"/>
      <c r="B61" s="268">
        <f t="shared" si="0"/>
        <v>45</v>
      </c>
      <c r="C61" s="269">
        <f t="shared" si="9"/>
        <v>45</v>
      </c>
      <c r="D61" s="456">
        <f t="shared" si="1"/>
        <v>0</v>
      </c>
      <c r="E61" s="456">
        <f t="shared" si="10"/>
        <v>0</v>
      </c>
      <c r="F61" s="457">
        <f t="shared" si="11"/>
        <v>0</v>
      </c>
      <c r="G61" s="458">
        <f t="shared" si="2"/>
        <v>0</v>
      </c>
      <c r="H61" s="230"/>
      <c r="I61" s="363"/>
      <c r="J61" s="268">
        <f t="shared" si="3"/>
        <v>45</v>
      </c>
      <c r="K61" s="269">
        <f t="shared" si="12"/>
        <v>45</v>
      </c>
      <c r="L61" s="456">
        <f t="shared" si="4"/>
        <v>0</v>
      </c>
      <c r="M61" s="456">
        <f t="shared" si="15"/>
        <v>0</v>
      </c>
      <c r="N61" s="457">
        <f t="shared" si="16"/>
        <v>0</v>
      </c>
      <c r="O61" s="458">
        <f t="shared" si="5"/>
        <v>0</v>
      </c>
      <c r="P61" s="230"/>
      <c r="Q61" s="363"/>
      <c r="R61" s="268">
        <f t="shared" si="6"/>
        <v>45</v>
      </c>
      <c r="S61" s="269">
        <f t="shared" si="13"/>
        <v>45</v>
      </c>
      <c r="T61" s="456">
        <f t="shared" si="7"/>
        <v>0</v>
      </c>
      <c r="U61" s="456">
        <f t="shared" si="17"/>
        <v>0</v>
      </c>
      <c r="V61" s="457">
        <f t="shared" si="18"/>
        <v>0</v>
      </c>
      <c r="W61" s="458">
        <f t="shared" si="8"/>
        <v>0</v>
      </c>
      <c r="X61" s="230"/>
      <c r="Y61" s="363"/>
      <c r="Z61" s="267">
        <f t="shared" si="19"/>
        <v>45</v>
      </c>
      <c r="AA61" s="459">
        <f t="shared" si="14"/>
        <v>0</v>
      </c>
      <c r="AB61" s="459">
        <f t="shared" si="14"/>
        <v>0</v>
      </c>
      <c r="AC61" s="459">
        <f t="shared" si="14"/>
        <v>0</v>
      </c>
      <c r="AD61" s="369"/>
      <c r="AE61" s="516"/>
    </row>
    <row r="62" spans="1:32" ht="18" customHeight="1">
      <c r="A62" s="363"/>
      <c r="B62" s="268">
        <f t="shared" si="0"/>
        <v>46</v>
      </c>
      <c r="C62" s="269">
        <f t="shared" si="9"/>
        <v>46</v>
      </c>
      <c r="D62" s="456">
        <f t="shared" si="1"/>
        <v>0</v>
      </c>
      <c r="E62" s="456">
        <f t="shared" si="10"/>
        <v>0</v>
      </c>
      <c r="F62" s="457">
        <f t="shared" si="11"/>
        <v>0</v>
      </c>
      <c r="G62" s="458">
        <f t="shared" si="2"/>
        <v>0</v>
      </c>
      <c r="H62" s="230"/>
      <c r="I62" s="363"/>
      <c r="J62" s="268">
        <f t="shared" si="3"/>
        <v>46</v>
      </c>
      <c r="K62" s="269">
        <f t="shared" si="12"/>
        <v>46</v>
      </c>
      <c r="L62" s="456">
        <f t="shared" si="4"/>
        <v>0</v>
      </c>
      <c r="M62" s="456">
        <f t="shared" si="15"/>
        <v>0</v>
      </c>
      <c r="N62" s="457">
        <f t="shared" si="16"/>
        <v>0</v>
      </c>
      <c r="O62" s="458">
        <f t="shared" si="5"/>
        <v>0</v>
      </c>
      <c r="P62" s="230"/>
      <c r="Q62" s="363"/>
      <c r="R62" s="268">
        <f t="shared" si="6"/>
        <v>46</v>
      </c>
      <c r="S62" s="269">
        <f t="shared" si="13"/>
        <v>46</v>
      </c>
      <c r="T62" s="456">
        <f t="shared" si="7"/>
        <v>0</v>
      </c>
      <c r="U62" s="456">
        <f t="shared" si="17"/>
        <v>0</v>
      </c>
      <c r="V62" s="457">
        <f t="shared" si="18"/>
        <v>0</v>
      </c>
      <c r="W62" s="458">
        <f t="shared" si="8"/>
        <v>0</v>
      </c>
      <c r="X62" s="230"/>
      <c r="Y62" s="363"/>
      <c r="Z62" s="267">
        <f t="shared" si="19"/>
        <v>46</v>
      </c>
      <c r="AA62" s="459">
        <f t="shared" si="14"/>
        <v>0</v>
      </c>
      <c r="AB62" s="459">
        <f t="shared" si="14"/>
        <v>0</v>
      </c>
      <c r="AC62" s="459">
        <f t="shared" si="14"/>
        <v>0</v>
      </c>
      <c r="AD62" s="369"/>
      <c r="AE62" s="516"/>
    </row>
    <row r="63" spans="1:32" ht="18" customHeight="1">
      <c r="A63" s="363"/>
      <c r="B63" s="268">
        <f t="shared" si="0"/>
        <v>47</v>
      </c>
      <c r="C63" s="269">
        <f t="shared" si="9"/>
        <v>47</v>
      </c>
      <c r="D63" s="456">
        <f t="shared" si="1"/>
        <v>0</v>
      </c>
      <c r="E63" s="456">
        <f t="shared" si="10"/>
        <v>0</v>
      </c>
      <c r="F63" s="457">
        <f t="shared" si="11"/>
        <v>0</v>
      </c>
      <c r="G63" s="458">
        <f t="shared" si="2"/>
        <v>0</v>
      </c>
      <c r="H63" s="230"/>
      <c r="I63" s="363"/>
      <c r="J63" s="268">
        <f t="shared" si="3"/>
        <v>47</v>
      </c>
      <c r="K63" s="269">
        <f t="shared" si="12"/>
        <v>47</v>
      </c>
      <c r="L63" s="456">
        <f t="shared" si="4"/>
        <v>0</v>
      </c>
      <c r="M63" s="456">
        <f t="shared" si="15"/>
        <v>0</v>
      </c>
      <c r="N63" s="457">
        <f t="shared" si="16"/>
        <v>0</v>
      </c>
      <c r="O63" s="458">
        <f t="shared" si="5"/>
        <v>0</v>
      </c>
      <c r="P63" s="230"/>
      <c r="Q63" s="363"/>
      <c r="R63" s="268">
        <f t="shared" si="6"/>
        <v>47</v>
      </c>
      <c r="S63" s="269">
        <f t="shared" si="13"/>
        <v>47</v>
      </c>
      <c r="T63" s="456">
        <f t="shared" si="7"/>
        <v>0</v>
      </c>
      <c r="U63" s="456">
        <f t="shared" si="17"/>
        <v>0</v>
      </c>
      <c r="V63" s="457">
        <f t="shared" si="18"/>
        <v>0</v>
      </c>
      <c r="W63" s="458">
        <f t="shared" si="8"/>
        <v>0</v>
      </c>
      <c r="X63" s="230"/>
      <c r="Y63" s="363"/>
      <c r="Z63" s="267">
        <f t="shared" si="19"/>
        <v>47</v>
      </c>
      <c r="AA63" s="459">
        <f t="shared" si="14"/>
        <v>0</v>
      </c>
      <c r="AB63" s="459">
        <f t="shared" si="14"/>
        <v>0</v>
      </c>
      <c r="AC63" s="459">
        <f t="shared" si="14"/>
        <v>0</v>
      </c>
      <c r="AD63" s="369"/>
      <c r="AE63" s="517">
        <f>ROUND(SUM(AA53:AA64),2)</f>
        <v>0</v>
      </c>
      <c r="AF63" s="291" t="s">
        <v>236</v>
      </c>
    </row>
    <row r="64" spans="1:32" ht="18" customHeight="1">
      <c r="A64" s="363"/>
      <c r="B64" s="268">
        <f t="shared" si="0"/>
        <v>48</v>
      </c>
      <c r="C64" s="269">
        <f t="shared" si="9"/>
        <v>48</v>
      </c>
      <c r="D64" s="456">
        <f t="shared" si="1"/>
        <v>0</v>
      </c>
      <c r="E64" s="456">
        <f t="shared" si="10"/>
        <v>0</v>
      </c>
      <c r="F64" s="457">
        <f t="shared" si="11"/>
        <v>0</v>
      </c>
      <c r="G64" s="458">
        <f t="shared" si="2"/>
        <v>0</v>
      </c>
      <c r="H64" s="230"/>
      <c r="I64" s="363"/>
      <c r="J64" s="268">
        <f t="shared" si="3"/>
        <v>48</v>
      </c>
      <c r="K64" s="269">
        <f t="shared" si="12"/>
        <v>48</v>
      </c>
      <c r="L64" s="456">
        <f t="shared" si="4"/>
        <v>0</v>
      </c>
      <c r="M64" s="456">
        <f t="shared" si="15"/>
        <v>0</v>
      </c>
      <c r="N64" s="457">
        <f t="shared" si="16"/>
        <v>0</v>
      </c>
      <c r="O64" s="458">
        <f t="shared" si="5"/>
        <v>0</v>
      </c>
      <c r="P64" s="230"/>
      <c r="Q64" s="363"/>
      <c r="R64" s="268">
        <f t="shared" si="6"/>
        <v>48</v>
      </c>
      <c r="S64" s="269">
        <f t="shared" si="13"/>
        <v>48</v>
      </c>
      <c r="T64" s="456">
        <f t="shared" si="7"/>
        <v>0</v>
      </c>
      <c r="U64" s="456">
        <f t="shared" si="17"/>
        <v>0</v>
      </c>
      <c r="V64" s="457">
        <f t="shared" si="18"/>
        <v>0</v>
      </c>
      <c r="W64" s="458">
        <f t="shared" si="8"/>
        <v>0</v>
      </c>
      <c r="X64" s="230"/>
      <c r="Y64" s="363"/>
      <c r="Z64" s="267">
        <f t="shared" si="19"/>
        <v>48</v>
      </c>
      <c r="AA64" s="459">
        <f t="shared" si="14"/>
        <v>0</v>
      </c>
      <c r="AB64" s="459">
        <f t="shared" si="14"/>
        <v>0</v>
      </c>
      <c r="AC64" s="459">
        <f t="shared" si="14"/>
        <v>0</v>
      </c>
      <c r="AD64" s="369"/>
      <c r="AE64" s="517">
        <f>ROUND((SUM(AB53:AB64)),0)</f>
        <v>0</v>
      </c>
      <c r="AF64" s="291" t="s">
        <v>237</v>
      </c>
    </row>
    <row r="65" spans="1:30" ht="9" customHeight="1">
      <c r="A65" s="363"/>
      <c r="B65" s="270"/>
      <c r="C65" s="271">
        <v>49</v>
      </c>
      <c r="D65" s="272"/>
      <c r="E65" s="272"/>
      <c r="F65" s="296"/>
      <c r="G65" s="273"/>
      <c r="H65" s="230"/>
      <c r="I65" s="363"/>
      <c r="J65" s="270"/>
      <c r="K65" s="271">
        <v>49</v>
      </c>
      <c r="L65" s="261"/>
      <c r="M65" s="261"/>
      <c r="N65" s="297"/>
      <c r="O65" s="262"/>
      <c r="P65" s="230"/>
      <c r="Q65" s="363"/>
      <c r="R65" s="270"/>
      <c r="S65" s="271">
        <v>49</v>
      </c>
      <c r="T65" s="272"/>
      <c r="U65" s="272"/>
      <c r="V65" s="296"/>
      <c r="W65" s="273"/>
      <c r="X65" s="230"/>
      <c r="Y65" s="363"/>
      <c r="Z65" s="274"/>
      <c r="AA65" s="275"/>
      <c r="AB65" s="275"/>
      <c r="AC65" s="276"/>
      <c r="AD65" s="369"/>
    </row>
    <row r="66" spans="1:30">
      <c r="A66" s="368"/>
      <c r="B66" s="230"/>
      <c r="C66" s="277"/>
      <c r="D66" s="277"/>
      <c r="E66" s="277"/>
      <c r="F66" s="277"/>
      <c r="G66" s="277"/>
      <c r="H66" s="277"/>
      <c r="I66" s="368"/>
      <c r="J66" s="230"/>
      <c r="K66" s="277"/>
      <c r="L66" s="277"/>
      <c r="M66" s="277"/>
      <c r="N66" s="277"/>
      <c r="O66" s="277"/>
      <c r="P66" s="277"/>
      <c r="Q66" s="368"/>
      <c r="R66" s="230"/>
      <c r="S66" s="277"/>
      <c r="T66" s="277"/>
      <c r="U66" s="277"/>
      <c r="V66" s="277"/>
      <c r="W66" s="277"/>
      <c r="X66" s="277"/>
      <c r="Y66" s="368"/>
      <c r="Z66" s="230"/>
      <c r="AA66" s="230"/>
      <c r="AB66" s="230"/>
      <c r="AC66" s="230"/>
      <c r="AD66" s="363"/>
    </row>
    <row r="67" spans="1:30" ht="6" customHeight="1">
      <c r="A67" s="363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  <c r="X67" s="363"/>
      <c r="Y67" s="363"/>
      <c r="Z67" s="363"/>
      <c r="AA67" s="363"/>
      <c r="AB67" s="363"/>
      <c r="AC67" s="363"/>
      <c r="AD67" s="363"/>
    </row>
  </sheetData>
  <sheetProtection sheet="1" objects="1" scenarios="1"/>
  <mergeCells count="1">
    <mergeCell ref="Z7:AC8"/>
  </mergeCells>
  <phoneticPr fontId="0" type="noConversion"/>
  <printOptions horizontalCentered="1" verticalCentered="1"/>
  <pageMargins left="0.25" right="0.25" top="0.27" bottom="0.31" header="0.17" footer="0.21"/>
  <pageSetup scale="42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opLeftCell="A96" zoomScale="85" workbookViewId="0">
      <selection activeCell="M25" sqref="M25"/>
    </sheetView>
  </sheetViews>
  <sheetFormatPr baseColWidth="10" defaultColWidth="11.42578125" defaultRowHeight="12.75"/>
  <cols>
    <col min="1" max="1" width="4.42578125" customWidth="1"/>
    <col min="2" max="2" width="6.7109375" customWidth="1"/>
    <col min="3" max="3" width="38.42578125" customWidth="1"/>
    <col min="4" max="4" width="6.7109375" customWidth="1"/>
    <col min="5" max="5" width="2.28515625" customWidth="1"/>
    <col min="6" max="6" width="2.7109375" customWidth="1"/>
    <col min="7" max="7" width="15.7109375" customWidth="1"/>
    <col min="8" max="8" width="2.85546875" customWidth="1"/>
    <col min="9" max="9" width="2.28515625" customWidth="1"/>
    <col min="10" max="10" width="2.85546875" customWidth="1"/>
    <col min="11" max="11" width="2.28515625" customWidth="1"/>
    <col min="12" max="12" width="2.7109375" customWidth="1"/>
    <col min="13" max="13" width="15.7109375" customWidth="1"/>
    <col min="14" max="14" width="2.85546875" customWidth="1"/>
    <col min="15" max="15" width="2.28515625" customWidth="1"/>
    <col min="16" max="16" width="2.85546875" customWidth="1"/>
    <col min="17" max="17" width="2.28515625" customWidth="1"/>
    <col min="18" max="18" width="2.7109375" customWidth="1"/>
    <col min="19" max="19" width="15.7109375" customWidth="1"/>
    <col min="20" max="20" width="2.85546875" customWidth="1"/>
    <col min="21" max="21" width="2.28515625" customWidth="1"/>
  </cols>
  <sheetData>
    <row r="1" spans="1:21" ht="9" customHeight="1" thickTop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1" ht="36.75" customHeight="1">
      <c r="A2" s="67"/>
      <c r="B2" s="479" t="str">
        <f>CoûtFin!B1</f>
        <v>Lachine Lab @L'Auberge Numérique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8"/>
    </row>
    <row r="3" spans="1:21" ht="9" customHeight="1" thickBot="1">
      <c r="A3" s="69"/>
      <c r="B3" s="70"/>
      <c r="C3" s="71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2"/>
    </row>
    <row r="4" spans="1:21" ht="93" customHeight="1" thickTop="1"/>
    <row r="5" spans="1:21" ht="32.25" customHeight="1">
      <c r="B5" s="545" t="s">
        <v>238</v>
      </c>
      <c r="C5" s="546"/>
      <c r="D5" s="547"/>
    </row>
    <row r="8" spans="1:21" ht="32.25" customHeight="1"/>
    <row r="9" spans="1:21" ht="22.5" customHeight="1">
      <c r="C9" s="15" t="s">
        <v>239</v>
      </c>
    </row>
    <row r="10" spans="1:21" ht="18" customHeight="1">
      <c r="C10" s="15"/>
    </row>
    <row r="11" spans="1:21" ht="11.25" customHeight="1">
      <c r="C11" s="15"/>
    </row>
    <row r="12" spans="1:21" ht="17.25" customHeight="1">
      <c r="C12" s="15" t="s">
        <v>240</v>
      </c>
    </row>
    <row r="13" spans="1:21" ht="29.25" customHeight="1">
      <c r="C13" s="15"/>
    </row>
    <row r="14" spans="1:21" ht="21.75" customHeight="1">
      <c r="B14" s="9"/>
      <c r="C14" s="73" t="s">
        <v>241</v>
      </c>
      <c r="D14" s="9"/>
    </row>
    <row r="15" spans="1:21" ht="29.25" customHeight="1">
      <c r="C15" s="341" t="s">
        <v>242</v>
      </c>
    </row>
    <row r="16" spans="1:21" ht="49.5" customHeight="1"/>
    <row r="17" spans="1:21" ht="13.5" customHeight="1">
      <c r="E17" s="23"/>
      <c r="F17" s="23"/>
      <c r="G17" s="23"/>
      <c r="H17" s="23"/>
      <c r="I17" s="23"/>
      <c r="K17" s="23"/>
      <c r="L17" s="23"/>
      <c r="M17" s="23"/>
      <c r="N17" s="23"/>
      <c r="O17" s="23"/>
      <c r="Q17" s="23"/>
      <c r="R17" s="23"/>
      <c r="S17" s="23"/>
      <c r="T17" s="23"/>
      <c r="U17" s="23"/>
    </row>
    <row r="18" spans="1:21" ht="28.5" customHeight="1">
      <c r="E18" s="76"/>
      <c r="G18" s="74" t="s">
        <v>53</v>
      </c>
      <c r="H18" s="53"/>
      <c r="I18" s="76"/>
      <c r="J18" s="53"/>
      <c r="K18" s="76"/>
      <c r="M18" s="74" t="s">
        <v>54</v>
      </c>
      <c r="N18" s="53"/>
      <c r="O18" s="76"/>
      <c r="P18" s="53"/>
      <c r="Q18" s="76"/>
      <c r="S18" s="74" t="s">
        <v>55</v>
      </c>
      <c r="T18" s="53"/>
      <c r="U18" s="76"/>
    </row>
    <row r="19" spans="1:21" ht="6.75" customHeight="1">
      <c r="E19" s="77"/>
      <c r="G19" s="16"/>
      <c r="H19" s="16"/>
      <c r="I19" s="77"/>
      <c r="J19" s="16"/>
      <c r="K19" s="77"/>
      <c r="M19" s="16"/>
      <c r="N19" s="16"/>
      <c r="O19" s="77"/>
      <c r="P19" s="16"/>
      <c r="Q19" s="77"/>
      <c r="S19" s="16"/>
      <c r="T19" s="16"/>
      <c r="U19" s="77"/>
    </row>
    <row r="20" spans="1:21" s="62" customFormat="1" ht="21" customHeight="1">
      <c r="E20" s="78"/>
      <c r="G20" s="75"/>
      <c r="H20" s="63"/>
      <c r="I20" s="78"/>
      <c r="J20" s="63"/>
      <c r="K20" s="78"/>
      <c r="M20" s="75"/>
      <c r="N20" s="63"/>
      <c r="O20" s="78"/>
      <c r="P20" s="63"/>
      <c r="Q20" s="78"/>
      <c r="S20" s="75"/>
      <c r="T20" s="63"/>
      <c r="U20" s="78"/>
    </row>
    <row r="21" spans="1:21" ht="22.5" customHeight="1">
      <c r="E21" s="79"/>
      <c r="G21" s="14"/>
      <c r="H21" s="14"/>
      <c r="I21" s="79"/>
      <c r="J21" s="14"/>
      <c r="K21" s="79"/>
      <c r="M21" s="14"/>
      <c r="N21" s="14"/>
      <c r="O21" s="79"/>
      <c r="P21" s="14"/>
      <c r="Q21" s="79"/>
      <c r="S21" s="14"/>
      <c r="T21" s="14"/>
      <c r="U21" s="79"/>
    </row>
    <row r="22" spans="1:21">
      <c r="E22" s="79"/>
      <c r="G22" s="14"/>
      <c r="H22" s="14"/>
      <c r="I22" s="79"/>
      <c r="J22" s="14"/>
      <c r="K22" s="79"/>
      <c r="M22" s="14"/>
      <c r="N22" s="14"/>
      <c r="O22" s="79"/>
      <c r="P22" s="14"/>
      <c r="Q22" s="79"/>
      <c r="S22" s="14"/>
      <c r="T22" s="14"/>
      <c r="U22" s="79"/>
    </row>
    <row r="23" spans="1:21" ht="18" customHeight="1">
      <c r="C23" s="56" t="s">
        <v>243</v>
      </c>
      <c r="E23" s="80"/>
      <c r="G23" s="460" t="e">
        <f>Rés!J32-annxRés!K34+Rés!J35</f>
        <v>#VALUE!</v>
      </c>
      <c r="H23" s="54"/>
      <c r="I23" s="80"/>
      <c r="J23" s="54"/>
      <c r="K23" s="80"/>
      <c r="M23" s="460" t="e">
        <f>Rés!N32-annxRés!O34+Rés!N35</f>
        <v>#VALUE!</v>
      </c>
      <c r="N23" s="54"/>
      <c r="O23" s="80"/>
      <c r="P23" s="54"/>
      <c r="Q23" s="80"/>
      <c r="S23" s="460" t="e">
        <f>Rés!R32-annxRés!S34+Rés!R35</f>
        <v>#VALUE!</v>
      </c>
      <c r="T23" s="54"/>
      <c r="U23" s="80"/>
    </row>
    <row r="24" spans="1:21" ht="18" customHeight="1">
      <c r="C24" s="56"/>
      <c r="E24" s="80"/>
      <c r="G24" s="460"/>
      <c r="H24" s="54"/>
      <c r="I24" s="80"/>
      <c r="J24" s="54"/>
      <c r="K24" s="80"/>
      <c r="M24" s="460"/>
      <c r="N24" s="54"/>
      <c r="O24" s="80"/>
      <c r="P24" s="54"/>
      <c r="Q24" s="80"/>
      <c r="S24" s="460"/>
      <c r="T24" s="54"/>
      <c r="U24" s="80"/>
    </row>
    <row r="25" spans="1:21" ht="18" customHeight="1">
      <c r="C25" s="56" t="s">
        <v>244</v>
      </c>
      <c r="E25" s="80"/>
      <c r="G25" s="460" t="e">
        <f>Rés!J21+annxRés!K34</f>
        <v>#VALUE!</v>
      </c>
      <c r="H25" s="54"/>
      <c r="I25" s="80"/>
      <c r="J25" s="54"/>
      <c r="K25" s="80"/>
      <c r="M25" s="460">
        <f>Rés!N21+annxRés!O34</f>
        <v>0</v>
      </c>
      <c r="N25" s="54"/>
      <c r="O25" s="80"/>
      <c r="P25" s="54"/>
      <c r="Q25" s="80"/>
      <c r="S25" s="460">
        <f>Rés!R21+annxRés!S34</f>
        <v>0</v>
      </c>
      <c r="T25" s="54"/>
      <c r="U25" s="80"/>
    </row>
    <row r="26" spans="1:21" ht="18" customHeight="1">
      <c r="A26" s="55"/>
      <c r="B26" s="55"/>
      <c r="C26" s="7"/>
      <c r="D26" s="7"/>
      <c r="E26" s="81"/>
      <c r="G26" s="460"/>
      <c r="H26" s="55"/>
      <c r="I26" s="81"/>
      <c r="J26" s="55"/>
      <c r="K26" s="81"/>
      <c r="M26" s="460"/>
      <c r="N26" s="55"/>
      <c r="O26" s="81"/>
      <c r="P26" s="55"/>
      <c r="Q26" s="81"/>
      <c r="S26" s="460"/>
      <c r="T26" s="55"/>
      <c r="U26" s="81"/>
    </row>
    <row r="27" spans="1:21" ht="18" customHeight="1">
      <c r="C27" s="56" t="s">
        <v>245</v>
      </c>
      <c r="E27" s="80"/>
      <c r="G27" s="460">
        <f>Rés!J11</f>
        <v>0</v>
      </c>
      <c r="H27" s="54"/>
      <c r="I27" s="80"/>
      <c r="J27" s="54"/>
      <c r="K27" s="80"/>
      <c r="M27" s="460">
        <f>Rés!N11</f>
        <v>0</v>
      </c>
      <c r="N27" s="54"/>
      <c r="O27" s="80"/>
      <c r="P27" s="54"/>
      <c r="Q27" s="80"/>
      <c r="S27" s="460">
        <f>Rés!R11</f>
        <v>0</v>
      </c>
      <c r="T27" s="54"/>
      <c r="U27" s="80"/>
    </row>
    <row r="28" spans="1:21" ht="18" customHeight="1">
      <c r="C28" s="56"/>
      <c r="E28" s="80"/>
      <c r="G28" s="460"/>
      <c r="H28" s="54"/>
      <c r="I28" s="80"/>
      <c r="J28" s="54"/>
      <c r="K28" s="80"/>
      <c r="M28" s="460"/>
      <c r="N28" s="54"/>
      <c r="O28" s="80"/>
      <c r="P28" s="54"/>
      <c r="Q28" s="80"/>
      <c r="S28" s="460"/>
      <c r="T28" s="54"/>
      <c r="U28" s="80"/>
    </row>
    <row r="29" spans="1:21" ht="18" customHeight="1">
      <c r="C29" s="57" t="s">
        <v>246</v>
      </c>
      <c r="E29" s="81"/>
      <c r="G29" s="460" t="e">
        <f>1-(G25/G27)</f>
        <v>#VALUE!</v>
      </c>
      <c r="H29" s="55"/>
      <c r="I29" s="81"/>
      <c r="J29" s="55"/>
      <c r="K29" s="81"/>
      <c r="M29" s="460" t="e">
        <f>1-(M25/M27)</f>
        <v>#DIV/0!</v>
      </c>
      <c r="N29" s="55"/>
      <c r="O29" s="81"/>
      <c r="P29" s="55"/>
      <c r="Q29" s="81"/>
      <c r="S29" s="460" t="e">
        <f>1-(S25/S27)</f>
        <v>#DIV/0!</v>
      </c>
      <c r="T29" s="55"/>
      <c r="U29" s="81"/>
    </row>
    <row r="30" spans="1:21" ht="13.5" customHeight="1">
      <c r="C30" s="57"/>
      <c r="E30" s="82"/>
      <c r="F30" s="58"/>
      <c r="G30" s="461"/>
      <c r="H30" s="59"/>
      <c r="I30" s="82"/>
      <c r="J30" s="59"/>
      <c r="K30" s="82"/>
      <c r="L30" s="58"/>
      <c r="M30" s="461"/>
      <c r="N30" s="59"/>
      <c r="O30" s="82"/>
      <c r="P30" s="59"/>
      <c r="Q30" s="82"/>
      <c r="R30" s="58"/>
      <c r="S30" s="461"/>
      <c r="T30" s="59"/>
      <c r="U30" s="82"/>
    </row>
    <row r="31" spans="1:21" ht="28.5" customHeight="1">
      <c r="C31" s="57" t="s">
        <v>247</v>
      </c>
      <c r="E31" s="81"/>
      <c r="G31" s="460" t="e">
        <f>G23/G29</f>
        <v>#VALUE!</v>
      </c>
      <c r="H31" s="61" t="s">
        <v>248</v>
      </c>
      <c r="I31" s="81"/>
      <c r="J31" s="61"/>
      <c r="K31" s="81"/>
      <c r="M31" s="460" t="e">
        <f>M23/M29</f>
        <v>#VALUE!</v>
      </c>
      <c r="N31" s="61" t="s">
        <v>248</v>
      </c>
      <c r="O31" s="81"/>
      <c r="P31" s="61"/>
      <c r="Q31" s="81"/>
      <c r="S31" s="460" t="e">
        <f>S23/S29</f>
        <v>#VALUE!</v>
      </c>
      <c r="T31" s="61" t="s">
        <v>248</v>
      </c>
      <c r="U31" s="81"/>
    </row>
    <row r="32" spans="1:21" ht="11.25" customHeight="1" thickBot="1">
      <c r="B32" s="60"/>
      <c r="C32" s="51"/>
      <c r="E32" s="83"/>
      <c r="G32" s="60"/>
      <c r="H32" s="52"/>
      <c r="I32" s="83"/>
      <c r="J32" s="52"/>
      <c r="K32" s="83"/>
      <c r="M32" s="60"/>
      <c r="N32" s="52"/>
      <c r="O32" s="83"/>
      <c r="P32" s="52"/>
      <c r="Q32" s="83"/>
      <c r="S32" s="60"/>
      <c r="T32" s="52"/>
      <c r="U32" s="83"/>
    </row>
    <row r="33" spans="1:21" ht="13.5" customHeight="1">
      <c r="B33" s="19"/>
      <c r="E33" s="23"/>
      <c r="I33" s="23"/>
      <c r="K33" s="23"/>
      <c r="O33" s="23"/>
      <c r="Q33" s="23"/>
      <c r="U33" s="23"/>
    </row>
    <row r="34" spans="1:21" ht="11.25" customHeight="1">
      <c r="A34" s="19"/>
      <c r="B34" s="19"/>
      <c r="E34" s="23"/>
      <c r="F34" s="23"/>
      <c r="G34" s="23"/>
      <c r="H34" s="23"/>
      <c r="I34" s="23"/>
      <c r="K34" s="23"/>
      <c r="L34" s="23"/>
      <c r="M34" s="23"/>
      <c r="N34" s="23"/>
      <c r="O34" s="23"/>
      <c r="Q34" s="23"/>
      <c r="R34" s="23"/>
      <c r="S34" s="23"/>
      <c r="T34" s="23"/>
      <c r="U34" s="23"/>
    </row>
  </sheetData>
  <sheetProtection sheet="1" objects="1" scenarios="1"/>
  <mergeCells count="1">
    <mergeCell ref="B5:D5"/>
  </mergeCells>
  <phoneticPr fontId="0" type="noConversion"/>
  <printOptions horizontalCentered="1" verticalCentered="1"/>
  <pageMargins left="0.55118110236220474" right="0.39370078740157483" top="0.39370078740157483" bottom="0.39370078740157483" header="0.51181102362204722" footer="0.51181102362204722"/>
  <pageSetup scale="7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activeCell="A40" sqref="A40"/>
    </sheetView>
  </sheetViews>
  <sheetFormatPr baseColWidth="10" defaultColWidth="11.42578125" defaultRowHeight="15" customHeight="1"/>
  <cols>
    <col min="1" max="1" width="5.7109375" style="486" customWidth="1"/>
    <col min="2" max="5" width="11.42578125" style="486" customWidth="1"/>
    <col min="6" max="6" width="11.42578125" style="486"/>
    <col min="7" max="8" width="11.42578125" style="486" customWidth="1"/>
    <col min="9" max="16384" width="11.42578125" style="486"/>
  </cols>
  <sheetData>
    <row r="1" spans="1:9" ht="33" customHeight="1">
      <c r="A1" s="483"/>
      <c r="B1" s="470" t="str">
        <f>CoûtFin!B1</f>
        <v>Lachine Lab @L'Auberge Numérique</v>
      </c>
      <c r="C1" s="41"/>
      <c r="D1" s="484"/>
      <c r="E1" s="484"/>
      <c r="F1" s="484"/>
      <c r="G1" s="484"/>
      <c r="H1" s="484"/>
      <c r="I1" s="485"/>
    </row>
    <row r="2" spans="1:9" ht="15" customHeight="1" thickBot="1"/>
    <row r="3" spans="1:9" ht="24" customHeight="1" thickBot="1">
      <c r="A3" s="528" t="s">
        <v>41</v>
      </c>
      <c r="B3" s="529"/>
      <c r="C3" s="529"/>
      <c r="D3" s="529"/>
      <c r="E3" s="529"/>
      <c r="F3" s="529"/>
      <c r="G3" s="529"/>
      <c r="H3" s="529"/>
      <c r="I3" s="530"/>
    </row>
    <row r="7" spans="1:9" ht="15" customHeight="1">
      <c r="A7" s="491" t="s">
        <v>42</v>
      </c>
      <c r="B7" s="487"/>
      <c r="E7" s="486" t="s">
        <v>43</v>
      </c>
    </row>
    <row r="9" spans="1:9" ht="15" customHeight="1">
      <c r="B9" s="11"/>
      <c r="E9" s="488"/>
      <c r="I9" s="488"/>
    </row>
    <row r="10" spans="1:9" ht="15" customHeight="1">
      <c r="A10" s="489"/>
      <c r="B10" s="489"/>
      <c r="E10" s="488"/>
    </row>
    <row r="11" spans="1:9" ht="15" customHeight="1">
      <c r="E11" s="490"/>
      <c r="I11" s="488"/>
    </row>
    <row r="13" spans="1:9" ht="15" customHeight="1">
      <c r="A13" s="491" t="s">
        <v>44</v>
      </c>
      <c r="B13" s="487"/>
      <c r="E13" s="486" t="s">
        <v>45</v>
      </c>
    </row>
    <row r="18" spans="1:5" ht="15" customHeight="1">
      <c r="A18" s="491" t="s">
        <v>46</v>
      </c>
      <c r="B18" s="487"/>
      <c r="E18" s="486" t="s">
        <v>47</v>
      </c>
    </row>
    <row r="24" spans="1:5" ht="15" customHeight="1">
      <c r="A24" s="491" t="s">
        <v>48</v>
      </c>
      <c r="B24" s="487"/>
      <c r="E24" s="486" t="s">
        <v>16</v>
      </c>
    </row>
    <row r="25" spans="1:5" ht="15" customHeight="1">
      <c r="A25" s="487"/>
      <c r="B25" s="487"/>
    </row>
    <row r="26" spans="1:5" ht="15" customHeight="1">
      <c r="A26" s="487"/>
    </row>
    <row r="27" spans="1:5" ht="15" customHeight="1">
      <c r="A27" s="487"/>
    </row>
    <row r="28" spans="1:5" ht="15" customHeight="1">
      <c r="A28" s="487"/>
    </row>
    <row r="32" spans="1:5" ht="15" customHeight="1">
      <c r="A32" s="487" t="s">
        <v>49</v>
      </c>
    </row>
    <row r="34" spans="1:2" ht="15" customHeight="1">
      <c r="B34" s="486" t="s">
        <v>50</v>
      </c>
    </row>
    <row r="40" spans="1:2" ht="15" customHeight="1">
      <c r="A40" s="496"/>
    </row>
  </sheetData>
  <mergeCells count="1">
    <mergeCell ref="A3:I3"/>
  </mergeCells>
  <phoneticPr fontId="0" type="noConversion"/>
  <printOptions horizontalCentered="1" verticalCentered="1"/>
  <pageMargins left="0.25" right="0.28999999999999998" top="0.36" bottom="0.33" header="0.25" footer="0.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opLeftCell="A33" zoomScale="85" workbookViewId="0">
      <selection activeCell="O1" sqref="K1:O1"/>
    </sheetView>
  </sheetViews>
  <sheetFormatPr baseColWidth="10" defaultColWidth="11.42578125" defaultRowHeight="12.75"/>
  <cols>
    <col min="1" max="1" width="2.28515625" style="129" customWidth="1"/>
    <col min="2" max="2" width="3" style="129" customWidth="1"/>
    <col min="3" max="3" width="30.28515625" style="129" customWidth="1"/>
    <col min="4" max="4" width="14.7109375" style="129" customWidth="1"/>
    <col min="5" max="5" width="7.28515625" style="129" customWidth="1"/>
    <col min="6" max="6" width="1.7109375" style="129" customWidth="1"/>
    <col min="7" max="7" width="11.7109375" style="129" customWidth="1"/>
    <col min="8" max="8" width="1.7109375" style="129" customWidth="1"/>
    <col min="9" max="9" width="3.7109375" style="129" customWidth="1"/>
    <col min="10" max="10" width="1.7109375" style="129" customWidth="1"/>
    <col min="11" max="11" width="11.7109375" style="129" customWidth="1"/>
    <col min="12" max="12" width="1.7109375" style="129" customWidth="1"/>
    <col min="13" max="13" width="3.7109375" style="129" customWidth="1"/>
    <col min="14" max="14" width="1.7109375" style="129" customWidth="1"/>
    <col min="15" max="15" width="11.7109375" style="129" customWidth="1"/>
    <col min="16" max="16" width="1.7109375" style="129" customWidth="1"/>
    <col min="17" max="17" width="3.7109375" style="129" customWidth="1"/>
    <col min="18" max="18" width="1.7109375" style="129" customWidth="1"/>
    <col min="19" max="19" width="11.7109375" style="129" customWidth="1"/>
    <col min="20" max="21" width="1.7109375" style="129" customWidth="1"/>
    <col min="22" max="16384" width="11.42578125" style="129"/>
  </cols>
  <sheetData>
    <row r="1" spans="1:21" ht="33" customHeight="1">
      <c r="A1" s="206"/>
      <c r="B1" s="472" t="str">
        <f>CoûtFin!B1</f>
        <v>Lachine Lab @L'Auberge Numérique</v>
      </c>
      <c r="C1" s="207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9"/>
    </row>
    <row r="2" spans="1:21" ht="15.75">
      <c r="D2" s="210"/>
      <c r="E2" s="210"/>
      <c r="H2" s="210"/>
      <c r="I2" s="210"/>
      <c r="L2" s="210"/>
      <c r="N2" s="210"/>
      <c r="O2" s="211"/>
      <c r="R2" s="210"/>
      <c r="S2" s="211"/>
    </row>
    <row r="3" spans="1:21" ht="22.5" customHeight="1">
      <c r="D3" s="210"/>
      <c r="E3" s="210"/>
      <c r="H3" s="210"/>
      <c r="I3" s="210"/>
      <c r="L3" s="210"/>
      <c r="N3" s="210"/>
      <c r="R3" s="210"/>
    </row>
    <row r="4" spans="1:21" ht="9" customHeight="1">
      <c r="D4" s="210"/>
      <c r="E4" s="210"/>
      <c r="F4" s="187"/>
      <c r="G4" s="187"/>
      <c r="H4" s="187"/>
      <c r="I4" s="210"/>
      <c r="J4" s="187"/>
      <c r="K4" s="187"/>
      <c r="L4" s="187"/>
      <c r="N4" s="187"/>
      <c r="O4" s="187"/>
      <c r="P4" s="187"/>
      <c r="R4" s="187"/>
      <c r="S4" s="187"/>
      <c r="T4" s="187"/>
    </row>
    <row r="5" spans="1:21" ht="20.25" customHeight="1">
      <c r="B5" s="304" t="s">
        <v>51</v>
      </c>
      <c r="F5" s="187"/>
      <c r="G5" s="307" t="s">
        <v>52</v>
      </c>
      <c r="H5" s="187"/>
      <c r="I5" s="210"/>
      <c r="J5" s="187"/>
      <c r="K5" s="308" t="s">
        <v>53</v>
      </c>
      <c r="L5" s="187"/>
      <c r="M5" s="144"/>
      <c r="N5" s="187"/>
      <c r="O5" s="308" t="s">
        <v>54</v>
      </c>
      <c r="P5" s="187"/>
      <c r="Q5" s="144"/>
      <c r="R5" s="187"/>
      <c r="S5" s="308" t="s">
        <v>55</v>
      </c>
      <c r="T5" s="187"/>
    </row>
    <row r="6" spans="1:21" s="212" customFormat="1" ht="14.25" customHeight="1">
      <c r="F6" s="213"/>
      <c r="G6" s="228">
        <v>39814</v>
      </c>
      <c r="H6" s="213"/>
      <c r="I6" s="210"/>
      <c r="J6" s="213"/>
      <c r="K6" s="214">
        <f>$G6+364</f>
        <v>40178</v>
      </c>
      <c r="L6" s="213"/>
      <c r="M6" s="215"/>
      <c r="N6" s="213"/>
      <c r="O6" s="214">
        <f>K6+365</f>
        <v>40543</v>
      </c>
      <c r="P6" s="213"/>
      <c r="Q6" s="215"/>
      <c r="R6" s="213"/>
      <c r="S6" s="214">
        <f>O6+366</f>
        <v>40909</v>
      </c>
      <c r="T6" s="213"/>
    </row>
    <row r="7" spans="1:21" s="212" customFormat="1" ht="8.25" customHeight="1">
      <c r="F7" s="213"/>
      <c r="G7" s="216"/>
      <c r="H7" s="213"/>
      <c r="I7" s="210"/>
      <c r="J7" s="213"/>
      <c r="K7" s="216"/>
      <c r="L7" s="213"/>
      <c r="M7" s="215"/>
      <c r="N7" s="213"/>
      <c r="O7" s="216"/>
      <c r="P7" s="213"/>
      <c r="Q7" s="215"/>
      <c r="R7" s="213"/>
      <c r="S7" s="216"/>
      <c r="T7" s="213"/>
    </row>
    <row r="8" spans="1:21" ht="18.75" customHeight="1">
      <c r="A8" s="142"/>
      <c r="B8" s="305" t="s">
        <v>56</v>
      </c>
      <c r="C8" s="143"/>
      <c r="F8" s="187"/>
      <c r="G8" s="188"/>
      <c r="H8" s="187"/>
      <c r="I8" s="210"/>
      <c r="J8" s="187"/>
      <c r="K8" s="188"/>
      <c r="L8" s="187"/>
      <c r="N8" s="187"/>
      <c r="O8" s="188"/>
      <c r="P8" s="187"/>
      <c r="R8" s="187"/>
      <c r="S8" s="188"/>
      <c r="T8" s="187"/>
    </row>
    <row r="9" spans="1:21" ht="14.25" customHeight="1">
      <c r="B9" s="219"/>
      <c r="C9" s="219"/>
      <c r="F9" s="187"/>
      <c r="H9" s="187"/>
      <c r="I9" s="210"/>
      <c r="J9" s="187"/>
      <c r="L9" s="187"/>
      <c r="N9" s="187"/>
      <c r="P9" s="187"/>
      <c r="R9" s="187"/>
      <c r="T9" s="187"/>
    </row>
    <row r="10" spans="1:21" ht="18" customHeight="1">
      <c r="C10" s="129" t="s">
        <v>57</v>
      </c>
      <c r="F10" s="187"/>
      <c r="G10" s="393">
        <v>0</v>
      </c>
      <c r="H10" s="163"/>
      <c r="I10" s="394"/>
      <c r="J10" s="163"/>
      <c r="K10" s="395">
        <f>BdgCais1!R72</f>
        <v>0</v>
      </c>
      <c r="L10" s="163"/>
      <c r="M10" s="89"/>
      <c r="N10" s="163"/>
      <c r="O10" s="395">
        <f>BdgCais2!R73</f>
        <v>6065</v>
      </c>
      <c r="P10" s="163"/>
      <c r="Q10" s="89"/>
      <c r="R10" s="163"/>
      <c r="S10" s="395">
        <f>BdgCais3!R73</f>
        <v>5465</v>
      </c>
      <c r="T10" s="187"/>
    </row>
    <row r="11" spans="1:21" ht="18" customHeight="1">
      <c r="C11" s="129" t="str">
        <f>BdgCais1!C64</f>
        <v>Placements</v>
      </c>
      <c r="F11" s="187"/>
      <c r="G11" s="396">
        <v>0</v>
      </c>
      <c r="H11" s="163"/>
      <c r="I11" s="394"/>
      <c r="J11" s="163"/>
      <c r="K11" s="397">
        <f>BdgCais1!T64</f>
        <v>0</v>
      </c>
      <c r="L11" s="163"/>
      <c r="M11" s="89"/>
      <c r="N11" s="163"/>
      <c r="O11" s="397">
        <f>K11+BdgCais2!T65</f>
        <v>0</v>
      </c>
      <c r="P11" s="163"/>
      <c r="Q11" s="89"/>
      <c r="R11" s="163"/>
      <c r="S11" s="397">
        <f>O11+BdgCais3!T65</f>
        <v>0</v>
      </c>
      <c r="T11" s="187"/>
    </row>
    <row r="12" spans="1:21" ht="18" customHeight="1">
      <c r="C12" s="129" t="s">
        <v>58</v>
      </c>
      <c r="F12" s="187"/>
      <c r="G12" s="398">
        <v>0</v>
      </c>
      <c r="H12" s="163"/>
      <c r="I12" s="394"/>
      <c r="J12" s="163"/>
      <c r="K12" s="399">
        <f>VtsAchts!U8+VtsAchts!U15-VtsAchts!U22</f>
        <v>0</v>
      </c>
      <c r="L12" s="163"/>
      <c r="M12" s="89"/>
      <c r="N12" s="163"/>
      <c r="O12" s="399">
        <f>K12+VtsAchts!U31+VtsAchts!U38-VtsAchts!U45</f>
        <v>0</v>
      </c>
      <c r="P12" s="163"/>
      <c r="Q12" s="89"/>
      <c r="R12" s="163"/>
      <c r="S12" s="399">
        <f>O12+VtsAchts!U54+VtsAchts!U61-VtsAchts!U68</f>
        <v>0</v>
      </c>
      <c r="T12" s="187"/>
    </row>
    <row r="13" spans="1:21" ht="18" customHeight="1">
      <c r="C13" s="129" t="str">
        <f>CoûtFin!B10</f>
        <v>Inventaire</v>
      </c>
      <c r="F13" s="187"/>
      <c r="G13" s="398" t="s">
        <v>18</v>
      </c>
      <c r="H13" s="163"/>
      <c r="I13" s="394"/>
      <c r="J13" s="163"/>
      <c r="K13" s="399">
        <f>Rés!J19</f>
        <v>0</v>
      </c>
      <c r="L13" s="163"/>
      <c r="M13" s="89"/>
      <c r="N13" s="163"/>
      <c r="O13" s="399">
        <f>Rés!N19</f>
        <v>0</v>
      </c>
      <c r="P13" s="163"/>
      <c r="Q13" s="89"/>
      <c r="R13" s="163"/>
      <c r="S13" s="399">
        <f>Rés!R19</f>
        <v>0</v>
      </c>
      <c r="T13" s="187"/>
    </row>
    <row r="14" spans="1:21" ht="18" customHeight="1">
      <c r="C14" s="129" t="str">
        <f>CoûtFin!B12</f>
        <v>Frais payés d'avance</v>
      </c>
      <c r="F14" s="187"/>
      <c r="G14" s="398">
        <v>0</v>
      </c>
      <c r="H14" s="163"/>
      <c r="I14" s="394"/>
      <c r="J14" s="163"/>
      <c r="K14" s="399"/>
      <c r="L14" s="163"/>
      <c r="M14" s="89"/>
      <c r="N14" s="163"/>
      <c r="O14" s="399"/>
      <c r="P14" s="163"/>
      <c r="Q14" s="89"/>
      <c r="R14" s="163"/>
      <c r="S14" s="399"/>
      <c r="T14" s="187"/>
    </row>
    <row r="15" spans="1:21" ht="18" customHeight="1">
      <c r="C15" s="129" t="str">
        <f>CoûtFin!B20</f>
        <v xml:space="preserve">Dépôt(s) de sécurité </v>
      </c>
      <c r="F15" s="187"/>
      <c r="G15" s="400">
        <v>0</v>
      </c>
      <c r="H15" s="163"/>
      <c r="I15" s="394"/>
      <c r="J15" s="163"/>
      <c r="K15" s="401">
        <f>G15</f>
        <v>0</v>
      </c>
      <c r="L15" s="163"/>
      <c r="M15" s="89"/>
      <c r="N15" s="163"/>
      <c r="O15" s="401">
        <f>K15</f>
        <v>0</v>
      </c>
      <c r="P15" s="163"/>
      <c r="Q15" s="89"/>
      <c r="R15" s="163"/>
      <c r="S15" s="401">
        <f>O15</f>
        <v>0</v>
      </c>
      <c r="T15" s="187"/>
    </row>
    <row r="16" spans="1:21" ht="7.5" customHeight="1">
      <c r="F16" s="187"/>
      <c r="G16" s="89"/>
      <c r="H16" s="163"/>
      <c r="I16" s="394"/>
      <c r="J16" s="163"/>
      <c r="K16" s="89"/>
      <c r="L16" s="163"/>
      <c r="M16" s="89"/>
      <c r="N16" s="163"/>
      <c r="O16" s="89"/>
      <c r="P16" s="163"/>
      <c r="Q16" s="89"/>
      <c r="R16" s="163"/>
      <c r="S16" s="89"/>
      <c r="T16" s="187"/>
    </row>
    <row r="17" spans="1:20" ht="18" customHeight="1" thickBot="1">
      <c r="D17" s="1" t="s">
        <v>59</v>
      </c>
      <c r="F17" s="187"/>
      <c r="G17" s="402">
        <f>SUM(G10:G15)</f>
        <v>0</v>
      </c>
      <c r="H17" s="163"/>
      <c r="I17" s="394"/>
      <c r="J17" s="163"/>
      <c r="K17" s="402">
        <f>SUM(K10:K15)</f>
        <v>0</v>
      </c>
      <c r="L17" s="163"/>
      <c r="M17" s="89"/>
      <c r="N17" s="163"/>
      <c r="O17" s="402">
        <f>SUM(O10:O16)</f>
        <v>6065</v>
      </c>
      <c r="P17" s="163"/>
      <c r="Q17" s="89"/>
      <c r="R17" s="163"/>
      <c r="S17" s="402">
        <f>SUM(S10:S16)</f>
        <v>5465</v>
      </c>
      <c r="T17" s="187"/>
    </row>
    <row r="18" spans="1:20" ht="18" customHeight="1" thickTop="1">
      <c r="B18" s="219"/>
      <c r="C18" s="219"/>
      <c r="F18" s="187"/>
      <c r="G18" s="89"/>
      <c r="H18" s="163"/>
      <c r="I18" s="394"/>
      <c r="J18" s="163"/>
      <c r="K18" s="89"/>
      <c r="L18" s="163"/>
      <c r="M18" s="89"/>
      <c r="N18" s="163"/>
      <c r="O18" s="89"/>
      <c r="P18" s="163"/>
      <c r="Q18" s="89"/>
      <c r="R18" s="163"/>
      <c r="S18" s="89"/>
      <c r="T18" s="187"/>
    </row>
    <row r="19" spans="1:20" ht="18" customHeight="1">
      <c r="C19" s="129" t="str">
        <f>CoûtFin!B22</f>
        <v>Amélioration locative</v>
      </c>
      <c r="F19" s="187"/>
      <c r="G19" s="393" t="s">
        <v>32</v>
      </c>
      <c r="H19" s="163"/>
      <c r="I19" s="394"/>
      <c r="J19" s="163"/>
      <c r="K19" s="395" t="e">
        <f>Amor!H7</f>
        <v>#VALUE!</v>
      </c>
      <c r="L19" s="163"/>
      <c r="M19" s="89"/>
      <c r="N19" s="163"/>
      <c r="O19" s="395" t="e">
        <f>Amor!H22</f>
        <v>#VALUE!</v>
      </c>
      <c r="P19" s="163"/>
      <c r="Q19" s="89"/>
      <c r="R19" s="163"/>
      <c r="S19" s="395" t="e">
        <f>Amor!H37</f>
        <v>#VALUE!</v>
      </c>
      <c r="T19" s="187"/>
    </row>
    <row r="20" spans="1:20" ht="18" customHeight="1">
      <c r="C20" s="129" t="str">
        <f>CoûtFin!B23</f>
        <v>Mobibilier et équipement de bureau</v>
      </c>
      <c r="F20" s="187"/>
      <c r="G20" s="398" t="s">
        <v>27</v>
      </c>
      <c r="H20" s="163"/>
      <c r="I20" s="394"/>
      <c r="J20" s="163"/>
      <c r="K20" s="399" t="e">
        <f>Amor!H8</f>
        <v>#VALUE!</v>
      </c>
      <c r="L20" s="163"/>
      <c r="M20" s="89"/>
      <c r="N20" s="163"/>
      <c r="O20" s="399" t="e">
        <f>Amor!H23</f>
        <v>#VALUE!</v>
      </c>
      <c r="P20" s="163"/>
      <c r="Q20" s="89"/>
      <c r="R20" s="163"/>
      <c r="S20" s="399" t="e">
        <f>Amor!H38</f>
        <v>#VALUE!</v>
      </c>
      <c r="T20" s="187"/>
    </row>
    <row r="21" spans="1:20" ht="18" customHeight="1">
      <c r="C21" s="129" t="str">
        <f>CoûtFin!B24</f>
        <v>Équipement et outillage</v>
      </c>
      <c r="F21" s="187"/>
      <c r="G21" s="398" t="s">
        <v>22</v>
      </c>
      <c r="H21" s="163"/>
      <c r="I21" s="394"/>
      <c r="J21" s="163"/>
      <c r="K21" s="399" t="e">
        <f>Amor!H9</f>
        <v>#VALUE!</v>
      </c>
      <c r="L21" s="163"/>
      <c r="M21" s="89"/>
      <c r="N21" s="163"/>
      <c r="O21" s="399" t="e">
        <f>Amor!H24</f>
        <v>#VALUE!</v>
      </c>
      <c r="P21" s="163"/>
      <c r="Q21" s="89"/>
      <c r="R21" s="163"/>
      <c r="S21" s="399" t="e">
        <f>Amor!H39</f>
        <v>#VALUE!</v>
      </c>
      <c r="T21" s="187"/>
    </row>
    <row r="22" spans="1:20" ht="18" customHeight="1">
      <c r="C22" s="129" t="str">
        <f>CoûtFin!B25</f>
        <v>Système informatique</v>
      </c>
      <c r="F22" s="187"/>
      <c r="G22" s="398" t="s">
        <v>27</v>
      </c>
      <c r="H22" s="163"/>
      <c r="I22" s="394"/>
      <c r="J22" s="163"/>
      <c r="K22" s="399" t="e">
        <f>Amor!H10</f>
        <v>#VALUE!</v>
      </c>
      <c r="L22" s="163"/>
      <c r="M22" s="89"/>
      <c r="N22" s="163"/>
      <c r="O22" s="399" t="e">
        <f>Amor!H25</f>
        <v>#VALUE!</v>
      </c>
      <c r="P22" s="163"/>
      <c r="Q22" s="89"/>
      <c r="R22" s="163"/>
      <c r="S22" s="399" t="e">
        <f>Amor!H40</f>
        <v>#VALUE!</v>
      </c>
      <c r="T22" s="187"/>
    </row>
    <row r="23" spans="1:20" ht="18" customHeight="1">
      <c r="C23" s="129" t="str">
        <f>CoûtFin!B26</f>
        <v>Logiciels d'application</v>
      </c>
      <c r="F23" s="187"/>
      <c r="G23" s="398" t="s">
        <v>15</v>
      </c>
      <c r="H23" s="163"/>
      <c r="I23" s="394"/>
      <c r="J23" s="163"/>
      <c r="K23" s="399" t="e">
        <f>Amor!H11</f>
        <v>#VALUE!</v>
      </c>
      <c r="L23" s="163"/>
      <c r="M23" s="89"/>
      <c r="N23" s="163"/>
      <c r="O23" s="399" t="e">
        <f>Amor!H26</f>
        <v>#VALUE!</v>
      </c>
      <c r="P23" s="163"/>
      <c r="Q23" s="89"/>
      <c r="R23" s="163"/>
      <c r="S23" s="399" t="e">
        <f>Amor!H41</f>
        <v>#VALUE!</v>
      </c>
      <c r="T23" s="187"/>
    </row>
    <row r="24" spans="1:20" ht="18" customHeight="1">
      <c r="C24" s="129" t="str">
        <f>CoûtFin!B27</f>
        <v>Matériel roulant</v>
      </c>
      <c r="F24" s="187"/>
      <c r="G24" s="398" t="s">
        <v>14</v>
      </c>
      <c r="H24" s="163"/>
      <c r="I24" s="394"/>
      <c r="J24" s="163"/>
      <c r="K24" s="399" t="e">
        <f>Amor!H12</f>
        <v>#VALUE!</v>
      </c>
      <c r="L24" s="163"/>
      <c r="M24" s="89"/>
      <c r="N24" s="163"/>
      <c r="O24" s="399" t="e">
        <f>Amor!H27</f>
        <v>#VALUE!</v>
      </c>
      <c r="P24" s="163"/>
      <c r="Q24" s="89"/>
      <c r="R24" s="163"/>
      <c r="S24" s="399" t="e">
        <f>Amor!H42</f>
        <v>#VALUE!</v>
      </c>
      <c r="T24" s="187"/>
    </row>
    <row r="25" spans="1:20" ht="18" customHeight="1">
      <c r="C25" s="129" t="str">
        <f>CoûtFin!B29</f>
        <v>Autres (incorporation, brevet, etc.)</v>
      </c>
      <c r="F25" s="187"/>
      <c r="G25" s="400" t="s">
        <v>14</v>
      </c>
      <c r="H25" s="163"/>
      <c r="I25" s="394"/>
      <c r="J25" s="163"/>
      <c r="K25" s="401" t="e">
        <f>Amor!H13</f>
        <v>#VALUE!</v>
      </c>
      <c r="L25" s="163"/>
      <c r="M25" s="89"/>
      <c r="N25" s="163"/>
      <c r="O25" s="401" t="e">
        <f>Amor!H28</f>
        <v>#VALUE!</v>
      </c>
      <c r="P25" s="163"/>
      <c r="Q25" s="89"/>
      <c r="R25" s="163"/>
      <c r="S25" s="401" t="e">
        <f>Amor!H43</f>
        <v>#VALUE!</v>
      </c>
      <c r="T25" s="187"/>
    </row>
    <row r="26" spans="1:20" ht="7.5" customHeight="1">
      <c r="F26" s="187"/>
      <c r="G26" s="89"/>
      <c r="H26" s="163"/>
      <c r="I26" s="394"/>
      <c r="J26" s="163"/>
      <c r="K26" s="89"/>
      <c r="L26" s="163"/>
      <c r="M26" s="89"/>
      <c r="N26" s="163"/>
      <c r="O26" s="89"/>
      <c r="P26" s="163"/>
      <c r="Q26" s="89"/>
      <c r="R26" s="163"/>
      <c r="S26" s="89"/>
      <c r="T26" s="187"/>
    </row>
    <row r="27" spans="1:20" ht="18" customHeight="1" thickBot="1">
      <c r="D27" s="1" t="s">
        <v>60</v>
      </c>
      <c r="F27" s="187"/>
      <c r="G27" s="402">
        <f>SUM(G19:G26)</f>
        <v>0</v>
      </c>
      <c r="H27" s="163"/>
      <c r="I27" s="394"/>
      <c r="J27" s="163"/>
      <c r="K27" s="402" t="e">
        <f>SUM(K19:K26)</f>
        <v>#VALUE!</v>
      </c>
      <c r="L27" s="163"/>
      <c r="M27" s="89"/>
      <c r="N27" s="163"/>
      <c r="O27" s="402" t="e">
        <f>SUM(O19:O26)</f>
        <v>#VALUE!</v>
      </c>
      <c r="P27" s="163"/>
      <c r="Q27" s="89"/>
      <c r="R27" s="163"/>
      <c r="S27" s="402" t="e">
        <f>SUM(S19:S26)</f>
        <v>#VALUE!</v>
      </c>
      <c r="T27" s="187"/>
    </row>
    <row r="28" spans="1:20" ht="7.5" customHeight="1" thickTop="1" thickBot="1">
      <c r="F28" s="187"/>
      <c r="G28" s="89"/>
      <c r="H28" s="163"/>
      <c r="I28" s="394"/>
      <c r="J28" s="163"/>
      <c r="K28" s="89"/>
      <c r="L28" s="163"/>
      <c r="M28" s="89"/>
      <c r="N28" s="163"/>
      <c r="O28" s="89"/>
      <c r="P28" s="163"/>
      <c r="Q28" s="89"/>
      <c r="R28" s="163"/>
      <c r="S28" s="89"/>
      <c r="T28" s="187"/>
    </row>
    <row r="29" spans="1:20" ht="18" customHeight="1" thickBot="1">
      <c r="D29" s="306" t="s">
        <v>61</v>
      </c>
      <c r="F29" s="218"/>
      <c r="G29" s="403">
        <f>+G27+G17</f>
        <v>0</v>
      </c>
      <c r="H29" s="168"/>
      <c r="I29" s="394"/>
      <c r="J29" s="168"/>
      <c r="K29" s="403" t="e">
        <f>+K27+K17</f>
        <v>#VALUE!</v>
      </c>
      <c r="L29" s="168"/>
      <c r="M29" s="89"/>
      <c r="N29" s="168"/>
      <c r="O29" s="403" t="e">
        <f>+O27+O17</f>
        <v>#VALUE!</v>
      </c>
      <c r="P29" s="168"/>
      <c r="Q29" s="89"/>
      <c r="R29" s="168"/>
      <c r="S29" s="403" t="e">
        <f>+S27+S17</f>
        <v>#VALUE!</v>
      </c>
      <c r="T29" s="218"/>
    </row>
    <row r="30" spans="1:20" ht="18" customHeight="1">
      <c r="D30" s="217"/>
      <c r="F30" s="218"/>
      <c r="G30" s="404"/>
      <c r="H30" s="168"/>
      <c r="I30" s="394"/>
      <c r="J30" s="168"/>
      <c r="K30" s="404"/>
      <c r="L30" s="168"/>
      <c r="M30" s="89"/>
      <c r="N30" s="168"/>
      <c r="O30" s="404"/>
      <c r="P30" s="168"/>
      <c r="Q30" s="89"/>
      <c r="R30" s="168"/>
      <c r="S30" s="404"/>
      <c r="T30" s="218"/>
    </row>
    <row r="31" spans="1:20" ht="18.75" customHeight="1">
      <c r="A31" s="142"/>
      <c r="B31" s="305" t="s">
        <v>62</v>
      </c>
      <c r="C31" s="143"/>
      <c r="F31" s="187"/>
      <c r="G31" s="166"/>
      <c r="H31" s="163"/>
      <c r="I31" s="394"/>
      <c r="J31" s="163"/>
      <c r="K31" s="166"/>
      <c r="L31" s="163"/>
      <c r="M31" s="89"/>
      <c r="N31" s="163"/>
      <c r="O31" s="166"/>
      <c r="P31" s="163"/>
      <c r="Q31" s="89"/>
      <c r="R31" s="163"/>
      <c r="S31" s="166"/>
      <c r="T31" s="187"/>
    </row>
    <row r="32" spans="1:20" ht="15" customHeight="1">
      <c r="B32" s="219"/>
      <c r="C32" s="219"/>
      <c r="F32" s="187"/>
      <c r="G32" s="89"/>
      <c r="H32" s="163"/>
      <c r="I32" s="394"/>
      <c r="J32" s="163"/>
      <c r="K32" s="89"/>
      <c r="L32" s="163"/>
      <c r="M32" s="89"/>
      <c r="N32" s="163"/>
      <c r="O32" s="89"/>
      <c r="P32" s="163"/>
      <c r="Q32" s="89"/>
      <c r="R32" s="163"/>
      <c r="S32" s="89"/>
      <c r="T32" s="187"/>
    </row>
    <row r="33" spans="1:20" ht="18" customHeight="1">
      <c r="C33" s="129" t="str">
        <f>CoûtFin!J6</f>
        <v>Marge de crédit</v>
      </c>
      <c r="F33" s="187"/>
      <c r="G33" s="393"/>
      <c r="H33" s="163"/>
      <c r="I33" s="394"/>
      <c r="J33" s="163"/>
      <c r="K33" s="395">
        <f>BdgCais1!R67</f>
        <v>0</v>
      </c>
      <c r="L33" s="163"/>
      <c r="M33" s="89"/>
      <c r="N33" s="163"/>
      <c r="O33" s="395">
        <f>BdgCais2!R68</f>
        <v>180000</v>
      </c>
      <c r="P33" s="163"/>
      <c r="Q33" s="89"/>
      <c r="R33" s="163"/>
      <c r="S33" s="395">
        <f>BdgCais3!R68</f>
        <v>0</v>
      </c>
      <c r="T33" s="187"/>
    </row>
    <row r="34" spans="1:20" ht="18" customHeight="1">
      <c r="C34" s="129" t="str">
        <f>CoûtFin!K6</f>
        <v>Comptes fournisseurs</v>
      </c>
      <c r="F34" s="187"/>
      <c r="G34" s="398"/>
      <c r="H34" s="163"/>
      <c r="I34" s="394"/>
      <c r="J34" s="163"/>
      <c r="K34" s="399">
        <f>VtsAchts!U78+VtsAchts!U87+VtsAchts!U88-VtsAchts!U84-VtsAchts!U94+G34</f>
        <v>0</v>
      </c>
      <c r="L34" s="163"/>
      <c r="M34" s="89"/>
      <c r="N34" s="163"/>
      <c r="O34" s="399">
        <f>K34+VtsAchts!U103+VtsAchts!U112+VtsAchts!U113-VtsAchts!U109-VtsAchts!U119</f>
        <v>0</v>
      </c>
      <c r="P34" s="163"/>
      <c r="Q34" s="89"/>
      <c r="R34" s="163"/>
      <c r="S34" s="399">
        <f>O34+VtsAchts!U128+VtsAchts!U137+VtsAchts!U138-VtsAchts!U134-VtsAchts!U144</f>
        <v>0</v>
      </c>
      <c r="T34" s="187"/>
    </row>
    <row r="35" spans="1:20" ht="18" customHeight="1">
      <c r="C35" s="129" t="s">
        <v>63</v>
      </c>
      <c r="F35" s="187"/>
      <c r="G35" s="398"/>
      <c r="H35" s="163"/>
      <c r="I35" s="394"/>
      <c r="J35" s="163"/>
      <c r="K35" s="399">
        <f>Rés!J47</f>
        <v>0</v>
      </c>
      <c r="L35" s="163"/>
      <c r="M35" s="89"/>
      <c r="N35" s="163"/>
      <c r="O35" s="399">
        <f>K35+Rés!N47-BdgCais2!T57</f>
        <v>0</v>
      </c>
      <c r="P35" s="163"/>
      <c r="Q35" s="89"/>
      <c r="R35" s="163"/>
      <c r="S35" s="399">
        <f>O35+Rés!R47-BdgCais3!T57</f>
        <v>0</v>
      </c>
      <c r="T35" s="187"/>
    </row>
    <row r="36" spans="1:20" ht="18" customHeight="1">
      <c r="C36" t="s">
        <v>64</v>
      </c>
      <c r="F36" s="187"/>
      <c r="G36" s="400"/>
      <c r="H36" s="163"/>
      <c r="I36" s="394"/>
      <c r="J36" s="163"/>
      <c r="K36" s="405">
        <f>ROUND(IF(Empr!AE28&gt;0,Empr!AE40,"0"),0)</f>
        <v>0</v>
      </c>
      <c r="L36" s="163"/>
      <c r="M36" s="89"/>
      <c r="N36" s="163"/>
      <c r="O36" s="401">
        <f>ROUND(IF(Empr!AE40&gt;0,Empr!AE52,"0"),0)</f>
        <v>0</v>
      </c>
      <c r="P36" s="163"/>
      <c r="Q36" s="89"/>
      <c r="R36" s="163"/>
      <c r="S36" s="401">
        <f>ROUND(IF(Empr!AE52&gt;0,Empr!AE64,"0"),0)</f>
        <v>0</v>
      </c>
      <c r="T36" s="187"/>
    </row>
    <row r="37" spans="1:20" ht="7.5" customHeight="1">
      <c r="F37" s="187"/>
      <c r="G37" s="89"/>
      <c r="H37" s="163"/>
      <c r="I37" s="394"/>
      <c r="J37" s="163"/>
      <c r="K37" s="89"/>
      <c r="L37" s="163"/>
      <c r="M37" s="89"/>
      <c r="N37" s="163"/>
      <c r="O37" s="89"/>
      <c r="P37" s="163"/>
      <c r="Q37" s="89"/>
      <c r="R37" s="163"/>
      <c r="S37" s="89"/>
      <c r="T37" s="187"/>
    </row>
    <row r="38" spans="1:20" ht="18" customHeight="1" thickBot="1">
      <c r="D38" s="1" t="s">
        <v>65</v>
      </c>
      <c r="F38" s="187"/>
      <c r="G38" s="402">
        <f>SUM(G33:G36)</f>
        <v>0</v>
      </c>
      <c r="H38" s="163"/>
      <c r="I38" s="394"/>
      <c r="J38" s="163"/>
      <c r="K38" s="402">
        <f>SUM(K33:K36)</f>
        <v>0</v>
      </c>
      <c r="L38" s="163"/>
      <c r="M38" s="89"/>
      <c r="N38" s="163"/>
      <c r="O38" s="402">
        <f>SUM(O33:O36)</f>
        <v>180000</v>
      </c>
      <c r="P38" s="163"/>
      <c r="Q38" s="89"/>
      <c r="R38" s="163"/>
      <c r="S38" s="402">
        <f>SUM(S33:S36)</f>
        <v>0</v>
      </c>
      <c r="T38" s="187"/>
    </row>
    <row r="39" spans="1:20" ht="14.25" customHeight="1" thickTop="1">
      <c r="B39" s="219"/>
      <c r="C39" s="219"/>
      <c r="F39" s="187"/>
      <c r="G39" s="89"/>
      <c r="H39" s="163"/>
      <c r="I39" s="394"/>
      <c r="J39" s="163"/>
      <c r="K39" s="89"/>
      <c r="L39" s="163"/>
      <c r="M39" s="89"/>
      <c r="N39" s="163"/>
      <c r="O39" s="89"/>
      <c r="P39" s="163"/>
      <c r="Q39" s="89"/>
      <c r="R39" s="163"/>
      <c r="S39" s="89"/>
      <c r="T39" s="187"/>
    </row>
    <row r="40" spans="1:20" ht="18" customHeight="1">
      <c r="C40" s="129" t="str">
        <f>CoûtFin!M6</f>
        <v>Emprunts bancaires</v>
      </c>
      <c r="F40" s="187"/>
      <c r="G40" s="393"/>
      <c r="H40" s="163"/>
      <c r="I40" s="394"/>
      <c r="J40" s="163"/>
      <c r="K40" s="395">
        <f>ROUND(IF(Empr!AE28&gt;0,Empr!AC40,"0"),0)</f>
        <v>0</v>
      </c>
      <c r="L40" s="163"/>
      <c r="M40" s="89"/>
      <c r="N40" s="163"/>
      <c r="O40" s="395">
        <f>ROUND(IF(Empr!AE40&gt;0,Empr!AC52,"0"),0)</f>
        <v>0</v>
      </c>
      <c r="P40" s="163"/>
      <c r="Q40" s="89"/>
      <c r="R40" s="163"/>
      <c r="S40" s="395">
        <f>ROUND(IF(Empr!AE52&gt;0,Empr!AC64,"0"),0)</f>
        <v>0</v>
      </c>
      <c r="T40" s="187"/>
    </row>
    <row r="41" spans="1:20" ht="18" customHeight="1">
      <c r="C41" s="481" t="s">
        <v>66</v>
      </c>
      <c r="F41" s="187"/>
      <c r="G41" s="400"/>
      <c r="H41" s="163"/>
      <c r="I41" s="394"/>
      <c r="J41" s="163"/>
      <c r="K41" s="401">
        <f>G41+BdgCais1!T11-BdgCais1!T57</f>
        <v>0</v>
      </c>
      <c r="L41" s="163"/>
      <c r="M41" s="89"/>
      <c r="N41" s="163"/>
      <c r="O41" s="401">
        <f>K41+BdgCais2!T11-BdgCais2!T58</f>
        <v>0</v>
      </c>
      <c r="P41" s="163"/>
      <c r="Q41" s="89"/>
      <c r="R41" s="163"/>
      <c r="S41" s="401">
        <f>O41+BdgCais3!T11-BdgCais3!T58</f>
        <v>0</v>
      </c>
      <c r="T41" s="187"/>
    </row>
    <row r="42" spans="1:20" ht="7.5" customHeight="1">
      <c r="F42" s="187"/>
      <c r="G42" s="89"/>
      <c r="H42" s="163"/>
      <c r="I42" s="394"/>
      <c r="J42" s="163"/>
      <c r="K42" s="89"/>
      <c r="L42" s="163"/>
      <c r="M42" s="89"/>
      <c r="N42" s="163"/>
      <c r="O42" s="89"/>
      <c r="P42" s="163"/>
      <c r="Q42" s="89"/>
      <c r="R42" s="163"/>
      <c r="S42" s="89"/>
      <c r="T42" s="187"/>
    </row>
    <row r="43" spans="1:20" ht="18" customHeight="1" thickBot="1">
      <c r="D43" s="1" t="s">
        <v>67</v>
      </c>
      <c r="F43" s="187"/>
      <c r="G43" s="402">
        <f>SUM(G40:G42)</f>
        <v>0</v>
      </c>
      <c r="H43" s="163"/>
      <c r="I43" s="394"/>
      <c r="J43" s="163"/>
      <c r="K43" s="402">
        <f>SUM(K40:K42)</f>
        <v>0</v>
      </c>
      <c r="L43" s="163"/>
      <c r="M43" s="89"/>
      <c r="N43" s="163"/>
      <c r="O43" s="402">
        <f>SUM(O40:O42)</f>
        <v>0</v>
      </c>
      <c r="P43" s="163"/>
      <c r="Q43" s="89"/>
      <c r="R43" s="163"/>
      <c r="S43" s="402">
        <f>SUM(S40:S42)</f>
        <v>0</v>
      </c>
      <c r="T43" s="187"/>
    </row>
    <row r="44" spans="1:20" ht="7.5" customHeight="1" thickTop="1">
      <c r="F44" s="187"/>
      <c r="G44" s="89"/>
      <c r="H44" s="163"/>
      <c r="I44" s="394"/>
      <c r="J44" s="163"/>
      <c r="K44" s="89"/>
      <c r="L44" s="163"/>
      <c r="M44" s="89"/>
      <c r="N44" s="163"/>
      <c r="O44" s="89"/>
      <c r="P44" s="163"/>
      <c r="Q44" s="89"/>
      <c r="R44" s="163"/>
      <c r="S44" s="89"/>
      <c r="T44" s="187"/>
    </row>
    <row r="45" spans="1:20" ht="18" customHeight="1" thickBot="1">
      <c r="C45" s="306" t="s">
        <v>68</v>
      </c>
      <c r="F45" s="187"/>
      <c r="G45" s="406">
        <f>G38+G43</f>
        <v>0</v>
      </c>
      <c r="H45" s="163"/>
      <c r="I45" s="394"/>
      <c r="J45" s="163"/>
      <c r="K45" s="406">
        <f>K38+K43</f>
        <v>0</v>
      </c>
      <c r="L45" s="163"/>
      <c r="M45" s="89"/>
      <c r="N45" s="163"/>
      <c r="O45" s="406">
        <f>O38+O43</f>
        <v>180000</v>
      </c>
      <c r="P45" s="163"/>
      <c r="Q45" s="89"/>
      <c r="R45" s="163"/>
      <c r="S45" s="406">
        <f>S38+S43</f>
        <v>0</v>
      </c>
      <c r="T45" s="187"/>
    </row>
    <row r="46" spans="1:20" ht="18" customHeight="1" thickTop="1">
      <c r="C46" s="217"/>
      <c r="F46" s="187"/>
      <c r="G46" s="171"/>
      <c r="H46" s="163"/>
      <c r="I46" s="394"/>
      <c r="J46" s="163"/>
      <c r="K46" s="171"/>
      <c r="L46" s="163"/>
      <c r="M46" s="89"/>
      <c r="N46" s="163"/>
      <c r="O46" s="171"/>
      <c r="P46" s="163"/>
      <c r="Q46" s="89"/>
      <c r="R46" s="163"/>
      <c r="S46" s="171"/>
      <c r="T46" s="187"/>
    </row>
    <row r="47" spans="1:20" ht="18.75" customHeight="1">
      <c r="A47" s="142"/>
      <c r="B47" s="305" t="s">
        <v>69</v>
      </c>
      <c r="C47" s="143"/>
      <c r="F47" s="187"/>
      <c r="G47" s="166"/>
      <c r="H47" s="163"/>
      <c r="I47" s="394"/>
      <c r="J47" s="163"/>
      <c r="K47" s="166"/>
      <c r="L47" s="163"/>
      <c r="M47" s="89"/>
      <c r="N47" s="163"/>
      <c r="O47" s="166"/>
      <c r="P47" s="163"/>
      <c r="Q47" s="89"/>
      <c r="R47" s="163"/>
      <c r="S47" s="166"/>
      <c r="T47" s="187"/>
    </row>
    <row r="48" spans="1:20" ht="15" customHeight="1">
      <c r="A48" s="217"/>
      <c r="F48" s="187"/>
      <c r="G48" s="89"/>
      <c r="H48" s="163"/>
      <c r="I48" s="394"/>
      <c r="J48" s="163"/>
      <c r="K48" s="89"/>
      <c r="L48" s="163"/>
      <c r="M48" s="89"/>
      <c r="N48" s="163"/>
      <c r="O48" s="89"/>
      <c r="P48" s="163"/>
      <c r="Q48" s="89"/>
      <c r="R48" s="163"/>
      <c r="S48" s="89"/>
      <c r="T48" s="187"/>
    </row>
    <row r="49" spans="1:20" ht="7.5" customHeight="1">
      <c r="A49" s="220"/>
      <c r="B49" s="221"/>
      <c r="C49" s="221"/>
      <c r="D49" s="221"/>
      <c r="E49" s="221"/>
      <c r="F49" s="222"/>
      <c r="G49" s="407"/>
      <c r="H49" s="408"/>
      <c r="I49" s="409"/>
      <c r="J49" s="408"/>
      <c r="K49" s="407"/>
      <c r="L49" s="408"/>
      <c r="M49" s="407"/>
      <c r="N49" s="408"/>
      <c r="O49" s="407"/>
      <c r="P49" s="408"/>
      <c r="Q49" s="407"/>
      <c r="R49" s="408"/>
      <c r="S49" s="407"/>
      <c r="T49" s="222"/>
    </row>
    <row r="50" spans="1:20" ht="16.5" customHeight="1">
      <c r="A50" s="223"/>
      <c r="C50" s="494" t="s">
        <v>70</v>
      </c>
      <c r="D50" s="149"/>
      <c r="E50" s="149"/>
      <c r="F50" s="187"/>
      <c r="G50" s="393"/>
      <c r="H50" s="163"/>
      <c r="I50" s="394"/>
      <c r="J50" s="163"/>
      <c r="K50" s="395">
        <f>G50</f>
        <v>0</v>
      </c>
      <c r="L50" s="163"/>
      <c r="M50" s="103"/>
      <c r="N50" s="163"/>
      <c r="O50" s="395">
        <f>K50-K51</f>
        <v>0</v>
      </c>
      <c r="P50" s="163"/>
      <c r="Q50" s="103"/>
      <c r="R50" s="163"/>
      <c r="S50" s="395">
        <f>O50-O51</f>
        <v>0</v>
      </c>
      <c r="T50" s="187"/>
    </row>
    <row r="51" spans="1:20" ht="16.5" customHeight="1">
      <c r="A51" s="223"/>
      <c r="C51" s="494" t="s">
        <v>71</v>
      </c>
      <c r="D51" s="149"/>
      <c r="E51" s="149"/>
      <c r="F51" s="187"/>
      <c r="G51" s="396"/>
      <c r="H51" s="163"/>
      <c r="I51" s="394"/>
      <c r="J51" s="163"/>
      <c r="K51" s="397">
        <f>G51</f>
        <v>0</v>
      </c>
      <c r="L51" s="163"/>
      <c r="M51" s="103"/>
      <c r="N51" s="163"/>
      <c r="O51" s="397">
        <f>K51</f>
        <v>0</v>
      </c>
      <c r="P51" s="163"/>
      <c r="Q51" s="103"/>
      <c r="R51" s="163"/>
      <c r="S51" s="397">
        <f>O51</f>
        <v>0</v>
      </c>
      <c r="T51" s="187"/>
    </row>
    <row r="52" spans="1:20" ht="16.5" customHeight="1">
      <c r="A52" s="223"/>
      <c r="C52" s="7" t="s">
        <v>72</v>
      </c>
      <c r="D52" s="149"/>
      <c r="E52" s="149"/>
      <c r="F52" s="187"/>
      <c r="G52" s="398"/>
      <c r="H52" s="163"/>
      <c r="I52" s="394"/>
      <c r="J52" s="163"/>
      <c r="K52" s="399">
        <v>0</v>
      </c>
      <c r="L52" s="163"/>
      <c r="M52" s="103"/>
      <c r="N52" s="163"/>
      <c r="O52" s="399" t="e">
        <f>K52+K53</f>
        <v>#VALUE!</v>
      </c>
      <c r="P52" s="163"/>
      <c r="Q52" s="103"/>
      <c r="R52" s="163"/>
      <c r="S52" s="399" t="e">
        <f>O52+O53</f>
        <v>#VALUE!</v>
      </c>
      <c r="T52" s="187"/>
    </row>
    <row r="53" spans="1:20" ht="16.5" customHeight="1">
      <c r="A53" s="223"/>
      <c r="C53" s="7" t="s">
        <v>73</v>
      </c>
      <c r="D53" s="149"/>
      <c r="E53" s="149"/>
      <c r="F53" s="187"/>
      <c r="G53" s="400"/>
      <c r="H53" s="163"/>
      <c r="I53" s="394"/>
      <c r="J53" s="163"/>
      <c r="K53" s="401" t="e">
        <f>Rés!J49</f>
        <v>#VALUE!</v>
      </c>
      <c r="L53" s="163"/>
      <c r="M53" s="103"/>
      <c r="N53" s="163"/>
      <c r="O53" s="401" t="e">
        <f>Rés!N49</f>
        <v>#VALUE!</v>
      </c>
      <c r="P53" s="163"/>
      <c r="Q53" s="103"/>
      <c r="R53" s="163"/>
      <c r="S53" s="401" t="e">
        <f>Rés!R49</f>
        <v>#VALUE!</v>
      </c>
      <c r="T53" s="187"/>
    </row>
    <row r="54" spans="1:20" ht="7.5" customHeight="1">
      <c r="A54" s="223"/>
      <c r="B54" s="149"/>
      <c r="C54" s="149"/>
      <c r="D54" s="149"/>
      <c r="E54" s="149"/>
      <c r="F54" s="187"/>
      <c r="G54" s="103"/>
      <c r="H54" s="163"/>
      <c r="I54" s="394"/>
      <c r="J54" s="163"/>
      <c r="K54" s="103"/>
      <c r="L54" s="163"/>
      <c r="M54" s="103"/>
      <c r="N54" s="163"/>
      <c r="O54" s="103"/>
      <c r="P54" s="163"/>
      <c r="Q54" s="103"/>
      <c r="R54" s="163"/>
      <c r="S54" s="103"/>
      <c r="T54" s="187"/>
    </row>
    <row r="55" spans="1:20" ht="18" customHeight="1" thickBot="1">
      <c r="A55" s="223"/>
      <c r="B55" s="224"/>
      <c r="C55" s="309" t="s">
        <v>74</v>
      </c>
      <c r="D55" s="149"/>
      <c r="E55" s="149"/>
      <c r="F55" s="187"/>
      <c r="G55" s="406">
        <f>SUM(G50:G54)</f>
        <v>0</v>
      </c>
      <c r="H55" s="163"/>
      <c r="I55" s="394"/>
      <c r="J55" s="163"/>
      <c r="K55" s="406" t="e">
        <f>SUM(K50:K54)</f>
        <v>#VALUE!</v>
      </c>
      <c r="L55" s="163"/>
      <c r="M55" s="103"/>
      <c r="N55" s="163"/>
      <c r="O55" s="406" t="e">
        <f>SUM(O50:O54)</f>
        <v>#VALUE!</v>
      </c>
      <c r="P55" s="163"/>
      <c r="Q55" s="103"/>
      <c r="R55" s="163"/>
      <c r="S55" s="406" t="e">
        <f>SUM(S50:S54)</f>
        <v>#VALUE!</v>
      </c>
      <c r="T55" s="187"/>
    </row>
    <row r="56" spans="1:20" ht="8.25" customHeight="1" thickTop="1">
      <c r="A56" s="225"/>
      <c r="B56" s="196"/>
      <c r="C56" s="196"/>
      <c r="D56" s="196"/>
      <c r="E56" s="196"/>
      <c r="F56" s="226"/>
      <c r="G56" s="173"/>
      <c r="H56" s="410"/>
      <c r="I56" s="411"/>
      <c r="J56" s="410"/>
      <c r="K56" s="173"/>
      <c r="L56" s="410"/>
      <c r="M56" s="173"/>
      <c r="N56" s="410"/>
      <c r="O56" s="173"/>
      <c r="P56" s="410"/>
      <c r="Q56" s="173"/>
      <c r="R56" s="410"/>
      <c r="S56" s="173"/>
      <c r="T56" s="226"/>
    </row>
    <row r="57" spans="1:20" ht="8.25" customHeight="1" thickBot="1">
      <c r="F57" s="187"/>
      <c r="G57" s="89"/>
      <c r="H57" s="163"/>
      <c r="I57" s="394"/>
      <c r="J57" s="163"/>
      <c r="K57" s="89"/>
      <c r="L57" s="163"/>
      <c r="M57" s="89"/>
      <c r="N57" s="163"/>
      <c r="O57" s="89"/>
      <c r="P57" s="163"/>
      <c r="Q57" s="89"/>
      <c r="R57" s="163"/>
      <c r="S57" s="89"/>
      <c r="T57" s="187"/>
    </row>
    <row r="58" spans="1:20" ht="19.5" customHeight="1" thickBot="1">
      <c r="D58" s="310" t="s">
        <v>75</v>
      </c>
      <c r="F58" s="187"/>
      <c r="G58" s="403">
        <f>+G55+G45</f>
        <v>0</v>
      </c>
      <c r="H58" s="163"/>
      <c r="I58" s="394"/>
      <c r="J58" s="163"/>
      <c r="K58" s="403" t="e">
        <f>+K55+K45</f>
        <v>#VALUE!</v>
      </c>
      <c r="L58" s="163"/>
      <c r="M58" s="89"/>
      <c r="N58" s="163"/>
      <c r="O58" s="403" t="e">
        <f>+O55+O45</f>
        <v>#VALUE!</v>
      </c>
      <c r="P58" s="163"/>
      <c r="Q58" s="89"/>
      <c r="R58" s="163"/>
      <c r="S58" s="403" t="e">
        <f>+S55+S45</f>
        <v>#VALUE!</v>
      </c>
      <c r="T58" s="187"/>
    </row>
    <row r="59" spans="1:20" ht="9" customHeight="1">
      <c r="F59" s="187"/>
      <c r="G59" s="163"/>
      <c r="H59" s="163"/>
      <c r="I59" s="394"/>
      <c r="J59" s="163"/>
      <c r="K59" s="163"/>
      <c r="L59" s="163"/>
      <c r="M59" s="89"/>
      <c r="N59" s="163"/>
      <c r="O59" s="163"/>
      <c r="P59" s="163"/>
      <c r="Q59" s="89"/>
      <c r="R59" s="163"/>
      <c r="S59" s="163"/>
      <c r="T59" s="187"/>
    </row>
    <row r="60" spans="1:20">
      <c r="G60" s="412">
        <f>G58-G29</f>
        <v>0</v>
      </c>
      <c r="H60" s="89"/>
      <c r="I60" s="89"/>
      <c r="J60" s="89"/>
      <c r="K60" s="412" t="e">
        <f>K58-K29</f>
        <v>#VALUE!</v>
      </c>
      <c r="L60" s="89"/>
      <c r="M60" s="89"/>
      <c r="N60" s="89"/>
      <c r="O60" s="412" t="e">
        <f>O58-O29</f>
        <v>#VALUE!</v>
      </c>
      <c r="P60" s="89"/>
      <c r="Q60" s="89"/>
      <c r="R60" s="89"/>
      <c r="S60" s="412" t="e">
        <f>S58-S29</f>
        <v>#VALUE!</v>
      </c>
    </row>
  </sheetData>
  <sheetProtection sheet="1" objects="1" scenarios="1"/>
  <phoneticPr fontId="0" type="noConversion"/>
  <printOptions horizontalCentered="1" verticalCentered="1"/>
  <pageMargins left="0.47" right="0.23622047244094491" top="0.43307086614173229" bottom="0.23622047244094491" header="0.31496062992125984" footer="0.31496062992125984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opLeftCell="F22" zoomScale="85" workbookViewId="0">
      <selection activeCell="W37" sqref="W37"/>
    </sheetView>
  </sheetViews>
  <sheetFormatPr baseColWidth="10" defaultColWidth="11.42578125" defaultRowHeight="12.75"/>
  <cols>
    <col min="1" max="2" width="1.5703125" style="129" customWidth="1"/>
    <col min="3" max="4" width="3.5703125" style="129" customWidth="1"/>
    <col min="5" max="5" width="16.28515625" style="129" customWidth="1"/>
    <col min="6" max="6" width="11.42578125" style="129"/>
    <col min="7" max="7" width="15.7109375" style="129" customWidth="1"/>
    <col min="8" max="8" width="3.85546875" style="129" customWidth="1"/>
    <col min="9" max="9" width="1.7109375" style="129" customWidth="1"/>
    <col min="10" max="10" width="11.7109375" style="129" customWidth="1"/>
    <col min="11" max="11" width="1.7109375" style="129" customWidth="1"/>
    <col min="12" max="12" width="6.7109375" style="181" customWidth="1"/>
    <col min="13" max="13" width="1.7109375" style="129" customWidth="1"/>
    <col min="14" max="14" width="11.7109375" style="129" customWidth="1"/>
    <col min="15" max="15" width="1.7109375" style="129" customWidth="1"/>
    <col min="16" max="16" width="6.7109375" style="181" customWidth="1"/>
    <col min="17" max="17" width="1.7109375" style="129" customWidth="1"/>
    <col min="18" max="18" width="11.7109375" style="129" customWidth="1"/>
    <col min="19" max="19" width="1.7109375" style="129" customWidth="1"/>
    <col min="20" max="20" width="6.7109375" style="181" customWidth="1"/>
    <col min="21" max="21" width="1.7109375" style="129" customWidth="1"/>
    <col min="22" max="16384" width="11.42578125" style="129"/>
  </cols>
  <sheetData>
    <row r="1" spans="1:21" ht="7.5" customHeight="1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8"/>
      <c r="M1" s="177"/>
      <c r="N1" s="177"/>
      <c r="O1" s="177"/>
      <c r="P1" s="178"/>
      <c r="Q1" s="177"/>
      <c r="R1" s="177"/>
      <c r="S1" s="177"/>
      <c r="T1" s="178"/>
      <c r="U1" s="179"/>
    </row>
    <row r="2" spans="1:21" ht="30.75" customHeight="1">
      <c r="A2" s="180"/>
      <c r="C2" s="473" t="str">
        <f>CoûtFin!B1</f>
        <v>Lachine Lab @L'Auberge Numérique</v>
      </c>
      <c r="U2" s="182"/>
    </row>
    <row r="3" spans="1:21" ht="7.5" customHeight="1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5"/>
      <c r="M3" s="184"/>
      <c r="N3" s="184"/>
      <c r="O3" s="184"/>
      <c r="P3" s="185"/>
      <c r="Q3" s="184"/>
      <c r="R3" s="184"/>
      <c r="S3" s="184"/>
      <c r="T3" s="185"/>
      <c r="U3" s="186"/>
    </row>
    <row r="4" spans="1:21">
      <c r="A4" s="137"/>
    </row>
    <row r="5" spans="1:21" ht="27" customHeight="1">
      <c r="A5" s="137"/>
    </row>
    <row r="6" spans="1:21" ht="9" customHeight="1">
      <c r="A6" s="137"/>
      <c r="I6" s="141"/>
      <c r="J6" s="141"/>
      <c r="K6" s="141"/>
      <c r="M6" s="141"/>
      <c r="N6" s="141"/>
      <c r="O6" s="141"/>
      <c r="Q6" s="141"/>
      <c r="R6" s="141"/>
      <c r="S6" s="141"/>
    </row>
    <row r="7" spans="1:21" ht="18.75" customHeight="1">
      <c r="A7" s="137"/>
      <c r="C7" s="304" t="s">
        <v>76</v>
      </c>
      <c r="I7" s="187"/>
      <c r="J7" s="357" t="str">
        <f>Bil!K5</f>
        <v>An - 1</v>
      </c>
      <c r="K7" s="358"/>
      <c r="L7" s="359"/>
      <c r="M7" s="360"/>
      <c r="N7" s="357" t="str">
        <f>Bil!O5</f>
        <v>An - 2</v>
      </c>
      <c r="O7" s="141"/>
      <c r="Q7" s="360"/>
      <c r="R7" s="357" t="str">
        <f>Bil!S5</f>
        <v>An - 3</v>
      </c>
      <c r="S7" s="141"/>
    </row>
    <row r="8" spans="1:21" ht="17.25" customHeight="1">
      <c r="A8" s="137"/>
      <c r="I8" s="141"/>
      <c r="J8" s="495">
        <f>Bil!K6</f>
        <v>40178</v>
      </c>
      <c r="K8" s="141"/>
      <c r="M8" s="141"/>
      <c r="N8" s="495">
        <f>Bil!O6</f>
        <v>40543</v>
      </c>
      <c r="O8" s="141"/>
      <c r="Q8" s="141"/>
      <c r="R8" s="495">
        <f>Bil!S6</f>
        <v>40909</v>
      </c>
      <c r="S8" s="141"/>
    </row>
    <row r="9" spans="1:21" ht="9" customHeight="1">
      <c r="A9" s="137"/>
      <c r="I9" s="141"/>
      <c r="K9" s="141"/>
      <c r="M9" s="141"/>
      <c r="O9" s="141"/>
      <c r="Q9" s="141"/>
      <c r="S9" s="141"/>
    </row>
    <row r="10" spans="1:21" ht="21" customHeight="1">
      <c r="A10" s="137"/>
      <c r="I10" s="141"/>
      <c r="J10" s="188"/>
      <c r="K10" s="141"/>
      <c r="M10" s="141"/>
      <c r="N10" s="188"/>
      <c r="O10" s="141"/>
      <c r="Q10" s="141"/>
      <c r="R10" s="188"/>
      <c r="S10" s="141"/>
    </row>
    <row r="11" spans="1:21" ht="18.75" customHeight="1">
      <c r="A11" s="137"/>
      <c r="C11" s="19" t="s">
        <v>77</v>
      </c>
      <c r="D11" s="19"/>
      <c r="E11"/>
      <c r="I11" s="141"/>
      <c r="J11" s="169">
        <f>VtsAchts!U8+VtsAchts!U15</f>
        <v>0</v>
      </c>
      <c r="K11" s="141"/>
      <c r="L11" s="181">
        <v>1</v>
      </c>
      <c r="M11" s="141"/>
      <c r="N11" s="169">
        <f>VtsAchts!$U31+VtsAchts!$U38</f>
        <v>0</v>
      </c>
      <c r="O11" s="141"/>
      <c r="P11" s="181">
        <v>1</v>
      </c>
      <c r="Q11" s="141"/>
      <c r="R11" s="169">
        <f>VtsAchts!$U54+VtsAchts!$U61</f>
        <v>0</v>
      </c>
      <c r="S11" s="141"/>
      <c r="T11" s="181">
        <v>1</v>
      </c>
    </row>
    <row r="12" spans="1:21" ht="18.75" customHeight="1">
      <c r="A12" s="137"/>
      <c r="C12"/>
      <c r="D12"/>
      <c r="E12"/>
      <c r="I12" s="141"/>
      <c r="J12" s="413"/>
      <c r="K12" s="141"/>
      <c r="M12" s="141"/>
      <c r="N12" s="413"/>
      <c r="O12" s="141"/>
      <c r="Q12" s="141"/>
      <c r="R12" s="413"/>
      <c r="S12" s="141"/>
    </row>
    <row r="13" spans="1:21" ht="18.75" customHeight="1">
      <c r="A13" s="137"/>
      <c r="C13" s="10" t="s">
        <v>78</v>
      </c>
      <c r="D13"/>
      <c r="E13"/>
      <c r="I13" s="141"/>
      <c r="J13" s="413"/>
      <c r="K13" s="141"/>
      <c r="M13" s="141"/>
      <c r="N13" s="413"/>
      <c r="O13" s="141"/>
      <c r="Q13" s="141"/>
      <c r="R13" s="413"/>
      <c r="S13" s="141"/>
    </row>
    <row r="14" spans="1:21" ht="9" customHeight="1">
      <c r="A14" s="137"/>
      <c r="C14" s="10"/>
      <c r="D14"/>
      <c r="E14"/>
      <c r="I14" s="141"/>
      <c r="J14" s="413"/>
      <c r="K14" s="141"/>
      <c r="M14" s="141"/>
      <c r="N14" s="413"/>
      <c r="O14" s="141"/>
      <c r="Q14" s="141"/>
      <c r="R14" s="413"/>
      <c r="S14" s="141"/>
    </row>
    <row r="15" spans="1:21" ht="18.75" customHeight="1">
      <c r="A15" s="137"/>
      <c r="C15" t="s">
        <v>79</v>
      </c>
      <c r="D15"/>
      <c r="E15"/>
      <c r="I15" s="141"/>
      <c r="J15" s="169" t="str">
        <f>Bil!G13</f>
        <v>40 000</v>
      </c>
      <c r="K15" s="141"/>
      <c r="L15" s="181" t="e">
        <f>J15/J$11</f>
        <v>#VALUE!</v>
      </c>
      <c r="M15" s="141"/>
      <c r="N15" s="169">
        <f>J19</f>
        <v>0</v>
      </c>
      <c r="O15" s="141"/>
      <c r="P15" s="181" t="e">
        <f>N15/N$11</f>
        <v>#DIV/0!</v>
      </c>
      <c r="Q15" s="141"/>
      <c r="R15" s="169">
        <f>N19</f>
        <v>0</v>
      </c>
      <c r="S15" s="141"/>
      <c r="T15" s="181" t="e">
        <f>R15/R$11</f>
        <v>#DIV/0!</v>
      </c>
    </row>
    <row r="16" spans="1:21" ht="18.75" customHeight="1">
      <c r="A16" s="137"/>
      <c r="C16" s="315" t="s">
        <v>80</v>
      </c>
      <c r="D16" s="315"/>
      <c r="E16" t="s">
        <v>81</v>
      </c>
      <c r="I16" s="141"/>
      <c r="J16" s="169">
        <f>VtsAchts!U78</f>
        <v>0</v>
      </c>
      <c r="K16" s="141"/>
      <c r="L16" s="181" t="e">
        <f>J16/J$11</f>
        <v>#DIV/0!</v>
      </c>
      <c r="M16" s="141"/>
      <c r="N16" s="169">
        <f>VtsAchts!$U103</f>
        <v>0</v>
      </c>
      <c r="O16" s="141"/>
      <c r="P16" s="181" t="e">
        <f>N16/N$11</f>
        <v>#DIV/0!</v>
      </c>
      <c r="Q16" s="141"/>
      <c r="R16" s="169">
        <f>VtsAchts!$U128</f>
        <v>0</v>
      </c>
      <c r="S16" s="141"/>
      <c r="T16" s="181" t="e">
        <f>R16/R$11</f>
        <v>#DIV/0!</v>
      </c>
    </row>
    <row r="17" spans="1:20" ht="18.75" customHeight="1">
      <c r="A17" s="137"/>
      <c r="C17" s="315"/>
      <c r="D17" s="315"/>
      <c r="E17" t="s">
        <v>82</v>
      </c>
      <c r="I17" s="141"/>
      <c r="J17" s="169">
        <f>VtsAchts!U87+VtsAchts!U88</f>
        <v>0</v>
      </c>
      <c r="K17" s="141"/>
      <c r="L17" s="181" t="e">
        <f>J17/J$11</f>
        <v>#DIV/0!</v>
      </c>
      <c r="M17" s="141"/>
      <c r="N17" s="169">
        <f>VtsAchts!$U112+VtsAchts!$U113</f>
        <v>0</v>
      </c>
      <c r="O17" s="141"/>
      <c r="P17" s="181" t="e">
        <f>N17/N$11</f>
        <v>#DIV/0!</v>
      </c>
      <c r="Q17" s="141"/>
      <c r="R17" s="169">
        <f>VtsAchts!$U137+VtsAchts!$U138</f>
        <v>0</v>
      </c>
      <c r="S17" s="141"/>
      <c r="T17" s="181" t="e">
        <f>R17/R$11</f>
        <v>#DIV/0!</v>
      </c>
    </row>
    <row r="18" spans="1:20" ht="18.75" customHeight="1">
      <c r="A18" s="137"/>
      <c r="C18" s="315"/>
      <c r="D18" s="315"/>
      <c r="E18" s="496" t="s">
        <v>83</v>
      </c>
      <c r="I18" s="141"/>
      <c r="J18" s="169" t="e">
        <f>BdgCais1!#REF!</f>
        <v>#REF!</v>
      </c>
      <c r="K18" s="141"/>
      <c r="L18" s="181" t="e">
        <f>J18/J$11</f>
        <v>#REF!</v>
      </c>
      <c r="M18" s="141"/>
      <c r="N18" s="169" t="e">
        <f>BdgCais2!#REF!</f>
        <v>#REF!</v>
      </c>
      <c r="O18" s="141"/>
      <c r="P18" s="181" t="e">
        <f>N18/N$11</f>
        <v>#REF!</v>
      </c>
      <c r="Q18" s="141"/>
      <c r="R18" s="169" t="e">
        <f>BdgCais3!#REF!</f>
        <v>#REF!</v>
      </c>
      <c r="S18" s="141"/>
      <c r="T18" s="181" t="e">
        <f>R18/R$11</f>
        <v>#REF!</v>
      </c>
    </row>
    <row r="19" spans="1:20" ht="18.75" customHeight="1">
      <c r="A19" s="137"/>
      <c r="C19" s="315" t="s">
        <v>84</v>
      </c>
      <c r="D19" s="315"/>
      <c r="E19" t="s">
        <v>85</v>
      </c>
      <c r="I19" s="141"/>
      <c r="J19" s="414"/>
      <c r="K19" s="141"/>
      <c r="L19" s="181" t="e">
        <f>J19/J$11</f>
        <v>#DIV/0!</v>
      </c>
      <c r="M19" s="141"/>
      <c r="N19" s="414"/>
      <c r="O19" s="141"/>
      <c r="P19" s="181" t="e">
        <f>N19/N$11</f>
        <v>#DIV/0!</v>
      </c>
      <c r="Q19" s="141"/>
      <c r="R19" s="414"/>
      <c r="S19" s="141"/>
      <c r="T19" s="181" t="e">
        <f>R19/R$11</f>
        <v>#DIV/0!</v>
      </c>
    </row>
    <row r="20" spans="1:20" ht="6" customHeight="1">
      <c r="A20" s="137"/>
      <c r="I20" s="184"/>
      <c r="J20" s="415"/>
      <c r="K20" s="184"/>
      <c r="L20" s="191"/>
      <c r="M20" s="184"/>
      <c r="N20" s="415"/>
      <c r="O20" s="184"/>
      <c r="P20" s="191"/>
      <c r="Q20" s="184"/>
      <c r="R20" s="415"/>
      <c r="S20" s="184"/>
      <c r="T20" s="191"/>
    </row>
    <row r="21" spans="1:20" ht="21.75" customHeight="1">
      <c r="A21" s="137"/>
      <c r="I21" s="141"/>
      <c r="J21" s="169" t="e">
        <f>J15+J16+J17-J19</f>
        <v>#VALUE!</v>
      </c>
      <c r="K21" s="141"/>
      <c r="L21" s="181" t="e">
        <f>J21/J$11</f>
        <v>#VALUE!</v>
      </c>
      <c r="M21" s="141"/>
      <c r="N21" s="169">
        <f>N15+N16+N17-N19</f>
        <v>0</v>
      </c>
      <c r="O21" s="141"/>
      <c r="P21" s="181" t="e">
        <f>N21/N$11</f>
        <v>#DIV/0!</v>
      </c>
      <c r="Q21" s="141"/>
      <c r="R21" s="169">
        <f>R15+R16+R17-R19</f>
        <v>0</v>
      </c>
      <c r="S21" s="141"/>
      <c r="T21" s="181" t="e">
        <f>R21/R$11</f>
        <v>#DIV/0!</v>
      </c>
    </row>
    <row r="22" spans="1:20" ht="6" customHeight="1">
      <c r="A22" s="137"/>
      <c r="I22" s="192"/>
      <c r="J22" s="416"/>
      <c r="K22" s="192"/>
      <c r="L22" s="193"/>
      <c r="M22" s="192"/>
      <c r="N22" s="416"/>
      <c r="O22" s="192"/>
      <c r="P22" s="193"/>
      <c r="Q22" s="192"/>
      <c r="R22" s="416"/>
      <c r="S22" s="192"/>
      <c r="T22" s="193"/>
    </row>
    <row r="23" spans="1:20" ht="18.75" customHeight="1">
      <c r="A23" s="137"/>
      <c r="C23" s="19" t="s">
        <v>86</v>
      </c>
      <c r="D23" s="189"/>
      <c r="I23" s="141"/>
      <c r="J23" s="169" t="e">
        <f>+J11-J21</f>
        <v>#VALUE!</v>
      </c>
      <c r="K23" s="141"/>
      <c r="L23" s="181" t="e">
        <f>J23/J$11</f>
        <v>#VALUE!</v>
      </c>
      <c r="M23" s="141"/>
      <c r="N23" s="169">
        <f>+N11-N21</f>
        <v>0</v>
      </c>
      <c r="O23" s="141"/>
      <c r="P23" s="181" t="e">
        <f>N23/N$11</f>
        <v>#DIV/0!</v>
      </c>
      <c r="Q23" s="141"/>
      <c r="R23" s="169">
        <f>+R11-R21</f>
        <v>0</v>
      </c>
      <c r="S23" s="141"/>
      <c r="T23" s="181" t="e">
        <f>R23/R$11</f>
        <v>#DIV/0!</v>
      </c>
    </row>
    <row r="24" spans="1:20" ht="6" customHeight="1">
      <c r="A24" s="137"/>
      <c r="C24" s="135"/>
      <c r="D24" s="135"/>
      <c r="E24" s="135"/>
      <c r="F24" s="135"/>
      <c r="G24" s="135"/>
      <c r="I24" s="184"/>
      <c r="J24" s="415"/>
      <c r="K24" s="184"/>
      <c r="L24" s="191"/>
      <c r="M24" s="184"/>
      <c r="N24" s="415"/>
      <c r="O24" s="184"/>
      <c r="P24" s="191"/>
      <c r="Q24" s="184"/>
      <c r="R24" s="415"/>
      <c r="S24" s="184"/>
      <c r="T24" s="191"/>
    </row>
    <row r="25" spans="1:20" ht="18.75" customHeight="1">
      <c r="A25" s="137"/>
      <c r="I25" s="141"/>
      <c r="J25" s="413"/>
      <c r="K25" s="141"/>
      <c r="M25" s="141"/>
      <c r="N25" s="413"/>
      <c r="O25" s="141"/>
      <c r="Q25" s="141"/>
      <c r="R25" s="413"/>
      <c r="S25" s="141"/>
    </row>
    <row r="26" spans="1:20" ht="18.75" customHeight="1">
      <c r="A26" s="137"/>
      <c r="C26" s="10" t="s">
        <v>87</v>
      </c>
      <c r="D26" s="190"/>
      <c r="I26" s="141"/>
      <c r="J26" s="413"/>
      <c r="K26" s="141"/>
      <c r="M26" s="141"/>
      <c r="N26" s="413"/>
      <c r="O26" s="141"/>
      <c r="Q26" s="141"/>
      <c r="R26" s="413"/>
      <c r="S26" s="141"/>
    </row>
    <row r="27" spans="1:20" ht="18.75" customHeight="1">
      <c r="A27" s="137"/>
      <c r="I27" s="141"/>
      <c r="J27" s="413"/>
      <c r="K27" s="141"/>
      <c r="M27" s="141"/>
      <c r="N27" s="413"/>
      <c r="O27" s="141"/>
      <c r="Q27" s="141"/>
      <c r="R27" s="413"/>
      <c r="S27" s="141"/>
    </row>
    <row r="28" spans="1:20" ht="18.75" customHeight="1">
      <c r="A28" s="137"/>
      <c r="D28" t="s">
        <v>88</v>
      </c>
      <c r="I28" s="194"/>
      <c r="J28" s="169">
        <f>annxRés!K28</f>
        <v>0</v>
      </c>
      <c r="K28" s="141"/>
      <c r="L28" s="195" t="e">
        <f>J28/J$11</f>
        <v>#DIV/0!</v>
      </c>
      <c r="M28" s="194"/>
      <c r="N28" s="169">
        <f>annxRés!O28</f>
        <v>147500</v>
      </c>
      <c r="O28" s="141"/>
      <c r="P28" s="195" t="e">
        <f>N28/N$11</f>
        <v>#DIV/0!</v>
      </c>
      <c r="Q28" s="194"/>
      <c r="R28" s="169">
        <f>annxRés!S28</f>
        <v>0</v>
      </c>
      <c r="S28" s="141"/>
      <c r="T28" s="195" t="e">
        <f>R28/R$11</f>
        <v>#DIV/0!</v>
      </c>
    </row>
    <row r="29" spans="1:20" ht="18.75" customHeight="1">
      <c r="A29" s="137"/>
      <c r="D29" t="s">
        <v>89</v>
      </c>
      <c r="I29" s="194"/>
      <c r="J29" s="169">
        <f>annxRés!K41</f>
        <v>0</v>
      </c>
      <c r="K29" s="141"/>
      <c r="L29" s="181" t="e">
        <f>J29/J$11</f>
        <v>#DIV/0!</v>
      </c>
      <c r="M29" s="194"/>
      <c r="N29" s="169">
        <f>annxRés!O41</f>
        <v>0</v>
      </c>
      <c r="O29" s="141"/>
      <c r="P29" s="181" t="e">
        <f>N29/N$11</f>
        <v>#DIV/0!</v>
      </c>
      <c r="Q29" s="194"/>
      <c r="R29" s="169">
        <f>annxRés!S41</f>
        <v>0</v>
      </c>
      <c r="S29" s="141"/>
      <c r="T29" s="181" t="e">
        <f>R29/R$11</f>
        <v>#DIV/0!</v>
      </c>
    </row>
    <row r="30" spans="1:20" ht="18.75" customHeight="1">
      <c r="A30" s="137"/>
      <c r="D30" t="s">
        <v>90</v>
      </c>
      <c r="I30" s="194"/>
      <c r="J30" s="169">
        <f>annxRés!K49</f>
        <v>0</v>
      </c>
      <c r="K30" s="141"/>
      <c r="L30" s="181" t="e">
        <f>J30/J$11</f>
        <v>#DIV/0!</v>
      </c>
      <c r="M30" s="194"/>
      <c r="N30" s="169">
        <f>annxRés!O49</f>
        <v>6435</v>
      </c>
      <c r="O30" s="141"/>
      <c r="P30" s="181" t="e">
        <f>N30/N$11</f>
        <v>#DIV/0!</v>
      </c>
      <c r="Q30" s="194"/>
      <c r="R30" s="169">
        <f>annxRés!S49</f>
        <v>600</v>
      </c>
      <c r="S30" s="141"/>
      <c r="T30" s="181" t="e">
        <f>R30/R$11</f>
        <v>#DIV/0!</v>
      </c>
    </row>
    <row r="31" spans="1:20" ht="6" customHeight="1">
      <c r="A31" s="137"/>
      <c r="I31" s="184"/>
      <c r="J31" s="415"/>
      <c r="K31" s="184"/>
      <c r="L31" s="191"/>
      <c r="M31" s="184"/>
      <c r="N31" s="415"/>
      <c r="O31" s="184"/>
      <c r="P31" s="191"/>
      <c r="Q31" s="184"/>
      <c r="R31" s="415"/>
      <c r="S31" s="184"/>
      <c r="T31" s="191"/>
    </row>
    <row r="32" spans="1:20" ht="18.75" customHeight="1">
      <c r="A32" s="137"/>
      <c r="F32" t="s">
        <v>91</v>
      </c>
      <c r="I32" s="497"/>
      <c r="J32" s="169">
        <f>SUM(J26:J31)</f>
        <v>0</v>
      </c>
      <c r="K32" s="497"/>
      <c r="L32" s="181" t="e">
        <f>J32/J$11</f>
        <v>#DIV/0!</v>
      </c>
      <c r="M32" s="497"/>
      <c r="N32" s="169">
        <f>SUM(N26:N31)</f>
        <v>153935</v>
      </c>
      <c r="O32" s="497"/>
      <c r="P32" s="181" t="e">
        <f>N32/N$11</f>
        <v>#DIV/0!</v>
      </c>
      <c r="Q32" s="497"/>
      <c r="R32" s="169">
        <f>SUM(R26:R31)</f>
        <v>600</v>
      </c>
      <c r="S32" s="497"/>
      <c r="T32" s="181" t="e">
        <f>R32/R$11</f>
        <v>#DIV/0!</v>
      </c>
    </row>
    <row r="33" spans="1:20" ht="6" customHeight="1">
      <c r="A33" s="137"/>
      <c r="I33" s="192"/>
      <c r="J33" s="417"/>
      <c r="K33" s="192"/>
      <c r="L33" s="193"/>
      <c r="M33" s="192"/>
      <c r="N33" s="417"/>
      <c r="O33" s="192"/>
      <c r="P33" s="193"/>
      <c r="Q33" s="192"/>
      <c r="R33" s="417"/>
      <c r="S33" s="192"/>
      <c r="T33" s="193"/>
    </row>
    <row r="34" spans="1:20" ht="23.25" customHeight="1">
      <c r="A34" s="137"/>
      <c r="C34" t="s">
        <v>92</v>
      </c>
      <c r="D34"/>
      <c r="G34" s="481"/>
      <c r="H34" s="481"/>
      <c r="I34" s="497"/>
      <c r="J34" s="169" t="e">
        <f>J23-J32</f>
        <v>#VALUE!</v>
      </c>
      <c r="K34" s="497"/>
      <c r="L34" s="181" t="e">
        <f>J34/J$11</f>
        <v>#VALUE!</v>
      </c>
      <c r="M34" s="497"/>
      <c r="N34" s="169">
        <f>N23-N32</f>
        <v>-153935</v>
      </c>
      <c r="O34" s="497"/>
      <c r="P34" s="181" t="e">
        <f>N34/N$11</f>
        <v>#DIV/0!</v>
      </c>
      <c r="Q34" s="497"/>
      <c r="R34" s="169">
        <f>R23-R32</f>
        <v>-600</v>
      </c>
      <c r="S34" s="497"/>
      <c r="T34" s="181" t="e">
        <f>R34/R$11</f>
        <v>#DIV/0!</v>
      </c>
    </row>
    <row r="35" spans="1:20" ht="24" customHeight="1">
      <c r="A35" s="137"/>
      <c r="C35"/>
      <c r="D35" t="s">
        <v>93</v>
      </c>
      <c r="G35" s="481"/>
      <c r="H35" s="481"/>
      <c r="I35" s="497"/>
      <c r="J35" s="169" t="e">
        <f>Amor!G14</f>
        <v>#VALUE!</v>
      </c>
      <c r="K35" s="497"/>
      <c r="L35" s="181" t="e">
        <f>J35/J$11</f>
        <v>#VALUE!</v>
      </c>
      <c r="M35" s="497"/>
      <c r="N35" s="169" t="e">
        <f>Amor!G29</f>
        <v>#VALUE!</v>
      </c>
      <c r="O35" s="497"/>
      <c r="P35" s="181" t="e">
        <f>N35/N$11</f>
        <v>#VALUE!</v>
      </c>
      <c r="Q35" s="497"/>
      <c r="R35" s="169" t="e">
        <f>Amor!G44</f>
        <v>#VALUE!</v>
      </c>
      <c r="S35" s="497"/>
      <c r="T35" s="181" t="e">
        <f>R35/R$11</f>
        <v>#VALUE!</v>
      </c>
    </row>
    <row r="36" spans="1:20" ht="6" customHeight="1">
      <c r="A36" s="137"/>
      <c r="C36"/>
      <c r="D36"/>
      <c r="G36" s="481"/>
      <c r="H36" s="481"/>
      <c r="I36" s="498"/>
      <c r="J36" s="415"/>
      <c r="K36" s="498"/>
      <c r="L36" s="191"/>
      <c r="M36" s="498"/>
      <c r="N36" s="415"/>
      <c r="O36" s="498"/>
      <c r="P36" s="191"/>
      <c r="Q36" s="498"/>
      <c r="R36" s="415"/>
      <c r="S36" s="498"/>
      <c r="T36" s="191"/>
    </row>
    <row r="37" spans="1:20" ht="21" customHeight="1">
      <c r="A37" s="137"/>
      <c r="C37" s="316" t="s">
        <v>94</v>
      </c>
      <c r="D37" s="7"/>
      <c r="E37" s="149"/>
      <c r="F37" s="149"/>
      <c r="G37" s="499"/>
      <c r="H37" s="481"/>
      <c r="I37" s="500"/>
      <c r="J37" s="169" t="e">
        <f>J34-J35</f>
        <v>#VALUE!</v>
      </c>
      <c r="K37" s="500"/>
      <c r="L37" s="181" t="e">
        <f>J37/J$11</f>
        <v>#VALUE!</v>
      </c>
      <c r="M37" s="500"/>
      <c r="N37" s="169" t="e">
        <f>N34-N35</f>
        <v>#VALUE!</v>
      </c>
      <c r="O37" s="500"/>
      <c r="P37" s="181" t="e">
        <f>N37/N$11</f>
        <v>#VALUE!</v>
      </c>
      <c r="Q37" s="500"/>
      <c r="R37" s="169" t="e">
        <f>R34-R35</f>
        <v>#VALUE!</v>
      </c>
      <c r="S37" s="500"/>
      <c r="T37" s="181" t="e">
        <f>R37/R$11</f>
        <v>#VALUE!</v>
      </c>
    </row>
    <row r="38" spans="1:20" ht="6.75" customHeight="1">
      <c r="A38" s="137"/>
      <c r="C38" s="196"/>
      <c r="D38" s="196"/>
      <c r="E38" s="196"/>
      <c r="F38" s="196"/>
      <c r="G38" s="501"/>
      <c r="H38" s="481"/>
      <c r="I38" s="498"/>
      <c r="J38" s="415"/>
      <c r="K38" s="498"/>
      <c r="L38" s="191"/>
      <c r="M38" s="498"/>
      <c r="N38" s="415"/>
      <c r="O38" s="498"/>
      <c r="P38" s="191"/>
      <c r="Q38" s="498"/>
      <c r="R38" s="415"/>
      <c r="S38" s="498"/>
      <c r="T38" s="191"/>
    </row>
    <row r="39" spans="1:20" ht="18.75" customHeight="1">
      <c r="A39" s="137"/>
      <c r="C39" t="s">
        <v>95</v>
      </c>
      <c r="D39"/>
      <c r="E39"/>
      <c r="G39" s="481"/>
      <c r="H39" s="481"/>
      <c r="I39" s="497"/>
      <c r="J39" s="169"/>
      <c r="K39" s="497"/>
      <c r="M39" s="497"/>
      <c r="N39" s="169"/>
      <c r="O39" s="497"/>
      <c r="Q39" s="497"/>
      <c r="R39" s="169"/>
      <c r="S39" s="497"/>
    </row>
    <row r="40" spans="1:20" ht="18.75" customHeight="1">
      <c r="A40" s="137"/>
      <c r="C40"/>
      <c r="D40" t="s">
        <v>96</v>
      </c>
      <c r="E40"/>
      <c r="G40" s="481"/>
      <c r="H40" s="481"/>
      <c r="I40" s="497"/>
      <c r="J40" s="169">
        <f>BdgCais1!$T8</f>
        <v>0</v>
      </c>
      <c r="K40" s="497"/>
      <c r="M40" s="497"/>
      <c r="N40" s="169">
        <f>BdgCais2!T8</f>
        <v>0</v>
      </c>
      <c r="O40" s="497"/>
      <c r="P40" s="181" t="e">
        <f>N40/N$11</f>
        <v>#DIV/0!</v>
      </c>
      <c r="Q40" s="497"/>
      <c r="R40" s="169">
        <f>BdgCais3!T8</f>
        <v>0</v>
      </c>
      <c r="S40" s="497"/>
      <c r="T40" s="181" t="e">
        <f>R40/R$11</f>
        <v>#DIV/0!</v>
      </c>
    </row>
    <row r="41" spans="1:20" ht="18.75" customHeight="1">
      <c r="A41" s="137"/>
      <c r="C41"/>
      <c r="D41" t="s">
        <v>97</v>
      </c>
      <c r="E41"/>
      <c r="G41" s="481"/>
      <c r="H41" s="481"/>
      <c r="I41" s="497"/>
      <c r="J41" s="169">
        <f>BdgCais1!$T9</f>
        <v>0</v>
      </c>
      <c r="K41" s="497"/>
      <c r="M41" s="497"/>
      <c r="N41" s="169">
        <f>BdgCais2!T9</f>
        <v>0</v>
      </c>
      <c r="O41" s="497"/>
      <c r="P41" s="181" t="e">
        <f>N41/N$11</f>
        <v>#DIV/0!</v>
      </c>
      <c r="Q41" s="497"/>
      <c r="R41" s="169">
        <f>BdgCais3!T9</f>
        <v>0</v>
      </c>
      <c r="S41" s="497"/>
      <c r="T41" s="181" t="e">
        <f>R41/R$11</f>
        <v>#DIV/0!</v>
      </c>
    </row>
    <row r="42" spans="1:20" ht="5.25" customHeight="1">
      <c r="A42" s="137"/>
      <c r="G42" s="481"/>
      <c r="H42" s="481"/>
      <c r="I42" s="498"/>
      <c r="J42" s="415"/>
      <c r="K42" s="498"/>
      <c r="L42" s="191"/>
      <c r="M42" s="498"/>
      <c r="N42" s="415"/>
      <c r="O42" s="498"/>
      <c r="P42" s="191"/>
      <c r="Q42" s="498"/>
      <c r="R42" s="415"/>
      <c r="S42" s="498"/>
      <c r="T42" s="191"/>
    </row>
    <row r="43" spans="1:20" ht="18.75" customHeight="1">
      <c r="A43" s="137"/>
      <c r="F43" s="129" t="s">
        <v>98</v>
      </c>
      <c r="G43" s="481"/>
      <c r="H43" s="481"/>
      <c r="I43" s="497"/>
      <c r="J43" s="169">
        <f>SUM(J39:J42)</f>
        <v>0</v>
      </c>
      <c r="K43" s="497"/>
      <c r="L43" s="181" t="e">
        <f>J43/J$11</f>
        <v>#DIV/0!</v>
      </c>
      <c r="M43" s="497"/>
      <c r="N43" s="169">
        <f>SUM(N39:N42)</f>
        <v>0</v>
      </c>
      <c r="O43" s="497"/>
      <c r="P43" s="181" t="e">
        <f>N43/N$11</f>
        <v>#DIV/0!</v>
      </c>
      <c r="Q43" s="497"/>
      <c r="R43" s="169">
        <f>SUM(R39:R42)</f>
        <v>0</v>
      </c>
      <c r="S43" s="497"/>
      <c r="T43" s="181" t="e">
        <f>R43/R$11</f>
        <v>#DIV/0!</v>
      </c>
    </row>
    <row r="44" spans="1:20" ht="6" customHeight="1">
      <c r="A44" s="137"/>
      <c r="G44" s="481"/>
      <c r="H44" s="481"/>
      <c r="I44" s="497"/>
      <c r="J44" s="169"/>
      <c r="K44" s="497"/>
      <c r="M44" s="497"/>
      <c r="N44" s="169"/>
      <c r="O44" s="497"/>
      <c r="Q44" s="497"/>
      <c r="R44" s="169"/>
      <c r="S44" s="497"/>
    </row>
    <row r="45" spans="1:20" ht="18.75" customHeight="1">
      <c r="A45" s="137"/>
      <c r="C45" s="311" t="s">
        <v>99</v>
      </c>
      <c r="D45" s="311"/>
      <c r="E45" s="7"/>
      <c r="F45" s="312" t="s">
        <v>100</v>
      </c>
      <c r="G45" s="481"/>
      <c r="H45" s="481"/>
      <c r="I45" s="497"/>
      <c r="J45" s="169" t="e">
        <f>J37+J43</f>
        <v>#VALUE!</v>
      </c>
      <c r="K45" s="497"/>
      <c r="L45" s="195"/>
      <c r="M45" s="497"/>
      <c r="N45" s="169" t="e">
        <f>N37+N43</f>
        <v>#VALUE!</v>
      </c>
      <c r="O45" s="497"/>
      <c r="P45" s="195"/>
      <c r="Q45" s="497"/>
      <c r="R45" s="169" t="e">
        <f>R37+R43</f>
        <v>#VALUE!</v>
      </c>
      <c r="S45" s="497"/>
      <c r="T45" s="195"/>
    </row>
    <row r="46" spans="1:20" ht="6" customHeight="1">
      <c r="A46" s="137"/>
      <c r="C46" s="196"/>
      <c r="D46" s="196"/>
      <c r="E46" s="196"/>
      <c r="F46" s="196"/>
      <c r="G46" s="501"/>
      <c r="H46" s="481"/>
      <c r="I46" s="498"/>
      <c r="J46" s="415"/>
      <c r="K46" s="498"/>
      <c r="L46" s="191"/>
      <c r="M46" s="498"/>
      <c r="N46" s="415"/>
      <c r="O46" s="498"/>
      <c r="P46" s="191"/>
      <c r="Q46" s="498"/>
      <c r="R46" s="415"/>
      <c r="S46" s="498"/>
      <c r="T46" s="191"/>
    </row>
    <row r="47" spans="1:20" ht="21.75" customHeight="1">
      <c r="A47" s="137"/>
      <c r="D47" s="313" t="s">
        <v>101</v>
      </c>
      <c r="G47" s="499"/>
      <c r="H47" s="499"/>
      <c r="I47" s="497"/>
      <c r="J47" s="169">
        <f>0</f>
        <v>0</v>
      </c>
      <c r="K47" s="497"/>
      <c r="L47" s="195"/>
      <c r="M47" s="497"/>
      <c r="N47" s="169">
        <f>0</f>
        <v>0</v>
      </c>
      <c r="O47" s="497"/>
      <c r="P47" s="195"/>
      <c r="Q47" s="497"/>
      <c r="R47" s="169">
        <f>0</f>
        <v>0</v>
      </c>
      <c r="S47" s="497"/>
      <c r="T47" s="195"/>
    </row>
    <row r="48" spans="1:20" ht="6" customHeight="1" thickBot="1">
      <c r="A48" s="198"/>
      <c r="B48" s="197"/>
      <c r="C48" s="197"/>
      <c r="D48" s="197"/>
      <c r="E48" s="149"/>
      <c r="F48" s="149"/>
      <c r="G48" s="499"/>
      <c r="H48" s="481"/>
      <c r="I48" s="502"/>
      <c r="J48" s="418"/>
      <c r="K48" s="502"/>
      <c r="L48" s="199"/>
      <c r="M48" s="502"/>
      <c r="N48" s="418"/>
      <c r="O48" s="502"/>
      <c r="P48" s="199"/>
      <c r="Q48" s="502"/>
      <c r="R48" s="418"/>
      <c r="S48" s="502"/>
      <c r="T48" s="199"/>
    </row>
    <row r="49" spans="1:20" ht="26.25" customHeight="1">
      <c r="A49" s="137"/>
      <c r="B49" s="200"/>
      <c r="C49" s="314" t="s">
        <v>102</v>
      </c>
      <c r="D49" s="201"/>
      <c r="G49" s="481"/>
      <c r="H49" s="481"/>
      <c r="I49" s="503"/>
      <c r="J49" s="404" t="e">
        <f>J45-J47</f>
        <v>#VALUE!</v>
      </c>
      <c r="K49" s="503"/>
      <c r="L49" s="202" t="e">
        <f>J49/J$11</f>
        <v>#VALUE!</v>
      </c>
      <c r="M49" s="503"/>
      <c r="N49" s="404" t="e">
        <f>N45-N47</f>
        <v>#VALUE!</v>
      </c>
      <c r="O49" s="503"/>
      <c r="P49" s="202" t="e">
        <f>N49/N$11</f>
        <v>#VALUE!</v>
      </c>
      <c r="Q49" s="503"/>
      <c r="R49" s="404" t="e">
        <f>R45-R47</f>
        <v>#VALUE!</v>
      </c>
      <c r="S49" s="503"/>
      <c r="T49" s="202" t="e">
        <f>R49/R$11</f>
        <v>#VALUE!</v>
      </c>
    </row>
    <row r="50" spans="1:20" ht="6.75" customHeight="1" thickBot="1">
      <c r="A50" s="137"/>
      <c r="B50" s="203"/>
      <c r="C50" s="204"/>
      <c r="D50" s="204"/>
      <c r="E50" s="204"/>
      <c r="F50" s="204"/>
      <c r="G50" s="504"/>
      <c r="H50" s="481"/>
      <c r="I50" s="502"/>
      <c r="J50" s="204"/>
      <c r="K50" s="502"/>
      <c r="L50" s="199"/>
      <c r="M50" s="502"/>
      <c r="N50" s="204"/>
      <c r="O50" s="502"/>
      <c r="P50" s="199"/>
      <c r="Q50" s="502"/>
      <c r="R50" s="204"/>
      <c r="S50" s="502"/>
      <c r="T50" s="199"/>
    </row>
    <row r="51" spans="1:20" ht="9.75" customHeight="1">
      <c r="A51" s="137"/>
      <c r="G51" s="481"/>
      <c r="H51" s="481"/>
      <c r="I51" s="497"/>
      <c r="J51" s="497"/>
      <c r="K51" s="497"/>
      <c r="M51" s="497"/>
      <c r="N51" s="497"/>
      <c r="O51" s="497"/>
      <c r="Q51" s="497"/>
      <c r="R51" s="497"/>
      <c r="S51" s="497"/>
    </row>
    <row r="52" spans="1:20">
      <c r="A52" s="137"/>
      <c r="G52" s="481"/>
      <c r="H52" s="481"/>
      <c r="I52" s="481"/>
      <c r="J52" s="481"/>
      <c r="K52" s="481"/>
      <c r="M52" s="481"/>
      <c r="N52" s="481"/>
      <c r="O52" s="481"/>
      <c r="Q52" s="481"/>
      <c r="R52" s="481"/>
      <c r="S52" s="481"/>
    </row>
    <row r="53" spans="1:20" ht="21.75" customHeight="1">
      <c r="A53" s="137"/>
      <c r="C53" t="s">
        <v>103</v>
      </c>
      <c r="G53" s="481"/>
      <c r="H53" s="481"/>
      <c r="I53" s="481"/>
      <c r="J53" s="505" t="e">
        <f>J23/J11</f>
        <v>#VALUE!</v>
      </c>
      <c r="K53" s="481"/>
      <c r="M53" s="481"/>
      <c r="N53" s="505" t="e">
        <f>N23/N11</f>
        <v>#DIV/0!</v>
      </c>
      <c r="O53" s="481"/>
      <c r="Q53" s="481"/>
      <c r="R53" s="505" t="e">
        <f>R23/R11</f>
        <v>#DIV/0!</v>
      </c>
      <c r="S53" s="481"/>
    </row>
    <row r="54" spans="1:20" ht="21.75" customHeight="1">
      <c r="A54" s="137"/>
      <c r="C54" t="s">
        <v>104</v>
      </c>
      <c r="G54" s="481"/>
      <c r="H54" s="481"/>
      <c r="I54" s="481"/>
      <c r="J54" s="505" t="e">
        <f>J49/J11</f>
        <v>#VALUE!</v>
      </c>
      <c r="K54" s="481"/>
      <c r="M54" s="481"/>
      <c r="N54" s="505" t="e">
        <f>N49/N11</f>
        <v>#VALUE!</v>
      </c>
      <c r="O54" s="481"/>
      <c r="Q54" s="481"/>
      <c r="R54" s="505" t="e">
        <f>R49/R11</f>
        <v>#VALUE!</v>
      </c>
      <c r="S54" s="481"/>
    </row>
    <row r="55" spans="1:20" ht="21.75" customHeight="1">
      <c r="A55" s="137"/>
      <c r="C55" t="s">
        <v>105</v>
      </c>
      <c r="G55" s="481"/>
      <c r="H55" s="481"/>
      <c r="I55" s="481"/>
      <c r="J55" s="506" t="e">
        <f>ROUND(((Bil!K17-Bil!K13)/Bil!K38),1)</f>
        <v>#DIV/0!</v>
      </c>
      <c r="K55" s="481"/>
      <c r="M55" s="481"/>
      <c r="N55" s="506">
        <f>ROUND(((Bil!O17-Bil!O13)/Bil!O38),1)</f>
        <v>0</v>
      </c>
      <c r="O55" s="481"/>
      <c r="Q55" s="481"/>
      <c r="R55" s="506" t="e">
        <f>ROUND(((Bil!S17-Bil!S13)/Bil!S38),1)</f>
        <v>#DIV/0!</v>
      </c>
      <c r="S55" s="481"/>
    </row>
    <row r="56" spans="1:20" ht="21.75" customHeight="1">
      <c r="A56" s="137"/>
      <c r="C56" t="s">
        <v>106</v>
      </c>
      <c r="G56" s="481"/>
      <c r="H56" s="481"/>
      <c r="I56" s="481"/>
      <c r="J56" s="505" t="e">
        <f>Bil!K40/Bil!K55</f>
        <v>#VALUE!</v>
      </c>
      <c r="K56" s="481"/>
      <c r="M56" s="481"/>
      <c r="N56" s="505" t="e">
        <f>Bil!O40/Bil!O55</f>
        <v>#VALUE!</v>
      </c>
      <c r="O56" s="481"/>
      <c r="Q56" s="481"/>
      <c r="R56" s="505" t="e">
        <f>Bil!S40/Bil!S55</f>
        <v>#VALUE!</v>
      </c>
      <c r="S56" s="481"/>
    </row>
    <row r="57" spans="1:20" ht="21.75" customHeight="1">
      <c r="A57" s="137"/>
      <c r="C57" t="s">
        <v>107</v>
      </c>
      <c r="G57" s="481"/>
      <c r="H57" s="481"/>
      <c r="I57" s="481"/>
      <c r="J57" s="507" t="e">
        <f>'Pt Mrt'!G31</f>
        <v>#VALUE!</v>
      </c>
      <c r="K57" s="481"/>
      <c r="M57" s="481"/>
      <c r="N57" s="507" t="e">
        <f>'Pt Mrt'!M31</f>
        <v>#VALUE!</v>
      </c>
      <c r="O57" s="481"/>
      <c r="Q57" s="481"/>
      <c r="R57" s="507" t="e">
        <f>'Pt Mrt'!S31</f>
        <v>#VALUE!</v>
      </c>
      <c r="S57" s="481"/>
    </row>
    <row r="58" spans="1:20" ht="18" customHeight="1">
      <c r="A58" s="148"/>
      <c r="B58" s="135"/>
      <c r="C58" s="135"/>
      <c r="D58" s="135"/>
      <c r="E58" s="135"/>
      <c r="F58" s="135"/>
      <c r="G58" s="135"/>
      <c r="H58" s="205"/>
      <c r="I58" s="135"/>
      <c r="J58" s="135"/>
      <c r="K58" s="135"/>
      <c r="L58" s="191"/>
      <c r="M58" s="135"/>
      <c r="N58" s="135"/>
      <c r="O58" s="135"/>
      <c r="P58" s="191"/>
      <c r="Q58" s="135"/>
      <c r="R58" s="135"/>
      <c r="S58" s="135"/>
      <c r="T58" s="191"/>
    </row>
    <row r="59" spans="1:20" ht="18" customHeight="1"/>
    <row r="60" spans="1:20" ht="18" customHeight="1"/>
  </sheetData>
  <sheetProtection sheet="1" objects="1" scenarios="1"/>
  <phoneticPr fontId="0" type="noConversion"/>
  <printOptions horizontalCentered="1" verticalCentered="1"/>
  <pageMargins left="0.34" right="0.27559055118110237" top="0.39370078740157483" bottom="0.35433070866141736" header="0.19685039370078741" footer="0.23622047244094491"/>
  <pageSetup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7"/>
  <sheetViews>
    <sheetView topLeftCell="A18" zoomScale="85" workbookViewId="0">
      <selection activeCell="E15" sqref="E15"/>
    </sheetView>
  </sheetViews>
  <sheetFormatPr baseColWidth="10" defaultColWidth="11.42578125" defaultRowHeight="12.75"/>
  <cols>
    <col min="1" max="1" width="1.5703125" style="89" customWidth="1"/>
    <col min="2" max="2" width="1.85546875" style="89" customWidth="1"/>
    <col min="3" max="3" width="3.7109375" style="89" customWidth="1"/>
    <col min="4" max="4" width="3.85546875" style="89" customWidth="1"/>
    <col min="5" max="6" width="11.42578125" style="89"/>
    <col min="7" max="7" width="16.42578125" style="89" customWidth="1"/>
    <col min="8" max="8" width="6.7109375" style="463" customWidth="1"/>
    <col min="9" max="9" width="5.28515625" style="89" customWidth="1"/>
    <col min="10" max="10" width="1.7109375" style="89" customWidth="1"/>
    <col min="11" max="11" width="11.5703125" style="89" bestFit="1" customWidth="1"/>
    <col min="12" max="12" width="1.5703125" style="89" customWidth="1"/>
    <col min="13" max="13" width="6.7109375" style="89" customWidth="1"/>
    <col min="14" max="14" width="1.7109375" style="89" customWidth="1"/>
    <col min="15" max="15" width="11.5703125" style="89" bestFit="1" customWidth="1"/>
    <col min="16" max="16" width="1.5703125" style="89" customWidth="1"/>
    <col min="17" max="17" width="6.7109375" style="89" customWidth="1"/>
    <col min="18" max="18" width="1.7109375" style="89" customWidth="1"/>
    <col min="19" max="19" width="11.5703125" style="89" bestFit="1" customWidth="1"/>
    <col min="20" max="20" width="1.5703125" style="89" customWidth="1"/>
    <col min="21" max="16384" width="11.42578125" style="89"/>
  </cols>
  <sheetData>
    <row r="1" spans="1:20" ht="7.5" customHeight="1">
      <c r="A1" s="98"/>
      <c r="B1" s="115"/>
      <c r="C1" s="115"/>
      <c r="D1" s="115"/>
      <c r="E1" s="115"/>
      <c r="F1" s="115"/>
      <c r="G1" s="115"/>
      <c r="H1" s="462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</row>
    <row r="2" spans="1:20" ht="30.75" customHeight="1">
      <c r="A2" s="98"/>
      <c r="C2" s="474" t="str">
        <f>CoûtFin!B1</f>
        <v>Lachine Lab @L'Auberge Numérique</v>
      </c>
    </row>
    <row r="3" spans="1:20" ht="7.5" customHeight="1">
      <c r="A3" s="98"/>
      <c r="B3" s="115"/>
      <c r="C3" s="115"/>
      <c r="D3" s="115"/>
      <c r="E3" s="115"/>
      <c r="F3" s="115"/>
      <c r="G3" s="115"/>
      <c r="H3" s="462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ht="38.25" customHeight="1">
      <c r="A4" s="161"/>
      <c r="B4" s="103"/>
      <c r="D4" s="103"/>
      <c r="E4" s="103"/>
      <c r="F4" s="103"/>
      <c r="G4" s="103"/>
      <c r="H4" s="464"/>
      <c r="I4" s="103"/>
      <c r="J4" s="103"/>
      <c r="M4" s="103"/>
      <c r="N4" s="103"/>
      <c r="Q4" s="103"/>
      <c r="R4" s="103"/>
    </row>
    <row r="5" spans="1:20" ht="29.25" customHeight="1">
      <c r="A5" s="104"/>
      <c r="B5" s="103"/>
      <c r="C5" s="162"/>
      <c r="D5" s="103"/>
      <c r="E5" s="103"/>
      <c r="F5" s="103"/>
      <c r="G5" s="103"/>
      <c r="H5" s="464"/>
      <c r="I5" s="103"/>
      <c r="J5" s="103"/>
      <c r="M5" s="103"/>
      <c r="N5" s="103"/>
      <c r="Q5" s="103"/>
      <c r="R5" s="103"/>
    </row>
    <row r="6" spans="1:20" ht="9" customHeight="1">
      <c r="A6" s="104"/>
      <c r="J6" s="115"/>
      <c r="K6" s="115"/>
      <c r="L6" s="115"/>
      <c r="N6" s="115"/>
      <c r="O6" s="115"/>
      <c r="P6" s="115"/>
      <c r="R6" s="115"/>
      <c r="S6" s="115"/>
      <c r="T6" s="115"/>
    </row>
    <row r="7" spans="1:20" ht="22.5" customHeight="1">
      <c r="A7" s="104"/>
      <c r="C7" s="317" t="s">
        <v>108</v>
      </c>
      <c r="J7" s="163"/>
      <c r="K7" s="353" t="str">
        <f>Bil!K5</f>
        <v>An - 1</v>
      </c>
      <c r="L7" s="354"/>
      <c r="M7" s="355"/>
      <c r="N7" s="356"/>
      <c r="O7" s="353" t="str">
        <f>Bil!O5</f>
        <v>An - 2</v>
      </c>
      <c r="P7" s="115"/>
      <c r="R7" s="356"/>
      <c r="S7" s="353" t="str">
        <f>Bil!S5</f>
        <v>An - 3</v>
      </c>
      <c r="T7" s="115"/>
    </row>
    <row r="8" spans="1:20" ht="18" customHeight="1">
      <c r="A8" s="104"/>
      <c r="B8" s="103"/>
      <c r="C8" s="103"/>
      <c r="D8" s="103"/>
      <c r="E8" s="103"/>
      <c r="F8" s="103"/>
      <c r="G8" s="103"/>
      <c r="H8" s="464"/>
      <c r="I8" s="103"/>
      <c r="J8" s="163"/>
      <c r="K8" s="164">
        <f>Bil!K6</f>
        <v>40178</v>
      </c>
      <c r="L8" s="115"/>
      <c r="M8" s="103"/>
      <c r="N8" s="163"/>
      <c r="O8" s="164">
        <f>Bil!O6</f>
        <v>40543</v>
      </c>
      <c r="P8" s="115"/>
      <c r="Q8" s="103"/>
      <c r="R8" s="163"/>
      <c r="S8" s="164">
        <f>Bil!S6</f>
        <v>40909</v>
      </c>
      <c r="T8" s="115"/>
    </row>
    <row r="9" spans="1:20" ht="6" customHeight="1">
      <c r="A9" s="104"/>
      <c r="B9" s="103"/>
      <c r="C9" s="103"/>
      <c r="D9" s="103"/>
      <c r="E9" s="103"/>
      <c r="F9" s="103"/>
      <c r="G9" s="103"/>
      <c r="H9" s="464"/>
      <c r="I9" s="103"/>
      <c r="J9" s="163"/>
      <c r="L9" s="115"/>
      <c r="M9" s="103"/>
      <c r="N9" s="163"/>
      <c r="P9" s="115"/>
      <c r="Q9" s="103"/>
      <c r="R9" s="163"/>
      <c r="T9" s="115"/>
    </row>
    <row r="10" spans="1:20" ht="18" customHeight="1">
      <c r="A10" s="104"/>
      <c r="B10" s="165"/>
      <c r="C10" s="103"/>
      <c r="D10" s="103"/>
      <c r="E10" s="103"/>
      <c r="F10" s="103"/>
      <c r="G10" s="103"/>
      <c r="H10" s="465" t="s">
        <v>109</v>
      </c>
      <c r="I10" s="103"/>
      <c r="J10" s="115"/>
      <c r="K10" s="166"/>
      <c r="L10" s="115"/>
      <c r="N10" s="115"/>
      <c r="O10" s="166"/>
      <c r="P10" s="115"/>
      <c r="R10" s="115"/>
      <c r="S10" s="166"/>
      <c r="T10" s="115"/>
    </row>
    <row r="11" spans="1:20" ht="18" customHeight="1">
      <c r="A11" s="104"/>
      <c r="B11" s="167"/>
      <c r="C11" s="318" t="s">
        <v>110</v>
      </c>
      <c r="D11" s="103"/>
      <c r="E11" s="103"/>
      <c r="F11" s="103"/>
      <c r="G11" s="103"/>
      <c r="H11" s="464"/>
      <c r="I11" s="103"/>
      <c r="J11" s="163"/>
      <c r="L11" s="115"/>
      <c r="M11" s="103"/>
      <c r="N11" s="163"/>
      <c r="P11" s="115"/>
      <c r="Q11" s="103"/>
      <c r="R11" s="163"/>
      <c r="T11" s="115"/>
    </row>
    <row r="12" spans="1:20" ht="6.75" customHeight="1">
      <c r="A12" s="104"/>
      <c r="B12" s="167"/>
      <c r="C12" s="103"/>
      <c r="D12" s="103"/>
      <c r="E12" s="103"/>
      <c r="F12" s="103"/>
      <c r="G12" s="103"/>
      <c r="H12" s="464"/>
      <c r="I12" s="103"/>
      <c r="J12" s="163"/>
      <c r="L12" s="115"/>
      <c r="M12" s="103"/>
      <c r="N12" s="163"/>
      <c r="P12" s="115"/>
      <c r="Q12" s="103"/>
      <c r="R12" s="163"/>
      <c r="T12" s="115"/>
    </row>
    <row r="13" spans="1:20" ht="18" customHeight="1">
      <c r="A13" s="104"/>
      <c r="B13" s="167"/>
      <c r="C13" s="103"/>
      <c r="D13" s="103" t="str">
        <f>BdgCais1!C27</f>
        <v>Salaires des employés</v>
      </c>
      <c r="E13" s="103"/>
      <c r="F13" s="103"/>
      <c r="G13" s="103"/>
      <c r="H13" s="466"/>
      <c r="I13" s="103"/>
      <c r="J13" s="168"/>
      <c r="K13" s="169">
        <f>BdgCais1!T27+H13</f>
        <v>0</v>
      </c>
      <c r="L13" s="170"/>
      <c r="M13" s="169"/>
      <c r="N13" s="168"/>
      <c r="O13" s="169">
        <f>BdgCais2!T27</f>
        <v>90000</v>
      </c>
      <c r="P13" s="115"/>
      <c r="Q13" s="103"/>
      <c r="R13" s="168"/>
      <c r="S13" s="169">
        <f>BdgCais3!T27</f>
        <v>0</v>
      </c>
      <c r="T13" s="115"/>
    </row>
    <row r="14" spans="1:20" ht="18" customHeight="1">
      <c r="A14" s="104"/>
      <c r="B14" s="167"/>
      <c r="C14" s="103"/>
      <c r="D14" s="103" t="str">
        <f>BdgCais1!C28</f>
        <v>Charges sociales</v>
      </c>
      <c r="E14" s="103"/>
      <c r="F14" s="103"/>
      <c r="G14" s="103"/>
      <c r="H14" s="466"/>
      <c r="I14" s="103"/>
      <c r="J14" s="168"/>
      <c r="K14" s="169">
        <f>BdgCais1!T28+H14</f>
        <v>0</v>
      </c>
      <c r="L14" s="170"/>
      <c r="M14" s="169"/>
      <c r="N14" s="168"/>
      <c r="O14" s="169">
        <f>BdgCais2!T28</f>
        <v>13500</v>
      </c>
      <c r="P14" s="115"/>
      <c r="Q14" s="103"/>
      <c r="R14" s="168"/>
      <c r="S14" s="169">
        <f>BdgCais3!T28</f>
        <v>0</v>
      </c>
      <c r="T14" s="115"/>
    </row>
    <row r="15" spans="1:20" ht="18" customHeight="1">
      <c r="A15" s="104"/>
      <c r="B15" s="167"/>
      <c r="C15" s="103"/>
      <c r="D15" s="103" t="str">
        <f>BdgCais1!C29</f>
        <v>Loyer ( incluant - électric.+ chauff.)</v>
      </c>
      <c r="E15" s="103"/>
      <c r="F15" s="103"/>
      <c r="G15" s="103"/>
      <c r="H15" s="466"/>
      <c r="I15" s="103"/>
      <c r="J15" s="168"/>
      <c r="K15" s="169">
        <f>BdgCais1!T29+H15</f>
        <v>0</v>
      </c>
      <c r="L15" s="170"/>
      <c r="M15" s="169"/>
      <c r="N15" s="168"/>
      <c r="O15" s="169">
        <f>BdgCais2!T29</f>
        <v>1500</v>
      </c>
      <c r="P15" s="115"/>
      <c r="Q15" s="103"/>
      <c r="R15" s="168"/>
      <c r="S15" s="169">
        <f>BdgCais3!T29</f>
        <v>0</v>
      </c>
      <c r="T15" s="115"/>
    </row>
    <row r="16" spans="1:20" ht="18" customHeight="1">
      <c r="A16" s="104"/>
      <c r="B16" s="167"/>
      <c r="C16" s="103"/>
      <c r="D16" s="103" t="str">
        <f>BdgCais1!C30</f>
        <v>Assurances commerciales</v>
      </c>
      <c r="E16" s="103"/>
      <c r="F16" s="103"/>
      <c r="G16" s="103"/>
      <c r="H16" s="466"/>
      <c r="I16" s="103"/>
      <c r="J16" s="168"/>
      <c r="K16" s="169">
        <f>BdgCais1!T30+H16</f>
        <v>0</v>
      </c>
      <c r="L16" s="170"/>
      <c r="M16" s="169"/>
      <c r="N16" s="168"/>
      <c r="O16" s="169">
        <f>BdgCais2!T30</f>
        <v>1500</v>
      </c>
      <c r="P16" s="115"/>
      <c r="Q16" s="103"/>
      <c r="R16" s="168"/>
      <c r="S16" s="169">
        <f>BdgCais3!T30</f>
        <v>0</v>
      </c>
      <c r="T16" s="115"/>
    </row>
    <row r="17" spans="1:20" ht="18" customHeight="1">
      <c r="A17" s="104"/>
      <c r="B17" s="167"/>
      <c r="C17" s="171"/>
      <c r="D17" s="103" t="str">
        <f>BdgCais1!C31</f>
        <v>Taxes / enregistremnt / permis</v>
      </c>
      <c r="E17" s="171"/>
      <c r="F17" s="103"/>
      <c r="G17" s="103"/>
      <c r="H17" s="466"/>
      <c r="I17" s="103"/>
      <c r="J17" s="168"/>
      <c r="K17" s="169">
        <f>BdgCais1!T31+H17</f>
        <v>0</v>
      </c>
      <c r="L17" s="170"/>
      <c r="M17" s="169"/>
      <c r="N17" s="168"/>
      <c r="O17" s="169">
        <f>BdgCais2!T31</f>
        <v>10000</v>
      </c>
      <c r="P17" s="115"/>
      <c r="Q17" s="103"/>
      <c r="R17" s="168"/>
      <c r="S17" s="169">
        <f>BdgCais3!T31</f>
        <v>0</v>
      </c>
      <c r="T17" s="115"/>
    </row>
    <row r="18" spans="1:20" ht="18" customHeight="1">
      <c r="A18" s="104"/>
      <c r="B18" s="167"/>
      <c r="C18" s="103"/>
      <c r="D18" s="103" t="str">
        <f>BdgCais1!C32</f>
        <v>Entretien et réparation</v>
      </c>
      <c r="E18" s="103"/>
      <c r="F18" s="103"/>
      <c r="G18" s="103"/>
      <c r="H18" s="466"/>
      <c r="I18" s="103"/>
      <c r="J18" s="168"/>
      <c r="K18" s="169">
        <f>BdgCais1!T32+H18</f>
        <v>0</v>
      </c>
      <c r="L18" s="170"/>
      <c r="M18" s="169"/>
      <c r="N18" s="168"/>
      <c r="O18" s="169">
        <f>BdgCais2!T32</f>
        <v>10000</v>
      </c>
      <c r="P18" s="115"/>
      <c r="Q18" s="103"/>
      <c r="R18" s="168"/>
      <c r="S18" s="169">
        <f>BdgCais3!T32</f>
        <v>0</v>
      </c>
      <c r="T18" s="115"/>
    </row>
    <row r="19" spans="1:20" ht="18" customHeight="1">
      <c r="A19" s="104"/>
      <c r="B19" s="167"/>
      <c r="C19" s="103"/>
      <c r="D19" s="103" t="str">
        <f>BdgCais1!C33</f>
        <v>Abonnements et cotisations</v>
      </c>
      <c r="E19" s="103"/>
      <c r="F19" s="103"/>
      <c r="G19" s="103"/>
      <c r="H19" s="466"/>
      <c r="I19" s="103"/>
      <c r="J19" s="168"/>
      <c r="K19" s="169">
        <f>BdgCais1!T33+H19</f>
        <v>0</v>
      </c>
      <c r="L19" s="170"/>
      <c r="M19" s="169"/>
      <c r="N19" s="168"/>
      <c r="O19" s="169">
        <f>BdgCais2!T33</f>
        <v>1000</v>
      </c>
      <c r="P19" s="115"/>
      <c r="Q19" s="103"/>
      <c r="R19" s="168"/>
      <c r="S19" s="169">
        <f>BdgCais3!T33</f>
        <v>0</v>
      </c>
      <c r="T19" s="115"/>
    </row>
    <row r="20" spans="1:20" ht="18" customHeight="1">
      <c r="A20" s="104"/>
      <c r="B20" s="167"/>
      <c r="C20" s="103"/>
      <c r="D20" s="103" t="s">
        <v>83</v>
      </c>
      <c r="E20" s="103"/>
      <c r="F20" s="103"/>
      <c r="G20" s="103"/>
      <c r="H20" s="466"/>
      <c r="I20" s="103"/>
      <c r="J20" s="168"/>
      <c r="K20" s="169">
        <f>BdgCais1!T35+H20</f>
        <v>0</v>
      </c>
      <c r="L20" s="170"/>
      <c r="M20" s="169"/>
      <c r="N20" s="168"/>
      <c r="O20" s="169">
        <f>BdgCais2!T35</f>
        <v>10000</v>
      </c>
      <c r="P20" s="115"/>
      <c r="Q20" s="103"/>
      <c r="R20" s="168"/>
      <c r="S20" s="169">
        <f>BdgCais3!T34</f>
        <v>0</v>
      </c>
      <c r="T20" s="115"/>
    </row>
    <row r="21" spans="1:20" ht="18" customHeight="1">
      <c r="A21" s="104"/>
      <c r="B21" s="167"/>
      <c r="C21" s="103"/>
      <c r="D21" s="103" t="str">
        <f>BdgCais1!C35</f>
        <v>Honoraires professionnels</v>
      </c>
      <c r="E21" s="103"/>
      <c r="F21" s="103"/>
      <c r="G21" s="103"/>
      <c r="H21" s="466"/>
      <c r="I21" s="103"/>
      <c r="J21" s="168"/>
      <c r="K21" s="169">
        <f>BdgCais1!T35+H21</f>
        <v>0</v>
      </c>
      <c r="L21" s="170"/>
      <c r="M21" s="169"/>
      <c r="N21" s="168"/>
      <c r="O21" s="169">
        <f>BdgCais2!T35</f>
        <v>10000</v>
      </c>
      <c r="P21" s="115"/>
      <c r="Q21" s="103"/>
      <c r="R21" s="168"/>
      <c r="S21" s="169">
        <f>BdgCais3!T35</f>
        <v>0</v>
      </c>
      <c r="T21" s="115"/>
    </row>
    <row r="22" spans="1:20" ht="18" customHeight="1">
      <c r="A22" s="104"/>
      <c r="B22" s="167"/>
      <c r="C22" s="103"/>
      <c r="D22" s="508" t="s">
        <v>111</v>
      </c>
      <c r="E22" s="103"/>
      <c r="F22" s="103"/>
      <c r="G22" s="103"/>
      <c r="H22" s="466"/>
      <c r="I22" s="103"/>
      <c r="J22" s="168"/>
      <c r="K22" s="169">
        <f>BdgCais1!T36+H22</f>
        <v>0</v>
      </c>
      <c r="L22" s="170"/>
      <c r="M22" s="169"/>
      <c r="N22" s="168"/>
      <c r="O22" s="169">
        <f>BdgCais2!T37</f>
        <v>0</v>
      </c>
      <c r="P22" s="115"/>
      <c r="Q22" s="103"/>
      <c r="R22" s="168"/>
      <c r="S22" s="169">
        <f>BdgCais3!T37</f>
        <v>0</v>
      </c>
      <c r="T22" s="115"/>
    </row>
    <row r="23" spans="1:20" ht="18" customHeight="1">
      <c r="A23" s="104"/>
      <c r="B23" s="167"/>
      <c r="C23" s="103"/>
      <c r="D23" s="103" t="str">
        <f>BdgCais1!C37</f>
        <v>Fournitures de bureau</v>
      </c>
      <c r="E23" s="103"/>
      <c r="F23" s="103"/>
      <c r="G23" s="103"/>
      <c r="H23" s="466"/>
      <c r="I23" s="103"/>
      <c r="J23" s="168"/>
      <c r="K23" s="169">
        <f>BdgCais1!T37+H23</f>
        <v>0</v>
      </c>
      <c r="L23" s="170"/>
      <c r="M23" s="169"/>
      <c r="N23" s="168"/>
      <c r="O23" s="169">
        <f>BdgCais2!T37</f>
        <v>0</v>
      </c>
      <c r="P23" s="115"/>
      <c r="Q23" s="103"/>
      <c r="R23" s="168"/>
      <c r="S23" s="169">
        <f>BdgCais3!T37</f>
        <v>0</v>
      </c>
      <c r="T23" s="115"/>
    </row>
    <row r="24" spans="1:20" ht="18" customHeight="1">
      <c r="A24" s="104"/>
      <c r="B24" s="167"/>
      <c r="C24" s="103"/>
      <c r="D24" s="103" t="str">
        <f>BdgCais1!C38</f>
        <v>Télécommunications</v>
      </c>
      <c r="E24" s="103"/>
      <c r="F24" s="103"/>
      <c r="G24" s="103"/>
      <c r="H24" s="466"/>
      <c r="I24" s="103"/>
      <c r="J24" s="168"/>
      <c r="K24" s="169">
        <f>BdgCais1!T38+H24</f>
        <v>0</v>
      </c>
      <c r="L24" s="170"/>
      <c r="M24" s="169"/>
      <c r="N24" s="168"/>
      <c r="O24" s="169">
        <f>BdgCais2!T38</f>
        <v>0</v>
      </c>
      <c r="P24" s="115"/>
      <c r="Q24" s="103"/>
      <c r="R24" s="168"/>
      <c r="S24" s="169">
        <f>BdgCais3!T38</f>
        <v>0</v>
      </c>
      <c r="T24" s="115"/>
    </row>
    <row r="25" spans="1:20" ht="18" customHeight="1">
      <c r="A25" s="104"/>
      <c r="B25" s="167"/>
      <c r="C25" s="103"/>
      <c r="D25" s="103" t="str">
        <f>BdgCais1!C39</f>
        <v>Informatique et formation</v>
      </c>
      <c r="E25" s="103"/>
      <c r="F25" s="103"/>
      <c r="G25" s="103"/>
      <c r="H25" s="466"/>
      <c r="I25" s="103"/>
      <c r="J25" s="168"/>
      <c r="K25" s="169">
        <f>BdgCais1!T39+H25</f>
        <v>0</v>
      </c>
      <c r="L25" s="170"/>
      <c r="M25" s="169"/>
      <c r="N25" s="168"/>
      <c r="O25" s="169">
        <f>BdgCais2!T39</f>
        <v>0</v>
      </c>
      <c r="P25" s="115"/>
      <c r="Q25" s="103"/>
      <c r="R25" s="168"/>
      <c r="S25" s="169">
        <f>BdgCais3!T39</f>
        <v>0</v>
      </c>
      <c r="T25" s="115"/>
    </row>
    <row r="26" spans="1:20" ht="18" customHeight="1">
      <c r="A26" s="104"/>
      <c r="B26" s="167"/>
      <c r="C26" s="171"/>
      <c r="D26" s="103" t="str">
        <f>BdgCais1!C40</f>
        <v>Autres frais d'administration</v>
      </c>
      <c r="E26" s="171"/>
      <c r="F26" s="103"/>
      <c r="G26" s="103"/>
      <c r="H26" s="466"/>
      <c r="I26" s="103"/>
      <c r="J26" s="168"/>
      <c r="K26" s="169">
        <f>BdgCais1!T40+H26</f>
        <v>0</v>
      </c>
      <c r="L26" s="170"/>
      <c r="M26" s="169"/>
      <c r="N26" s="168"/>
      <c r="O26" s="169">
        <f>BdgCais2!T40</f>
        <v>0</v>
      </c>
      <c r="P26" s="115"/>
      <c r="Q26" s="103"/>
      <c r="R26" s="168"/>
      <c r="S26" s="169">
        <f>BdgCais3!T40</f>
        <v>0</v>
      </c>
      <c r="T26" s="115"/>
    </row>
    <row r="27" spans="1:20" ht="5.25" customHeight="1">
      <c r="A27" s="104"/>
      <c r="B27" s="167"/>
      <c r="C27" s="103"/>
      <c r="D27" s="103"/>
      <c r="E27" s="103"/>
      <c r="F27" s="103"/>
      <c r="G27" s="103"/>
      <c r="H27" s="464"/>
      <c r="I27" s="103"/>
      <c r="J27" s="163"/>
      <c r="L27" s="115"/>
      <c r="M27" s="103"/>
      <c r="N27" s="163"/>
      <c r="P27" s="115"/>
      <c r="Q27" s="103"/>
      <c r="R27" s="163"/>
      <c r="T27" s="115"/>
    </row>
    <row r="28" spans="1:20" ht="18.75" customHeight="1">
      <c r="A28" s="104"/>
      <c r="B28" s="172"/>
      <c r="C28" s="173"/>
      <c r="D28" s="173"/>
      <c r="E28" s="173"/>
      <c r="F28" s="173"/>
      <c r="G28" s="173"/>
      <c r="H28" s="464"/>
      <c r="I28" s="103"/>
      <c r="J28" s="168"/>
      <c r="K28" s="419">
        <f>SUM(K12:K27)</f>
        <v>0</v>
      </c>
      <c r="L28" s="170"/>
      <c r="M28" s="169"/>
      <c r="N28" s="168"/>
      <c r="O28" s="419">
        <f>SUM(O12:O27)</f>
        <v>147500</v>
      </c>
      <c r="P28" s="115"/>
      <c r="Q28" s="103"/>
      <c r="R28" s="168"/>
      <c r="S28" s="419">
        <f>SUM(S12:S27)</f>
        <v>0</v>
      </c>
      <c r="T28" s="115"/>
    </row>
    <row r="29" spans="1:20" ht="13.5" customHeight="1">
      <c r="A29" s="174"/>
      <c r="B29" s="103"/>
      <c r="C29" s="103"/>
      <c r="D29" s="103"/>
      <c r="E29" s="103"/>
      <c r="F29" s="103"/>
      <c r="G29" s="103"/>
      <c r="H29" s="464"/>
      <c r="I29" s="103"/>
      <c r="J29" s="168"/>
      <c r="K29" s="413"/>
      <c r="L29" s="170"/>
      <c r="M29" s="169"/>
      <c r="N29" s="168"/>
      <c r="O29" s="413"/>
      <c r="P29" s="115"/>
      <c r="Q29" s="103"/>
      <c r="R29" s="168"/>
      <c r="S29" s="413"/>
      <c r="T29" s="115"/>
    </row>
    <row r="30" spans="1:20" ht="18" customHeight="1">
      <c r="A30" s="104"/>
      <c r="B30" s="167"/>
      <c r="C30" s="318" t="s">
        <v>89</v>
      </c>
      <c r="E30" s="103"/>
      <c r="F30" s="103"/>
      <c r="G30" s="103"/>
      <c r="H30" s="464"/>
      <c r="I30" s="103"/>
      <c r="J30" s="168"/>
      <c r="K30" s="413"/>
      <c r="L30" s="170"/>
      <c r="M30" s="169"/>
      <c r="N30" s="168"/>
      <c r="O30" s="413"/>
      <c r="P30" s="115"/>
      <c r="Q30" s="103"/>
      <c r="R30" s="168"/>
      <c r="S30" s="413"/>
      <c r="T30" s="115"/>
    </row>
    <row r="31" spans="1:20" ht="6.75" customHeight="1">
      <c r="A31" s="104"/>
      <c r="B31" s="167"/>
      <c r="C31" s="103"/>
      <c r="D31" s="103"/>
      <c r="E31" s="103"/>
      <c r="F31" s="103"/>
      <c r="G31" s="103"/>
      <c r="H31" s="464"/>
      <c r="I31" s="103"/>
      <c r="J31" s="168"/>
      <c r="K31" s="413"/>
      <c r="L31" s="170"/>
      <c r="M31" s="169"/>
      <c r="N31" s="168"/>
      <c r="O31" s="413"/>
      <c r="P31" s="115"/>
      <c r="Q31" s="103"/>
      <c r="R31" s="168"/>
      <c r="S31" s="413"/>
      <c r="T31" s="115"/>
    </row>
    <row r="32" spans="1:20" ht="18" customHeight="1">
      <c r="A32" s="104"/>
      <c r="B32" s="167"/>
      <c r="C32" s="103"/>
      <c r="D32" s="103" t="str">
        <f>BdgCais1!C42</f>
        <v>Salaires</v>
      </c>
      <c r="E32" s="103"/>
      <c r="F32" s="103"/>
      <c r="G32" s="103"/>
      <c r="H32" s="466"/>
      <c r="I32" s="103"/>
      <c r="J32" s="168"/>
      <c r="K32" s="169">
        <f>BdgCais1!T42+H32</f>
        <v>0</v>
      </c>
      <c r="L32" s="170"/>
      <c r="M32" s="169"/>
      <c r="N32" s="168"/>
      <c r="O32" s="169">
        <f>BdgCais2!T42</f>
        <v>0</v>
      </c>
      <c r="P32" s="115"/>
      <c r="Q32" s="103"/>
      <c r="R32" s="168"/>
      <c r="S32" s="169">
        <f>BdgCais3!T42</f>
        <v>0</v>
      </c>
      <c r="T32" s="115"/>
    </row>
    <row r="33" spans="1:20" ht="18" customHeight="1">
      <c r="A33" s="104"/>
      <c r="B33" s="167"/>
      <c r="C33" s="103"/>
      <c r="D33" s="103" t="str">
        <f>BdgCais1!C43</f>
        <v>Charges sociales</v>
      </c>
      <c r="E33" s="103"/>
      <c r="F33" s="103"/>
      <c r="G33" s="103"/>
      <c r="H33" s="466"/>
      <c r="I33" s="103"/>
      <c r="J33" s="168"/>
      <c r="K33" s="169">
        <f>BdgCais1!T43+H33</f>
        <v>0</v>
      </c>
      <c r="L33" s="170"/>
      <c r="M33" s="169"/>
      <c r="N33" s="168"/>
      <c r="O33" s="169">
        <f>BdgCais2!T43</f>
        <v>0</v>
      </c>
      <c r="P33" s="115"/>
      <c r="Q33" s="103"/>
      <c r="R33" s="168"/>
      <c r="S33" s="169">
        <f>BdgCais3!T43</f>
        <v>0</v>
      </c>
      <c r="T33" s="115"/>
    </row>
    <row r="34" spans="1:20" ht="18" customHeight="1">
      <c r="A34" s="104"/>
      <c r="B34" s="167"/>
      <c r="C34" s="103"/>
      <c r="D34" s="103" t="str">
        <f>BdgCais1!C44</f>
        <v>Commissions</v>
      </c>
      <c r="E34" s="103"/>
      <c r="F34" s="103"/>
      <c r="G34" s="103"/>
      <c r="H34" s="466"/>
      <c r="I34" s="103"/>
      <c r="J34" s="168"/>
      <c r="K34" s="169">
        <f>BdgCais1!T44+H34</f>
        <v>0</v>
      </c>
      <c r="L34" s="170"/>
      <c r="M34" s="169"/>
      <c r="N34" s="168"/>
      <c r="O34" s="169">
        <f>BdgCais2!T44</f>
        <v>0</v>
      </c>
      <c r="P34" s="115"/>
      <c r="Q34" s="103"/>
      <c r="R34" s="168"/>
      <c r="S34" s="169">
        <f>BdgCais3!T44</f>
        <v>0</v>
      </c>
      <c r="T34" s="115"/>
    </row>
    <row r="35" spans="1:20" ht="18" customHeight="1">
      <c r="A35" s="104"/>
      <c r="B35" s="167"/>
      <c r="C35" s="171"/>
      <c r="D35" s="103" t="str">
        <f>BdgCais1!C45</f>
        <v>Publicité et promotion</v>
      </c>
      <c r="E35" s="171"/>
      <c r="F35" s="103"/>
      <c r="G35" s="103"/>
      <c r="H35" s="466"/>
      <c r="I35" s="103"/>
      <c r="J35" s="168"/>
      <c r="K35" s="169">
        <f>BdgCais1!T45+H35</f>
        <v>0</v>
      </c>
      <c r="L35" s="170"/>
      <c r="M35" s="169"/>
      <c r="N35" s="168"/>
      <c r="O35" s="169">
        <f>BdgCais2!T45</f>
        <v>0</v>
      </c>
      <c r="P35" s="115"/>
      <c r="Q35" s="103"/>
      <c r="R35" s="168"/>
      <c r="S35" s="169">
        <f>BdgCais3!T45</f>
        <v>0</v>
      </c>
      <c r="T35" s="115"/>
    </row>
    <row r="36" spans="1:20" ht="18" customHeight="1">
      <c r="A36" s="104"/>
      <c r="B36" s="167"/>
      <c r="C36" s="103"/>
      <c r="D36" s="103" t="str">
        <f>BdgCais1!C46</f>
        <v>Frais de véhicules / livraison</v>
      </c>
      <c r="E36" s="103"/>
      <c r="F36" s="103"/>
      <c r="G36" s="103"/>
      <c r="H36" s="466"/>
      <c r="I36" s="103"/>
      <c r="J36" s="168"/>
      <c r="K36" s="169">
        <f>BdgCais1!T46+H36</f>
        <v>0</v>
      </c>
      <c r="L36" s="170"/>
      <c r="M36" s="169"/>
      <c r="N36" s="168"/>
      <c r="O36" s="169">
        <f>BdgCais2!T46</f>
        <v>0</v>
      </c>
      <c r="P36" s="115"/>
      <c r="Q36" s="103"/>
      <c r="R36" s="168"/>
      <c r="S36" s="169">
        <f>BdgCais3!T46</f>
        <v>0</v>
      </c>
      <c r="T36" s="115"/>
    </row>
    <row r="37" spans="1:20" ht="18" customHeight="1">
      <c r="A37" s="104"/>
      <c r="B37" s="167"/>
      <c r="C37" s="103"/>
      <c r="D37" s="103" t="str">
        <f>BdgCais1!C47</f>
        <v>Frais de séjour et déplacements</v>
      </c>
      <c r="E37" s="103"/>
      <c r="F37" s="103"/>
      <c r="G37" s="103"/>
      <c r="H37" s="466"/>
      <c r="I37" s="103"/>
      <c r="J37" s="168"/>
      <c r="K37" s="169">
        <f>BdgCais1!T47+H37</f>
        <v>0</v>
      </c>
      <c r="L37" s="170"/>
      <c r="M37" s="169"/>
      <c r="N37" s="168"/>
      <c r="O37" s="169">
        <f>BdgCais2!T47</f>
        <v>0</v>
      </c>
      <c r="P37" s="115"/>
      <c r="Q37" s="103"/>
      <c r="R37" s="168"/>
      <c r="S37" s="169">
        <f>BdgCais3!T47</f>
        <v>0</v>
      </c>
      <c r="T37" s="115"/>
    </row>
    <row r="38" spans="1:20" ht="18" customHeight="1">
      <c r="A38" s="104"/>
      <c r="B38" s="167"/>
      <c r="C38" s="103"/>
      <c r="D38" s="103" t="str">
        <f>BdgCais1!C48</f>
        <v>Frais de représentation</v>
      </c>
      <c r="E38" s="103"/>
      <c r="F38" s="103"/>
      <c r="G38" s="103"/>
      <c r="H38" s="466"/>
      <c r="I38" s="103"/>
      <c r="J38" s="168"/>
      <c r="K38" s="169">
        <f>BdgCais1!T48+H38</f>
        <v>0</v>
      </c>
      <c r="L38" s="170"/>
      <c r="M38" s="169"/>
      <c r="N38" s="168"/>
      <c r="O38" s="169">
        <f>BdgCais2!T48</f>
        <v>0</v>
      </c>
      <c r="P38" s="115"/>
      <c r="Q38" s="103"/>
      <c r="R38" s="168"/>
      <c r="S38" s="169">
        <f>BdgCais3!T48</f>
        <v>0</v>
      </c>
      <c r="T38" s="115"/>
    </row>
    <row r="39" spans="1:20" ht="18" customHeight="1">
      <c r="A39" s="104"/>
      <c r="B39" s="167"/>
      <c r="C39" s="103"/>
      <c r="D39" s="103" t="str">
        <f>BdgCais1!C49</f>
        <v>Autres frais de vente</v>
      </c>
      <c r="E39" s="103"/>
      <c r="F39" s="103"/>
      <c r="G39" s="103"/>
      <c r="H39" s="466"/>
      <c r="I39" s="103"/>
      <c r="J39" s="168"/>
      <c r="K39" s="169">
        <f>BdgCais1!T49+H39</f>
        <v>0</v>
      </c>
      <c r="L39" s="170"/>
      <c r="M39" s="169"/>
      <c r="N39" s="168"/>
      <c r="O39" s="169">
        <f>BdgCais2!T49</f>
        <v>0</v>
      </c>
      <c r="P39" s="115"/>
      <c r="Q39" s="103"/>
      <c r="R39" s="168"/>
      <c r="S39" s="169">
        <f>BdgCais3!T49</f>
        <v>0</v>
      </c>
      <c r="T39" s="115"/>
    </row>
    <row r="40" spans="1:20" ht="5.25" customHeight="1">
      <c r="A40" s="104"/>
      <c r="B40" s="167"/>
      <c r="C40" s="103"/>
      <c r="D40" s="103"/>
      <c r="E40" s="103"/>
      <c r="F40" s="103"/>
      <c r="G40" s="103"/>
      <c r="H40" s="464"/>
      <c r="I40" s="103"/>
      <c r="J40" s="168"/>
      <c r="K40" s="413"/>
      <c r="L40" s="170"/>
      <c r="M40" s="169"/>
      <c r="N40" s="168"/>
      <c r="O40" s="413"/>
      <c r="P40" s="115"/>
      <c r="Q40" s="103"/>
      <c r="R40" s="168"/>
      <c r="S40" s="413"/>
      <c r="T40" s="115"/>
    </row>
    <row r="41" spans="1:20" ht="18" customHeight="1">
      <c r="A41" s="104"/>
      <c r="B41" s="172"/>
      <c r="C41" s="173"/>
      <c r="D41" s="173"/>
      <c r="E41" s="173"/>
      <c r="F41" s="173"/>
      <c r="G41" s="173"/>
      <c r="H41" s="464"/>
      <c r="I41" s="103"/>
      <c r="J41" s="168"/>
      <c r="K41" s="419">
        <f>SUM(K31:K40)</f>
        <v>0</v>
      </c>
      <c r="L41" s="170"/>
      <c r="M41" s="169"/>
      <c r="N41" s="168"/>
      <c r="O41" s="419">
        <f>SUM(O31:O40)</f>
        <v>0</v>
      </c>
      <c r="P41" s="115"/>
      <c r="Q41" s="103"/>
      <c r="R41" s="168"/>
      <c r="S41" s="419">
        <f>SUM(S31:S40)</f>
        <v>0</v>
      </c>
      <c r="T41" s="115"/>
    </row>
    <row r="42" spans="1:20" ht="13.5" customHeight="1">
      <c r="A42" s="104"/>
      <c r="B42" s="103"/>
      <c r="C42" s="103"/>
      <c r="D42" s="103"/>
      <c r="E42" s="103"/>
      <c r="F42" s="103"/>
      <c r="G42" s="103"/>
      <c r="H42" s="464"/>
      <c r="I42" s="103"/>
      <c r="J42" s="168"/>
      <c r="K42" s="413"/>
      <c r="L42" s="170"/>
      <c r="M42" s="169"/>
      <c r="N42" s="168"/>
      <c r="O42" s="413"/>
      <c r="P42" s="115"/>
      <c r="Q42" s="103"/>
      <c r="R42" s="168"/>
      <c r="S42" s="413"/>
      <c r="T42" s="115"/>
    </row>
    <row r="43" spans="1:20" ht="18" customHeight="1">
      <c r="A43" s="104"/>
      <c r="B43" s="167"/>
      <c r="C43" s="318" t="s">
        <v>90</v>
      </c>
      <c r="D43" s="103"/>
      <c r="E43" s="103"/>
      <c r="F43" s="103"/>
      <c r="G43" s="103"/>
      <c r="H43" s="464"/>
      <c r="I43" s="103"/>
      <c r="J43" s="168"/>
      <c r="K43" s="413"/>
      <c r="L43" s="170"/>
      <c r="M43" s="169"/>
      <c r="N43" s="168"/>
      <c r="O43" s="413"/>
      <c r="P43" s="115"/>
      <c r="Q43" s="103"/>
      <c r="R43" s="168"/>
      <c r="S43" s="413"/>
      <c r="T43" s="115"/>
    </row>
    <row r="44" spans="1:20" ht="6.75" customHeight="1">
      <c r="A44" s="104"/>
      <c r="B44" s="167"/>
      <c r="C44" s="103"/>
      <c r="E44" s="103"/>
      <c r="F44" s="103"/>
      <c r="G44" s="103"/>
      <c r="H44" s="464"/>
      <c r="I44" s="103"/>
      <c r="J44" s="168"/>
      <c r="K44" s="413"/>
      <c r="L44" s="170"/>
      <c r="M44" s="169"/>
      <c r="N44" s="168"/>
      <c r="O44" s="413"/>
      <c r="P44" s="115"/>
      <c r="Q44" s="103"/>
      <c r="R44" s="168"/>
      <c r="S44" s="413"/>
      <c r="T44" s="115"/>
    </row>
    <row r="45" spans="1:20" ht="18" customHeight="1">
      <c r="A45" s="104"/>
      <c r="B45" s="167"/>
      <c r="C45" s="103"/>
      <c r="D45" s="103" t="str">
        <f>BdgCais1!C51</f>
        <v>Intérêts sur marge de crédit</v>
      </c>
      <c r="E45" s="103"/>
      <c r="F45" s="103"/>
      <c r="G45" s="103"/>
      <c r="H45" s="466"/>
      <c r="I45" s="103"/>
      <c r="J45" s="168"/>
      <c r="K45" s="169">
        <f>BdgCais1!T51</f>
        <v>0</v>
      </c>
      <c r="L45" s="170"/>
      <c r="M45" s="169"/>
      <c r="N45" s="168"/>
      <c r="O45" s="169">
        <f>BdgCais2!T51</f>
        <v>6435</v>
      </c>
      <c r="P45" s="115"/>
      <c r="Q45" s="103"/>
      <c r="R45" s="168"/>
      <c r="S45" s="169">
        <f>BdgCais3!T51</f>
        <v>600</v>
      </c>
      <c r="T45" s="115"/>
    </row>
    <row r="46" spans="1:20" ht="18" customHeight="1">
      <c r="A46" s="104"/>
      <c r="B46" s="167"/>
      <c r="C46" s="103"/>
      <c r="D46" s="103" t="s">
        <v>112</v>
      </c>
      <c r="E46" s="103"/>
      <c r="F46" s="103"/>
      <c r="G46" s="103"/>
      <c r="H46" s="466"/>
      <c r="I46" s="103"/>
      <c r="J46" s="168"/>
      <c r="K46" s="169">
        <f>Empr!AE27</f>
        <v>0</v>
      </c>
      <c r="L46" s="170"/>
      <c r="M46" s="169"/>
      <c r="N46" s="168"/>
      <c r="O46" s="169">
        <f>Empr!AE39</f>
        <v>0</v>
      </c>
      <c r="P46" s="115"/>
      <c r="Q46" s="103"/>
      <c r="R46" s="168"/>
      <c r="S46" s="169">
        <f>Empr!AE51</f>
        <v>0</v>
      </c>
      <c r="T46" s="115"/>
    </row>
    <row r="47" spans="1:20" ht="18" customHeight="1">
      <c r="A47" s="104"/>
      <c r="B47" s="167"/>
      <c r="C47" s="103"/>
      <c r="D47" s="103" t="str">
        <f>BdgCais1!C54</f>
        <v>Frais bancaires et financiers</v>
      </c>
      <c r="E47" s="103"/>
      <c r="F47" s="103"/>
      <c r="G47" s="103"/>
      <c r="H47" s="466"/>
      <c r="I47" s="103"/>
      <c r="J47" s="168"/>
      <c r="K47" s="169">
        <f>BdgCais1!T54</f>
        <v>0</v>
      </c>
      <c r="L47" s="170"/>
      <c r="M47" s="169"/>
      <c r="N47" s="168"/>
      <c r="O47" s="169">
        <f>BdgCais2!T54</f>
        <v>0</v>
      </c>
      <c r="P47" s="115"/>
      <c r="Q47" s="103"/>
      <c r="R47" s="168"/>
      <c r="S47" s="169">
        <f>BdgCais3!T54</f>
        <v>0</v>
      </c>
      <c r="T47" s="115"/>
    </row>
    <row r="48" spans="1:20" ht="5.25" customHeight="1">
      <c r="A48" s="104"/>
      <c r="B48" s="167"/>
      <c r="C48" s="103"/>
      <c r="D48" s="103"/>
      <c r="E48" s="103"/>
      <c r="F48" s="103"/>
      <c r="G48" s="103"/>
      <c r="H48" s="464"/>
      <c r="I48" s="103"/>
      <c r="J48" s="168"/>
      <c r="K48" s="413"/>
      <c r="L48" s="170"/>
      <c r="M48" s="169"/>
      <c r="N48" s="168"/>
      <c r="O48" s="413"/>
      <c r="P48" s="115"/>
      <c r="Q48" s="103"/>
      <c r="R48" s="168"/>
      <c r="S48" s="413"/>
      <c r="T48" s="115"/>
    </row>
    <row r="49" spans="1:20" ht="18.75" customHeight="1">
      <c r="A49" s="104"/>
      <c r="B49" s="172"/>
      <c r="C49" s="173"/>
      <c r="D49" s="173"/>
      <c r="E49" s="173"/>
      <c r="F49" s="173"/>
      <c r="G49" s="173"/>
      <c r="H49" s="464"/>
      <c r="I49" s="103"/>
      <c r="J49" s="168"/>
      <c r="K49" s="419">
        <f>SUM(K44:K48)</f>
        <v>0</v>
      </c>
      <c r="L49" s="170"/>
      <c r="M49" s="169"/>
      <c r="N49" s="168"/>
      <c r="O49" s="419">
        <f>SUM(O44:O48)</f>
        <v>6435</v>
      </c>
      <c r="P49" s="115"/>
      <c r="Q49" s="103"/>
      <c r="R49" s="168"/>
      <c r="S49" s="419">
        <f>SUM(S44:S48)</f>
        <v>600</v>
      </c>
      <c r="T49" s="115"/>
    </row>
    <row r="50" spans="1:20" ht="18" customHeight="1">
      <c r="A50" s="104"/>
      <c r="B50" s="103"/>
      <c r="C50" s="103"/>
      <c r="D50" s="103"/>
      <c r="E50" s="103"/>
      <c r="F50" s="103"/>
      <c r="G50" s="103"/>
      <c r="H50" s="464"/>
      <c r="I50" s="103"/>
      <c r="J50" s="163"/>
      <c r="L50" s="115"/>
      <c r="M50" s="103"/>
      <c r="N50" s="163"/>
      <c r="P50" s="115"/>
      <c r="Q50" s="103"/>
      <c r="R50" s="163"/>
      <c r="T50" s="115"/>
    </row>
    <row r="51" spans="1:20" ht="22.5" customHeight="1">
      <c r="A51" s="104"/>
      <c r="B51" s="103"/>
      <c r="C51" s="103"/>
      <c r="D51" s="103"/>
      <c r="E51" s="103"/>
      <c r="F51" s="103"/>
      <c r="G51" s="361" t="s">
        <v>113</v>
      </c>
      <c r="H51" s="467"/>
      <c r="I51" s="95"/>
      <c r="J51" s="163"/>
      <c r="K51" s="420">
        <f>K49+K41+K28</f>
        <v>0</v>
      </c>
      <c r="L51" s="115"/>
      <c r="M51" s="175"/>
      <c r="N51" s="163"/>
      <c r="O51" s="420">
        <f>O49+O41+O28</f>
        <v>153935</v>
      </c>
      <c r="P51" s="115"/>
      <c r="Q51" s="175"/>
      <c r="R51" s="163"/>
      <c r="S51" s="420">
        <f>S49+S41+S28</f>
        <v>600</v>
      </c>
      <c r="T51" s="115"/>
    </row>
    <row r="52" spans="1:20" ht="7.5" customHeight="1">
      <c r="A52" s="104"/>
      <c r="B52" s="103"/>
      <c r="C52" s="103"/>
      <c r="D52" s="103"/>
      <c r="E52" s="103"/>
      <c r="F52" s="103"/>
      <c r="G52" s="103"/>
      <c r="H52" s="464"/>
      <c r="I52" s="103"/>
      <c r="J52" s="163"/>
      <c r="K52" s="115"/>
      <c r="L52" s="115"/>
      <c r="M52" s="103"/>
      <c r="N52" s="163"/>
      <c r="O52" s="115"/>
      <c r="P52" s="115"/>
      <c r="Q52" s="103"/>
      <c r="R52" s="163"/>
      <c r="S52" s="115"/>
      <c r="T52" s="115"/>
    </row>
    <row r="53" spans="1:20" ht="17.25" customHeight="1">
      <c r="A53" s="92"/>
      <c r="B53" s="106"/>
      <c r="C53" s="106"/>
      <c r="D53" s="106"/>
      <c r="E53" s="106"/>
      <c r="F53" s="106"/>
      <c r="G53" s="106"/>
      <c r="H53" s="468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</row>
    <row r="54" spans="1:20">
      <c r="A54" s="103"/>
      <c r="B54" s="103"/>
      <c r="C54" s="103"/>
      <c r="D54" s="103"/>
      <c r="E54" s="103"/>
      <c r="F54" s="103"/>
      <c r="G54" s="103"/>
      <c r="H54" s="464"/>
      <c r="I54" s="103"/>
      <c r="J54" s="103"/>
      <c r="M54" s="103"/>
      <c r="N54" s="103"/>
      <c r="Q54" s="103"/>
      <c r="R54" s="103"/>
    </row>
    <row r="55" spans="1:20">
      <c r="A55" s="103"/>
      <c r="B55" s="103"/>
      <c r="C55" s="103"/>
      <c r="D55" s="103"/>
      <c r="E55" s="103"/>
      <c r="F55" s="103"/>
      <c r="G55" s="103"/>
      <c r="H55" s="469"/>
      <c r="I55" s="103"/>
      <c r="J55" s="103"/>
      <c r="M55" s="103"/>
      <c r="N55" s="103"/>
      <c r="Q55" s="103"/>
      <c r="R55" s="103"/>
    </row>
    <row r="56" spans="1:20">
      <c r="A56" s="103"/>
      <c r="B56" s="103"/>
      <c r="C56" s="103"/>
      <c r="D56" s="103"/>
      <c r="E56" s="103"/>
      <c r="F56" s="103"/>
      <c r="G56" s="103"/>
      <c r="H56" s="464"/>
      <c r="I56" s="103"/>
      <c r="J56" s="103"/>
      <c r="M56" s="103"/>
      <c r="N56" s="103"/>
      <c r="Q56" s="103"/>
      <c r="R56" s="103"/>
    </row>
    <row r="57" spans="1:20">
      <c r="A57" s="103"/>
      <c r="B57" s="103"/>
      <c r="C57" s="103"/>
      <c r="D57" s="103"/>
      <c r="E57" s="103"/>
      <c r="F57" s="103"/>
      <c r="G57" s="103"/>
      <c r="H57" s="464"/>
      <c r="I57" s="103"/>
      <c r="J57" s="103"/>
      <c r="M57" s="103"/>
      <c r="N57" s="103"/>
      <c r="Q57" s="103"/>
      <c r="R57" s="103"/>
    </row>
    <row r="58" spans="1:20">
      <c r="A58" s="103"/>
      <c r="B58" s="103"/>
      <c r="C58" s="103"/>
      <c r="D58" s="103"/>
      <c r="E58" s="103"/>
      <c r="F58" s="103"/>
      <c r="G58" s="103"/>
      <c r="H58" s="464"/>
      <c r="I58" s="103"/>
      <c r="J58" s="103"/>
      <c r="M58" s="103"/>
      <c r="N58" s="103"/>
      <c r="Q58" s="103"/>
      <c r="R58" s="103"/>
    </row>
    <row r="59" spans="1:20">
      <c r="A59" s="103"/>
      <c r="B59" s="103"/>
      <c r="C59" s="103"/>
      <c r="D59" s="103"/>
      <c r="E59" s="103"/>
      <c r="F59" s="103"/>
      <c r="G59" s="103"/>
      <c r="H59" s="464"/>
      <c r="I59" s="103"/>
      <c r="J59" s="103"/>
      <c r="M59" s="103"/>
      <c r="N59" s="103"/>
      <c r="Q59" s="103"/>
      <c r="R59" s="103"/>
    </row>
    <row r="60" spans="1:20">
      <c r="A60" s="103"/>
      <c r="B60" s="103"/>
      <c r="C60" s="103"/>
      <c r="D60" s="103"/>
      <c r="E60" s="103"/>
      <c r="F60" s="103"/>
      <c r="G60" s="103"/>
      <c r="H60" s="464"/>
      <c r="I60" s="103"/>
      <c r="J60" s="103"/>
      <c r="M60" s="103"/>
      <c r="N60" s="103"/>
      <c r="Q60" s="103"/>
      <c r="R60" s="103"/>
    </row>
    <row r="61" spans="1:20">
      <c r="A61" s="103"/>
      <c r="B61" s="103"/>
      <c r="C61" s="103"/>
      <c r="D61" s="103"/>
      <c r="E61" s="103"/>
      <c r="F61" s="103"/>
      <c r="G61" s="103"/>
      <c r="H61" s="464"/>
      <c r="I61" s="103"/>
      <c r="J61" s="103"/>
      <c r="M61" s="103"/>
      <c r="N61" s="103"/>
      <c r="Q61" s="103"/>
      <c r="R61" s="103"/>
    </row>
    <row r="62" spans="1:20">
      <c r="A62" s="103"/>
      <c r="B62" s="103"/>
      <c r="C62" s="103"/>
      <c r="D62" s="103"/>
      <c r="E62" s="103"/>
      <c r="F62" s="103"/>
      <c r="G62" s="103"/>
      <c r="H62" s="464"/>
      <c r="I62" s="103"/>
      <c r="J62" s="103"/>
      <c r="M62" s="103"/>
      <c r="N62" s="103"/>
      <c r="Q62" s="103"/>
      <c r="R62" s="103"/>
    </row>
    <row r="63" spans="1:20">
      <c r="A63" s="103"/>
      <c r="B63" s="103"/>
      <c r="C63" s="103"/>
      <c r="D63" s="103"/>
      <c r="E63" s="103"/>
      <c r="F63" s="103"/>
      <c r="G63" s="103"/>
      <c r="H63" s="464"/>
      <c r="I63" s="103"/>
      <c r="J63" s="103"/>
      <c r="M63" s="103"/>
      <c r="N63" s="103"/>
      <c r="Q63" s="103"/>
      <c r="R63" s="103"/>
    </row>
    <row r="64" spans="1:20">
      <c r="A64" s="103"/>
      <c r="B64" s="103"/>
      <c r="C64" s="103"/>
      <c r="D64" s="103"/>
      <c r="E64" s="103"/>
      <c r="F64" s="103"/>
      <c r="G64" s="103"/>
      <c r="H64" s="464"/>
      <c r="I64" s="103"/>
      <c r="J64" s="103"/>
      <c r="M64" s="103"/>
      <c r="N64" s="103"/>
      <c r="Q64" s="103"/>
      <c r="R64" s="103"/>
    </row>
    <row r="65" spans="1:18">
      <c r="A65" s="103"/>
      <c r="B65" s="103"/>
      <c r="C65" s="103"/>
      <c r="D65" s="103"/>
      <c r="E65" s="103"/>
      <c r="F65" s="103"/>
      <c r="G65" s="103"/>
      <c r="H65" s="464"/>
      <c r="I65" s="103"/>
      <c r="J65" s="103"/>
      <c r="M65" s="103"/>
      <c r="N65" s="103"/>
      <c r="Q65" s="103"/>
      <c r="R65" s="103"/>
    </row>
    <row r="66" spans="1:18">
      <c r="A66" s="103"/>
      <c r="B66" s="103"/>
      <c r="C66" s="103"/>
      <c r="D66" s="103"/>
      <c r="E66" s="103"/>
      <c r="F66" s="103"/>
      <c r="G66" s="103"/>
      <c r="H66" s="464"/>
      <c r="I66" s="103"/>
      <c r="J66" s="103"/>
      <c r="M66" s="103"/>
      <c r="N66" s="103"/>
      <c r="Q66" s="103"/>
      <c r="R66" s="103"/>
    </row>
    <row r="67" spans="1:18">
      <c r="A67" s="103"/>
      <c r="B67" s="103"/>
      <c r="C67" s="103"/>
      <c r="D67" s="103"/>
      <c r="E67" s="103"/>
      <c r="F67" s="103"/>
      <c r="G67" s="103"/>
      <c r="H67" s="464"/>
      <c r="I67" s="103"/>
      <c r="J67" s="103"/>
      <c r="M67" s="103"/>
      <c r="N67" s="103"/>
      <c r="Q67" s="103"/>
      <c r="R67" s="103"/>
    </row>
    <row r="68" spans="1:18">
      <c r="A68" s="103"/>
      <c r="B68" s="103"/>
      <c r="C68" s="103"/>
      <c r="D68" s="103"/>
      <c r="E68" s="103"/>
      <c r="F68" s="103"/>
      <c r="G68" s="103"/>
      <c r="H68" s="464"/>
      <c r="I68" s="103"/>
      <c r="J68" s="103"/>
      <c r="M68" s="103"/>
      <c r="N68" s="103"/>
      <c r="Q68" s="103"/>
      <c r="R68" s="103"/>
    </row>
    <row r="69" spans="1:18">
      <c r="A69" s="103"/>
      <c r="B69" s="103"/>
      <c r="C69" s="103"/>
      <c r="D69" s="103"/>
      <c r="E69" s="103"/>
      <c r="F69" s="103"/>
      <c r="G69" s="103"/>
      <c r="H69" s="464"/>
      <c r="I69" s="103"/>
      <c r="J69" s="103"/>
      <c r="M69" s="103"/>
      <c r="N69" s="103"/>
      <c r="Q69" s="103"/>
      <c r="R69" s="103"/>
    </row>
    <row r="70" spans="1:18">
      <c r="A70" s="103"/>
      <c r="B70" s="103"/>
      <c r="C70" s="103"/>
      <c r="D70" s="103"/>
      <c r="E70" s="103"/>
      <c r="F70" s="103"/>
      <c r="G70" s="103"/>
      <c r="H70" s="464"/>
      <c r="I70" s="103"/>
      <c r="J70" s="103"/>
      <c r="M70" s="103"/>
      <c r="N70" s="103"/>
      <c r="Q70" s="103"/>
      <c r="R70" s="103"/>
    </row>
    <row r="71" spans="1:18">
      <c r="A71" s="103"/>
      <c r="B71" s="103"/>
      <c r="C71" s="103"/>
      <c r="D71" s="103"/>
      <c r="E71" s="103"/>
      <c r="F71" s="103"/>
      <c r="G71" s="103"/>
      <c r="H71" s="464"/>
      <c r="I71" s="103"/>
      <c r="J71" s="103"/>
      <c r="M71" s="103"/>
      <c r="N71" s="103"/>
      <c r="Q71" s="103"/>
      <c r="R71" s="103"/>
    </row>
    <row r="72" spans="1:18">
      <c r="A72" s="103"/>
      <c r="B72" s="103"/>
      <c r="C72" s="103"/>
      <c r="D72" s="103"/>
      <c r="E72" s="103"/>
      <c r="F72" s="103"/>
      <c r="G72" s="103"/>
      <c r="H72" s="464"/>
      <c r="I72" s="103"/>
      <c r="J72" s="103"/>
      <c r="M72" s="103"/>
      <c r="N72" s="103"/>
      <c r="Q72" s="103"/>
      <c r="R72" s="103"/>
    </row>
    <row r="73" spans="1:18">
      <c r="A73" s="103"/>
      <c r="B73" s="103"/>
      <c r="C73" s="103"/>
      <c r="D73" s="103"/>
      <c r="E73" s="103"/>
      <c r="F73" s="103"/>
      <c r="G73" s="103"/>
      <c r="H73" s="464"/>
      <c r="I73" s="103"/>
      <c r="J73" s="103"/>
      <c r="M73" s="103"/>
      <c r="N73" s="103"/>
      <c r="Q73" s="103"/>
      <c r="R73" s="103"/>
    </row>
    <row r="74" spans="1:18">
      <c r="A74" s="103"/>
      <c r="B74" s="103"/>
      <c r="C74" s="103"/>
      <c r="D74" s="103"/>
      <c r="E74" s="103"/>
      <c r="F74" s="103"/>
      <c r="G74" s="103"/>
      <c r="H74" s="464"/>
      <c r="I74" s="103"/>
      <c r="J74" s="103"/>
      <c r="M74" s="103"/>
      <c r="N74" s="103"/>
      <c r="Q74" s="103"/>
      <c r="R74" s="103"/>
    </row>
    <row r="75" spans="1:18">
      <c r="A75" s="103"/>
      <c r="B75" s="103"/>
      <c r="C75" s="103"/>
      <c r="D75" s="103"/>
      <c r="E75" s="103"/>
      <c r="F75" s="103"/>
      <c r="G75" s="103"/>
      <c r="H75" s="464"/>
      <c r="I75" s="103"/>
      <c r="J75" s="103"/>
      <c r="M75" s="103"/>
      <c r="N75" s="103"/>
      <c r="Q75" s="103"/>
      <c r="R75" s="103"/>
    </row>
    <row r="76" spans="1:18">
      <c r="A76" s="103"/>
      <c r="B76" s="103"/>
      <c r="C76" s="103"/>
      <c r="D76" s="103"/>
      <c r="E76" s="103"/>
      <c r="F76" s="103"/>
      <c r="G76" s="103"/>
      <c r="H76" s="464"/>
      <c r="I76" s="103"/>
      <c r="J76" s="103"/>
      <c r="M76" s="103"/>
      <c r="N76" s="103"/>
      <c r="Q76" s="103"/>
      <c r="R76" s="103"/>
    </row>
    <row r="77" spans="1:18">
      <c r="A77" s="103"/>
      <c r="B77" s="103"/>
      <c r="C77" s="103"/>
      <c r="D77" s="103"/>
      <c r="E77" s="103"/>
      <c r="F77" s="103"/>
      <c r="G77" s="103"/>
      <c r="H77" s="464"/>
      <c r="I77" s="103"/>
      <c r="J77" s="103"/>
      <c r="M77" s="103"/>
      <c r="N77" s="103"/>
      <c r="Q77" s="103"/>
      <c r="R77" s="103"/>
    </row>
    <row r="78" spans="1:18">
      <c r="A78" s="103"/>
      <c r="B78" s="103"/>
      <c r="C78" s="103"/>
      <c r="D78" s="103"/>
      <c r="E78" s="103"/>
      <c r="F78" s="103"/>
      <c r="G78" s="103"/>
      <c r="H78" s="464"/>
      <c r="I78" s="103"/>
      <c r="J78" s="103"/>
      <c r="M78" s="103"/>
      <c r="N78" s="103"/>
      <c r="Q78" s="103"/>
      <c r="R78" s="103"/>
    </row>
    <row r="79" spans="1:18">
      <c r="A79" s="103"/>
      <c r="B79" s="103"/>
      <c r="C79" s="103"/>
      <c r="D79" s="103"/>
      <c r="E79" s="103"/>
      <c r="F79" s="103"/>
      <c r="G79" s="103"/>
      <c r="H79" s="464"/>
      <c r="I79" s="103"/>
      <c r="J79" s="103"/>
      <c r="M79" s="103"/>
      <c r="N79" s="103"/>
      <c r="Q79" s="103"/>
      <c r="R79" s="103"/>
    </row>
    <row r="80" spans="1:18">
      <c r="A80" s="103"/>
      <c r="B80" s="103"/>
      <c r="C80" s="103"/>
      <c r="D80" s="103"/>
      <c r="E80" s="103"/>
      <c r="F80" s="103"/>
      <c r="G80" s="103"/>
      <c r="H80" s="464"/>
      <c r="I80" s="103"/>
      <c r="J80" s="103"/>
      <c r="M80" s="103"/>
      <c r="N80" s="103"/>
      <c r="Q80" s="103"/>
      <c r="R80" s="103"/>
    </row>
    <row r="81" spans="1:18">
      <c r="A81" s="103"/>
      <c r="B81" s="103"/>
      <c r="C81" s="103"/>
      <c r="D81" s="103"/>
      <c r="E81" s="103"/>
      <c r="F81" s="103"/>
      <c r="G81" s="103"/>
      <c r="H81" s="464"/>
      <c r="I81" s="103"/>
      <c r="J81" s="103"/>
      <c r="M81" s="103"/>
      <c r="N81" s="103"/>
      <c r="Q81" s="103"/>
      <c r="R81" s="103"/>
    </row>
    <row r="82" spans="1:18">
      <c r="A82" s="103"/>
      <c r="B82" s="103"/>
      <c r="C82" s="103"/>
      <c r="D82" s="103"/>
      <c r="E82" s="103"/>
      <c r="F82" s="103"/>
      <c r="G82" s="103"/>
      <c r="H82" s="464"/>
      <c r="I82" s="103"/>
      <c r="J82" s="103"/>
      <c r="M82" s="103"/>
      <c r="N82" s="103"/>
      <c r="Q82" s="103"/>
      <c r="R82" s="103"/>
    </row>
    <row r="83" spans="1:18">
      <c r="A83" s="103"/>
      <c r="B83" s="103"/>
      <c r="C83" s="103"/>
      <c r="D83" s="103"/>
      <c r="E83" s="103"/>
      <c r="F83" s="103"/>
      <c r="G83" s="103"/>
      <c r="H83" s="464"/>
      <c r="I83" s="103"/>
      <c r="J83" s="103"/>
      <c r="M83" s="103"/>
      <c r="N83" s="103"/>
      <c r="Q83" s="103"/>
      <c r="R83" s="103"/>
    </row>
    <row r="84" spans="1:18">
      <c r="A84" s="103"/>
      <c r="B84" s="103"/>
      <c r="C84" s="103"/>
      <c r="D84" s="103"/>
      <c r="E84" s="103"/>
      <c r="F84" s="103"/>
      <c r="G84" s="103"/>
      <c r="H84" s="464"/>
      <c r="I84" s="103"/>
      <c r="J84" s="103"/>
      <c r="M84" s="103"/>
      <c r="N84" s="103"/>
      <c r="Q84" s="103"/>
      <c r="R84" s="103"/>
    </row>
    <row r="85" spans="1:18">
      <c r="A85" s="103"/>
      <c r="B85" s="103"/>
      <c r="C85" s="103"/>
      <c r="D85" s="103"/>
      <c r="E85" s="103"/>
      <c r="F85" s="103"/>
      <c r="G85" s="103"/>
      <c r="H85" s="464"/>
      <c r="I85" s="103"/>
      <c r="J85" s="103"/>
      <c r="M85" s="103"/>
      <c r="N85" s="103"/>
      <c r="Q85" s="103"/>
      <c r="R85" s="103"/>
    </row>
    <row r="86" spans="1:18">
      <c r="A86" s="103"/>
      <c r="B86" s="103"/>
      <c r="C86" s="103"/>
      <c r="D86" s="103"/>
      <c r="E86" s="103"/>
      <c r="F86" s="103"/>
      <c r="G86" s="103"/>
      <c r="H86" s="464"/>
      <c r="I86" s="103"/>
      <c r="J86" s="103"/>
      <c r="M86" s="103"/>
      <c r="N86" s="103"/>
      <c r="Q86" s="103"/>
      <c r="R86" s="103"/>
    </row>
    <row r="87" spans="1:18">
      <c r="A87" s="103"/>
      <c r="B87" s="103"/>
      <c r="C87" s="103"/>
      <c r="D87" s="103"/>
      <c r="E87" s="103"/>
      <c r="F87" s="103"/>
      <c r="G87" s="103"/>
      <c r="H87" s="464"/>
      <c r="I87" s="103"/>
      <c r="J87" s="103"/>
      <c r="M87" s="103"/>
      <c r="N87" s="103"/>
      <c r="Q87" s="103"/>
      <c r="R87" s="103"/>
    </row>
    <row r="88" spans="1:18">
      <c r="A88" s="103"/>
      <c r="B88" s="103"/>
      <c r="C88" s="103"/>
      <c r="D88" s="103"/>
      <c r="E88" s="103"/>
      <c r="F88" s="103"/>
      <c r="G88" s="103"/>
      <c r="H88" s="464"/>
      <c r="I88" s="103"/>
      <c r="J88" s="103"/>
      <c r="M88" s="103"/>
      <c r="N88" s="103"/>
      <c r="Q88" s="103"/>
      <c r="R88" s="103"/>
    </row>
    <row r="89" spans="1:18">
      <c r="A89" s="103"/>
      <c r="B89" s="103"/>
      <c r="C89" s="103"/>
      <c r="D89" s="103"/>
      <c r="E89" s="103"/>
      <c r="F89" s="103"/>
      <c r="G89" s="103"/>
      <c r="H89" s="464"/>
      <c r="I89" s="103"/>
      <c r="J89" s="103"/>
      <c r="M89" s="103"/>
      <c r="N89" s="103"/>
      <c r="Q89" s="103"/>
      <c r="R89" s="103"/>
    </row>
    <row r="90" spans="1:18">
      <c r="A90" s="103"/>
      <c r="B90" s="103"/>
      <c r="C90" s="103"/>
      <c r="D90" s="103"/>
      <c r="E90" s="103"/>
      <c r="F90" s="103"/>
      <c r="G90" s="103"/>
      <c r="H90" s="464"/>
      <c r="I90" s="103"/>
      <c r="J90" s="103"/>
      <c r="M90" s="103"/>
      <c r="N90" s="103"/>
      <c r="Q90" s="103"/>
      <c r="R90" s="103"/>
    </row>
    <row r="91" spans="1:18">
      <c r="A91" s="103"/>
      <c r="B91" s="103"/>
      <c r="C91" s="103"/>
      <c r="D91" s="103"/>
      <c r="E91" s="103"/>
      <c r="F91" s="103"/>
      <c r="G91" s="103"/>
      <c r="H91" s="464"/>
      <c r="I91" s="103"/>
      <c r="J91" s="103"/>
      <c r="M91" s="103"/>
      <c r="N91" s="103"/>
      <c r="Q91" s="103"/>
      <c r="R91" s="103"/>
    </row>
    <row r="92" spans="1:18">
      <c r="A92" s="103"/>
      <c r="B92" s="103"/>
      <c r="C92" s="103"/>
      <c r="D92" s="103"/>
      <c r="E92" s="103"/>
      <c r="F92" s="103"/>
      <c r="G92" s="103"/>
      <c r="H92" s="464"/>
      <c r="I92" s="103"/>
      <c r="J92" s="103"/>
      <c r="M92" s="103"/>
      <c r="N92" s="103"/>
      <c r="Q92" s="103"/>
      <c r="R92" s="103"/>
    </row>
    <row r="93" spans="1:18">
      <c r="A93" s="103"/>
      <c r="B93" s="103"/>
      <c r="C93" s="103"/>
      <c r="D93" s="103"/>
      <c r="E93" s="103"/>
      <c r="F93" s="103"/>
      <c r="G93" s="103"/>
      <c r="H93" s="464"/>
      <c r="I93" s="103"/>
      <c r="J93" s="103"/>
      <c r="M93" s="103"/>
      <c r="N93" s="103"/>
      <c r="Q93" s="103"/>
      <c r="R93" s="103"/>
    </row>
    <row r="94" spans="1:18">
      <c r="A94" s="103"/>
      <c r="B94" s="103"/>
      <c r="C94" s="103"/>
      <c r="D94" s="103"/>
      <c r="E94" s="103"/>
      <c r="F94" s="103"/>
      <c r="G94" s="103"/>
      <c r="H94" s="464"/>
      <c r="I94" s="103"/>
      <c r="J94" s="103"/>
      <c r="M94" s="103"/>
      <c r="N94" s="103"/>
      <c r="Q94" s="103"/>
      <c r="R94" s="103"/>
    </row>
    <row r="95" spans="1:18">
      <c r="A95" s="103"/>
      <c r="B95" s="103"/>
      <c r="C95" s="103"/>
      <c r="D95" s="103"/>
      <c r="E95" s="103"/>
      <c r="F95" s="103"/>
      <c r="G95" s="103"/>
      <c r="H95" s="464"/>
      <c r="I95" s="103"/>
      <c r="J95" s="103"/>
      <c r="M95" s="103"/>
      <c r="N95" s="103"/>
      <c r="Q95" s="103"/>
      <c r="R95" s="103"/>
    </row>
    <row r="96" spans="1:18">
      <c r="A96" s="103"/>
      <c r="B96" s="103"/>
      <c r="C96" s="103"/>
      <c r="D96" s="103"/>
      <c r="E96" s="103"/>
      <c r="F96" s="103"/>
      <c r="G96" s="103"/>
      <c r="H96" s="464"/>
      <c r="I96" s="103"/>
      <c r="J96" s="103"/>
      <c r="M96" s="103"/>
      <c r="N96" s="103"/>
      <c r="Q96" s="103"/>
      <c r="R96" s="103"/>
    </row>
    <row r="97" spans="1:18">
      <c r="A97" s="103"/>
      <c r="B97" s="103"/>
      <c r="C97" s="103"/>
      <c r="D97" s="103"/>
      <c r="E97" s="103"/>
      <c r="F97" s="103"/>
      <c r="G97" s="103"/>
      <c r="H97" s="464"/>
      <c r="I97" s="103"/>
      <c r="J97" s="103"/>
      <c r="M97" s="103"/>
      <c r="N97" s="103"/>
      <c r="Q97" s="103"/>
      <c r="R97" s="103"/>
    </row>
    <row r="98" spans="1:18">
      <c r="A98" s="103"/>
      <c r="B98" s="103"/>
      <c r="C98" s="103"/>
      <c r="D98" s="103"/>
      <c r="E98" s="103"/>
      <c r="F98" s="103"/>
      <c r="G98" s="103"/>
      <c r="H98" s="464"/>
      <c r="I98" s="103"/>
      <c r="J98" s="103"/>
      <c r="M98" s="103"/>
      <c r="N98" s="103"/>
      <c r="Q98" s="103"/>
      <c r="R98" s="103"/>
    </row>
    <row r="99" spans="1:18">
      <c r="A99" s="103"/>
      <c r="B99" s="103"/>
      <c r="C99" s="103"/>
      <c r="D99" s="103"/>
      <c r="E99" s="103"/>
      <c r="F99" s="103"/>
      <c r="G99" s="103"/>
      <c r="H99" s="464"/>
      <c r="I99" s="103"/>
      <c r="J99" s="103"/>
      <c r="M99" s="103"/>
      <c r="N99" s="103"/>
      <c r="Q99" s="103"/>
      <c r="R99" s="103"/>
    </row>
    <row r="100" spans="1:18">
      <c r="A100" s="103"/>
      <c r="B100" s="103"/>
      <c r="C100" s="103"/>
      <c r="D100" s="103"/>
      <c r="E100" s="103"/>
      <c r="F100" s="103"/>
      <c r="G100" s="103"/>
      <c r="H100" s="464"/>
      <c r="I100" s="103"/>
      <c r="J100" s="103"/>
      <c r="M100" s="103"/>
      <c r="N100" s="103"/>
      <c r="Q100" s="103"/>
      <c r="R100" s="103"/>
    </row>
    <row r="101" spans="1:18">
      <c r="A101" s="103"/>
      <c r="B101" s="103"/>
      <c r="C101" s="103"/>
      <c r="D101" s="103"/>
      <c r="E101" s="103"/>
      <c r="F101" s="103"/>
      <c r="G101" s="103"/>
      <c r="H101" s="464"/>
      <c r="I101" s="103"/>
      <c r="J101" s="103"/>
      <c r="M101" s="103"/>
      <c r="N101" s="103"/>
      <c r="Q101" s="103"/>
      <c r="R101" s="103"/>
    </row>
    <row r="102" spans="1:18">
      <c r="A102" s="103"/>
      <c r="B102" s="103"/>
      <c r="C102" s="103"/>
      <c r="D102" s="103"/>
      <c r="E102" s="103"/>
      <c r="F102" s="103"/>
      <c r="G102" s="103"/>
      <c r="H102" s="464"/>
      <c r="I102" s="103"/>
      <c r="J102" s="103"/>
      <c r="M102" s="103"/>
      <c r="N102" s="103"/>
      <c r="Q102" s="103"/>
      <c r="R102" s="103"/>
    </row>
    <row r="103" spans="1:18">
      <c r="A103" s="103"/>
      <c r="B103" s="103"/>
      <c r="C103" s="103"/>
      <c r="D103" s="103"/>
      <c r="E103" s="103"/>
      <c r="F103" s="103"/>
      <c r="G103" s="103"/>
      <c r="H103" s="464"/>
      <c r="I103" s="103"/>
      <c r="J103" s="103"/>
      <c r="M103" s="103"/>
      <c r="N103" s="103"/>
      <c r="Q103" s="103"/>
      <c r="R103" s="103"/>
    </row>
    <row r="104" spans="1:18">
      <c r="A104" s="103"/>
      <c r="B104" s="103"/>
      <c r="C104" s="103"/>
      <c r="D104" s="103"/>
      <c r="E104" s="103"/>
      <c r="F104" s="103"/>
      <c r="G104" s="103"/>
      <c r="H104" s="464"/>
      <c r="I104" s="103"/>
      <c r="J104" s="103"/>
      <c r="M104" s="103"/>
      <c r="N104" s="103"/>
      <c r="Q104" s="103"/>
      <c r="R104" s="103"/>
    </row>
    <row r="105" spans="1:18">
      <c r="A105" s="103"/>
      <c r="B105" s="103"/>
      <c r="C105" s="103"/>
      <c r="D105" s="103"/>
      <c r="E105" s="103"/>
      <c r="F105" s="103"/>
      <c r="G105" s="103"/>
      <c r="H105" s="464"/>
      <c r="I105" s="103"/>
      <c r="J105" s="103"/>
      <c r="M105" s="103"/>
      <c r="N105" s="103"/>
      <c r="Q105" s="103"/>
      <c r="R105" s="103"/>
    </row>
    <row r="106" spans="1:18">
      <c r="A106" s="103"/>
      <c r="B106" s="103"/>
      <c r="C106" s="103"/>
      <c r="D106" s="103"/>
      <c r="E106" s="103"/>
      <c r="F106" s="103"/>
      <c r="G106" s="103"/>
      <c r="H106" s="464"/>
      <c r="I106" s="103"/>
      <c r="J106" s="103"/>
      <c r="M106" s="103"/>
      <c r="N106" s="103"/>
      <c r="Q106" s="103"/>
      <c r="R106" s="103"/>
    </row>
    <row r="107" spans="1:18">
      <c r="A107" s="103"/>
      <c r="B107" s="103"/>
      <c r="C107" s="103"/>
      <c r="D107" s="103"/>
      <c r="E107" s="103"/>
      <c r="F107" s="103"/>
      <c r="G107" s="103"/>
      <c r="H107" s="464"/>
      <c r="I107" s="103"/>
      <c r="J107" s="103"/>
      <c r="M107" s="103"/>
      <c r="N107" s="103"/>
      <c r="Q107" s="103"/>
      <c r="R107" s="103"/>
    </row>
    <row r="108" spans="1:18">
      <c r="A108" s="103"/>
      <c r="B108" s="103"/>
      <c r="C108" s="103"/>
      <c r="D108" s="103"/>
      <c r="E108" s="103"/>
      <c r="F108" s="103"/>
      <c r="G108" s="103"/>
      <c r="H108" s="464"/>
      <c r="I108" s="103"/>
      <c r="J108" s="103"/>
      <c r="M108" s="103"/>
      <c r="N108" s="103"/>
      <c r="Q108" s="103"/>
      <c r="R108" s="103"/>
    </row>
    <row r="109" spans="1:18">
      <c r="A109" s="103"/>
      <c r="B109" s="103"/>
      <c r="C109" s="103"/>
      <c r="D109" s="103"/>
      <c r="E109" s="103"/>
      <c r="F109" s="103"/>
      <c r="G109" s="103"/>
      <c r="H109" s="464"/>
      <c r="I109" s="103"/>
      <c r="J109" s="103"/>
      <c r="M109" s="103"/>
      <c r="N109" s="103"/>
      <c r="Q109" s="103"/>
      <c r="R109" s="103"/>
    </row>
    <row r="110" spans="1:18">
      <c r="A110" s="103"/>
      <c r="B110" s="103"/>
      <c r="C110" s="103"/>
      <c r="D110" s="103"/>
      <c r="E110" s="103"/>
      <c r="F110" s="103"/>
      <c r="G110" s="103"/>
      <c r="H110" s="464"/>
      <c r="I110" s="103"/>
      <c r="J110" s="103"/>
      <c r="M110" s="103"/>
      <c r="N110" s="103"/>
      <c r="Q110" s="103"/>
      <c r="R110" s="103"/>
    </row>
    <row r="111" spans="1:18">
      <c r="A111" s="103"/>
      <c r="B111" s="103"/>
      <c r="C111" s="103"/>
      <c r="D111" s="103"/>
      <c r="E111" s="103"/>
      <c r="F111" s="103"/>
      <c r="G111" s="103"/>
      <c r="H111" s="464"/>
      <c r="I111" s="103"/>
      <c r="J111" s="103"/>
      <c r="M111" s="103"/>
      <c r="N111" s="103"/>
      <c r="Q111" s="103"/>
      <c r="R111" s="103"/>
    </row>
    <row r="112" spans="1:18">
      <c r="A112" s="103"/>
      <c r="B112" s="103"/>
      <c r="C112" s="103"/>
      <c r="D112" s="103"/>
      <c r="E112" s="103"/>
      <c r="F112" s="103"/>
      <c r="G112" s="103"/>
      <c r="H112" s="464"/>
      <c r="I112" s="103"/>
      <c r="J112" s="103"/>
      <c r="M112" s="103"/>
      <c r="N112" s="103"/>
      <c r="Q112" s="103"/>
      <c r="R112" s="103"/>
    </row>
    <row r="113" spans="1:18">
      <c r="A113" s="103"/>
      <c r="B113" s="103"/>
      <c r="C113" s="103"/>
      <c r="D113" s="103"/>
      <c r="E113" s="103"/>
      <c r="F113" s="103"/>
      <c r="G113" s="103"/>
      <c r="H113" s="464"/>
      <c r="I113" s="103"/>
      <c r="J113" s="103"/>
      <c r="M113" s="103"/>
      <c r="N113" s="103"/>
      <c r="Q113" s="103"/>
      <c r="R113" s="103"/>
    </row>
    <row r="114" spans="1:18">
      <c r="A114" s="103"/>
      <c r="B114" s="103"/>
      <c r="C114" s="103"/>
      <c r="D114" s="103"/>
      <c r="E114" s="103"/>
      <c r="F114" s="103"/>
      <c r="G114" s="103"/>
      <c r="H114" s="464"/>
      <c r="I114" s="103"/>
      <c r="J114" s="103"/>
      <c r="M114" s="103"/>
      <c r="N114" s="103"/>
      <c r="Q114" s="103"/>
      <c r="R114" s="103"/>
    </row>
    <row r="115" spans="1:18">
      <c r="A115" s="103"/>
      <c r="B115" s="103"/>
      <c r="C115" s="103"/>
      <c r="D115" s="103"/>
      <c r="E115" s="103"/>
      <c r="F115" s="103"/>
      <c r="G115" s="103"/>
      <c r="H115" s="464"/>
      <c r="I115" s="103"/>
      <c r="J115" s="103"/>
      <c r="M115" s="103"/>
      <c r="N115" s="103"/>
      <c r="Q115" s="103"/>
      <c r="R115" s="103"/>
    </row>
    <row r="116" spans="1:18">
      <c r="A116" s="103"/>
      <c r="B116" s="103"/>
      <c r="C116" s="103"/>
      <c r="D116" s="103"/>
      <c r="E116" s="103"/>
      <c r="F116" s="103"/>
      <c r="G116" s="103"/>
      <c r="H116" s="464"/>
      <c r="I116" s="103"/>
      <c r="J116" s="103"/>
      <c r="M116" s="103"/>
      <c r="N116" s="103"/>
      <c r="Q116" s="103"/>
      <c r="R116" s="103"/>
    </row>
    <row r="117" spans="1:18">
      <c r="A117" s="103"/>
      <c r="B117" s="103"/>
      <c r="C117" s="103"/>
      <c r="D117" s="103"/>
      <c r="E117" s="103"/>
      <c r="F117" s="103"/>
      <c r="G117" s="103"/>
      <c r="H117" s="464"/>
      <c r="I117" s="103"/>
      <c r="J117" s="103"/>
      <c r="M117" s="103"/>
      <c r="N117" s="103"/>
      <c r="Q117" s="103"/>
      <c r="R117" s="103"/>
    </row>
    <row r="118" spans="1:18">
      <c r="A118" s="103"/>
      <c r="B118" s="103"/>
      <c r="C118" s="103"/>
      <c r="D118" s="103"/>
      <c r="E118" s="103"/>
      <c r="F118" s="103"/>
      <c r="G118" s="103"/>
      <c r="H118" s="464"/>
      <c r="I118" s="103"/>
      <c r="J118" s="103"/>
      <c r="M118" s="103"/>
      <c r="N118" s="103"/>
      <c r="Q118" s="103"/>
      <c r="R118" s="103"/>
    </row>
    <row r="119" spans="1:18">
      <c r="A119" s="103"/>
      <c r="B119" s="103"/>
      <c r="C119" s="103"/>
      <c r="D119" s="103"/>
      <c r="E119" s="103"/>
      <c r="F119" s="103"/>
      <c r="G119" s="103"/>
      <c r="H119" s="464"/>
      <c r="I119" s="103"/>
      <c r="J119" s="103"/>
      <c r="M119" s="103"/>
      <c r="N119" s="103"/>
      <c r="Q119" s="103"/>
      <c r="R119" s="103"/>
    </row>
    <row r="120" spans="1:18">
      <c r="A120" s="103"/>
      <c r="B120" s="103"/>
      <c r="C120" s="103"/>
      <c r="D120" s="103"/>
      <c r="E120" s="103"/>
      <c r="F120" s="103"/>
      <c r="G120" s="103"/>
      <c r="H120" s="464"/>
      <c r="I120" s="103"/>
      <c r="J120" s="103"/>
      <c r="M120" s="103"/>
      <c r="N120" s="103"/>
      <c r="Q120" s="103"/>
      <c r="R120" s="103"/>
    </row>
    <row r="121" spans="1:18">
      <c r="A121" s="103"/>
      <c r="B121" s="103"/>
      <c r="C121" s="103"/>
      <c r="D121" s="103"/>
      <c r="E121" s="103"/>
      <c r="F121" s="103"/>
      <c r="G121" s="103"/>
      <c r="H121" s="464"/>
      <c r="I121" s="103"/>
      <c r="J121" s="103"/>
      <c r="M121" s="103"/>
      <c r="N121" s="103"/>
      <c r="Q121" s="103"/>
      <c r="R121" s="103"/>
    </row>
    <row r="122" spans="1:18">
      <c r="A122" s="103"/>
      <c r="B122" s="103"/>
      <c r="C122" s="103"/>
      <c r="D122" s="103"/>
      <c r="E122" s="103"/>
      <c r="F122" s="103"/>
      <c r="G122" s="103"/>
      <c r="H122" s="464"/>
      <c r="I122" s="103"/>
      <c r="J122" s="103"/>
      <c r="M122" s="103"/>
      <c r="N122" s="103"/>
      <c r="Q122" s="103"/>
      <c r="R122" s="103"/>
    </row>
    <row r="123" spans="1:18">
      <c r="A123" s="103"/>
      <c r="B123" s="103"/>
      <c r="C123" s="103"/>
      <c r="D123" s="103"/>
      <c r="E123" s="103"/>
      <c r="F123" s="103"/>
      <c r="G123" s="103"/>
      <c r="H123" s="464"/>
      <c r="I123" s="103"/>
      <c r="J123" s="103"/>
      <c r="M123" s="103"/>
      <c r="N123" s="103"/>
      <c r="Q123" s="103"/>
      <c r="R123" s="103"/>
    </row>
    <row r="124" spans="1:18">
      <c r="A124" s="103"/>
      <c r="B124" s="103"/>
      <c r="C124" s="103"/>
      <c r="D124" s="103"/>
      <c r="E124" s="103"/>
      <c r="F124" s="103"/>
      <c r="G124" s="103"/>
      <c r="H124" s="464"/>
      <c r="I124" s="103"/>
      <c r="J124" s="103"/>
      <c r="M124" s="103"/>
      <c r="N124" s="103"/>
      <c r="Q124" s="103"/>
      <c r="R124" s="103"/>
    </row>
    <row r="125" spans="1:18">
      <c r="A125" s="103"/>
      <c r="B125" s="103"/>
      <c r="C125" s="103"/>
      <c r="D125" s="103"/>
      <c r="E125" s="103"/>
      <c r="F125" s="103"/>
      <c r="G125" s="103"/>
      <c r="H125" s="464"/>
      <c r="I125" s="103"/>
      <c r="J125" s="103"/>
      <c r="M125" s="103"/>
      <c r="N125" s="103"/>
      <c r="Q125" s="103"/>
      <c r="R125" s="103"/>
    </row>
    <row r="126" spans="1:18">
      <c r="A126" s="103"/>
      <c r="B126" s="103"/>
      <c r="C126" s="103"/>
      <c r="D126" s="103"/>
      <c r="E126" s="103"/>
      <c r="F126" s="103"/>
      <c r="G126" s="103"/>
      <c r="H126" s="464"/>
      <c r="I126" s="103"/>
      <c r="J126" s="103"/>
      <c r="M126" s="103"/>
      <c r="N126" s="103"/>
      <c r="Q126" s="103"/>
      <c r="R126" s="103"/>
    </row>
    <row r="127" spans="1:18">
      <c r="A127" s="103"/>
      <c r="B127" s="103"/>
      <c r="C127" s="103"/>
      <c r="D127" s="103"/>
      <c r="E127" s="103"/>
      <c r="F127" s="103"/>
      <c r="G127" s="103"/>
      <c r="H127" s="464"/>
      <c r="I127" s="103"/>
      <c r="J127" s="103"/>
      <c r="M127" s="103"/>
      <c r="N127" s="103"/>
      <c r="Q127" s="103"/>
      <c r="R127" s="103"/>
    </row>
    <row r="128" spans="1:18">
      <c r="A128" s="103"/>
      <c r="B128" s="103"/>
      <c r="C128" s="103"/>
      <c r="D128" s="103"/>
      <c r="E128" s="103"/>
      <c r="F128" s="103"/>
      <c r="G128" s="103"/>
      <c r="H128" s="464"/>
      <c r="I128" s="103"/>
      <c r="J128" s="103"/>
      <c r="M128" s="103"/>
      <c r="N128" s="103"/>
      <c r="Q128" s="103"/>
      <c r="R128" s="103"/>
    </row>
    <row r="129" spans="1:18">
      <c r="A129" s="103"/>
      <c r="B129" s="103"/>
      <c r="C129" s="103"/>
      <c r="D129" s="103"/>
      <c r="E129" s="103"/>
      <c r="F129" s="103"/>
      <c r="G129" s="103"/>
      <c r="H129" s="464"/>
      <c r="I129" s="103"/>
      <c r="J129" s="103"/>
      <c r="M129" s="103"/>
      <c r="N129" s="103"/>
      <c r="Q129" s="103"/>
      <c r="R129" s="103"/>
    </row>
    <row r="130" spans="1:18">
      <c r="A130" s="103"/>
      <c r="B130" s="103"/>
      <c r="C130" s="103"/>
      <c r="D130" s="103"/>
      <c r="E130" s="103"/>
      <c r="F130" s="103"/>
      <c r="G130" s="103"/>
      <c r="H130" s="464"/>
      <c r="I130" s="103"/>
      <c r="J130" s="103"/>
      <c r="M130" s="103"/>
      <c r="N130" s="103"/>
      <c r="Q130" s="103"/>
      <c r="R130" s="103"/>
    </row>
    <row r="131" spans="1:18">
      <c r="A131" s="103"/>
      <c r="B131" s="103"/>
      <c r="C131" s="103"/>
      <c r="D131" s="103"/>
      <c r="E131" s="103"/>
      <c r="F131" s="103"/>
      <c r="G131" s="103"/>
      <c r="H131" s="464"/>
      <c r="I131" s="103"/>
      <c r="J131" s="103"/>
      <c r="M131" s="103"/>
      <c r="N131" s="103"/>
      <c r="Q131" s="103"/>
      <c r="R131" s="103"/>
    </row>
    <row r="132" spans="1:18">
      <c r="A132" s="103"/>
      <c r="B132" s="103"/>
      <c r="C132" s="103"/>
      <c r="D132" s="103"/>
      <c r="E132" s="103"/>
      <c r="F132" s="103"/>
      <c r="G132" s="103"/>
      <c r="H132" s="464"/>
      <c r="I132" s="103"/>
      <c r="J132" s="103"/>
      <c r="M132" s="103"/>
      <c r="N132" s="103"/>
      <c r="Q132" s="103"/>
      <c r="R132" s="103"/>
    </row>
    <row r="133" spans="1:18">
      <c r="A133" s="103"/>
      <c r="B133" s="103"/>
      <c r="C133" s="103"/>
      <c r="D133" s="103"/>
      <c r="E133" s="103"/>
      <c r="F133" s="103"/>
      <c r="G133" s="103"/>
      <c r="H133" s="464"/>
      <c r="I133" s="103"/>
      <c r="J133" s="103"/>
      <c r="M133" s="103"/>
      <c r="N133" s="103"/>
      <c r="Q133" s="103"/>
      <c r="R133" s="103"/>
    </row>
    <row r="134" spans="1:18">
      <c r="A134" s="103"/>
      <c r="B134" s="103"/>
      <c r="C134" s="103"/>
      <c r="D134" s="103"/>
      <c r="E134" s="103"/>
      <c r="F134" s="103"/>
      <c r="G134" s="103"/>
      <c r="H134" s="464"/>
      <c r="I134" s="103"/>
      <c r="J134" s="103"/>
      <c r="M134" s="103"/>
      <c r="N134" s="103"/>
      <c r="Q134" s="103"/>
      <c r="R134" s="103"/>
    </row>
    <row r="135" spans="1:18">
      <c r="A135" s="103"/>
      <c r="B135" s="103"/>
      <c r="C135" s="103"/>
      <c r="D135" s="103"/>
      <c r="E135" s="103"/>
      <c r="F135" s="103"/>
      <c r="G135" s="103"/>
      <c r="H135" s="464"/>
      <c r="I135" s="103"/>
      <c r="J135" s="103"/>
      <c r="M135" s="103"/>
      <c r="N135" s="103"/>
      <c r="Q135" s="103"/>
      <c r="R135" s="103"/>
    </row>
    <row r="136" spans="1:18">
      <c r="A136" s="103"/>
      <c r="B136" s="103"/>
      <c r="C136" s="103"/>
      <c r="D136" s="103"/>
      <c r="E136" s="103"/>
      <c r="F136" s="103"/>
      <c r="G136" s="103"/>
      <c r="H136" s="464"/>
      <c r="I136" s="103"/>
      <c r="J136" s="103"/>
      <c r="M136" s="103"/>
      <c r="N136" s="103"/>
      <c r="Q136" s="103"/>
      <c r="R136" s="103"/>
    </row>
    <row r="137" spans="1:18">
      <c r="A137" s="103"/>
      <c r="B137" s="103"/>
      <c r="C137" s="103"/>
      <c r="D137" s="103"/>
      <c r="E137" s="103"/>
      <c r="F137" s="103"/>
      <c r="G137" s="103"/>
      <c r="H137" s="464"/>
      <c r="I137" s="103"/>
      <c r="J137" s="103"/>
      <c r="M137" s="103"/>
      <c r="N137" s="103"/>
      <c r="Q137" s="103"/>
      <c r="R137" s="103"/>
    </row>
    <row r="138" spans="1:18">
      <c r="A138" s="103"/>
      <c r="B138" s="103"/>
      <c r="C138" s="103"/>
      <c r="D138" s="103"/>
      <c r="E138" s="103"/>
      <c r="F138" s="103"/>
      <c r="G138" s="103"/>
      <c r="H138" s="464"/>
      <c r="I138" s="103"/>
      <c r="J138" s="103"/>
      <c r="M138" s="103"/>
      <c r="N138" s="103"/>
      <c r="Q138" s="103"/>
      <c r="R138" s="103"/>
    </row>
    <row r="139" spans="1:18">
      <c r="A139" s="103"/>
      <c r="B139" s="103"/>
      <c r="C139" s="103"/>
      <c r="D139" s="103"/>
      <c r="E139" s="103"/>
      <c r="F139" s="103"/>
      <c r="G139" s="103"/>
      <c r="H139" s="464"/>
      <c r="I139" s="103"/>
      <c r="J139" s="103"/>
      <c r="M139" s="103"/>
      <c r="N139" s="103"/>
      <c r="Q139" s="103"/>
      <c r="R139" s="103"/>
    </row>
    <row r="140" spans="1:18">
      <c r="A140" s="103"/>
      <c r="B140" s="103"/>
      <c r="C140" s="103"/>
      <c r="D140" s="103"/>
      <c r="E140" s="103"/>
      <c r="F140" s="103"/>
      <c r="G140" s="103"/>
      <c r="H140" s="464"/>
      <c r="I140" s="103"/>
      <c r="J140" s="103"/>
      <c r="M140" s="103"/>
      <c r="N140" s="103"/>
      <c r="Q140" s="103"/>
      <c r="R140" s="103"/>
    </row>
    <row r="141" spans="1:18">
      <c r="A141" s="103"/>
      <c r="B141" s="103"/>
      <c r="C141" s="103"/>
      <c r="D141" s="103"/>
      <c r="E141" s="103"/>
      <c r="F141" s="103"/>
      <c r="G141" s="103"/>
      <c r="H141" s="464"/>
      <c r="I141" s="103"/>
      <c r="J141" s="103"/>
      <c r="M141" s="103"/>
      <c r="N141" s="103"/>
      <c r="Q141" s="103"/>
      <c r="R141" s="103"/>
    </row>
    <row r="142" spans="1:18">
      <c r="A142" s="103"/>
      <c r="B142" s="103"/>
      <c r="C142" s="103"/>
      <c r="D142" s="103"/>
      <c r="E142" s="103"/>
      <c r="F142" s="103"/>
      <c r="G142" s="103"/>
      <c r="H142" s="464"/>
      <c r="I142" s="103"/>
      <c r="J142" s="103"/>
      <c r="M142" s="103"/>
      <c r="N142" s="103"/>
      <c r="Q142" s="103"/>
      <c r="R142" s="103"/>
    </row>
    <row r="143" spans="1:18">
      <c r="A143" s="103"/>
      <c r="B143" s="103"/>
      <c r="C143" s="103"/>
      <c r="D143" s="103"/>
      <c r="E143" s="103"/>
      <c r="F143" s="103"/>
      <c r="G143" s="103"/>
      <c r="H143" s="464"/>
      <c r="I143" s="103"/>
      <c r="J143" s="103"/>
      <c r="M143" s="103"/>
      <c r="N143" s="103"/>
      <c r="Q143" s="103"/>
      <c r="R143" s="103"/>
    </row>
    <row r="144" spans="1:18">
      <c r="A144" s="103"/>
      <c r="B144" s="103"/>
      <c r="C144" s="103"/>
      <c r="D144" s="103"/>
      <c r="E144" s="103"/>
      <c r="F144" s="103"/>
      <c r="G144" s="103"/>
      <c r="H144" s="464"/>
      <c r="I144" s="103"/>
      <c r="J144" s="103"/>
      <c r="M144" s="103"/>
      <c r="N144" s="103"/>
      <c r="Q144" s="103"/>
      <c r="R144" s="103"/>
    </row>
    <row r="145" spans="1:18">
      <c r="A145" s="103"/>
      <c r="B145" s="103"/>
      <c r="C145" s="103"/>
      <c r="D145" s="103"/>
      <c r="E145" s="103"/>
      <c r="F145" s="103"/>
      <c r="G145" s="103"/>
      <c r="H145" s="464"/>
      <c r="I145" s="103"/>
      <c r="J145" s="103"/>
      <c r="M145" s="103"/>
      <c r="N145" s="103"/>
      <c r="Q145" s="103"/>
      <c r="R145" s="103"/>
    </row>
    <row r="146" spans="1:18">
      <c r="A146" s="103"/>
      <c r="B146" s="103"/>
      <c r="C146" s="103"/>
      <c r="D146" s="103"/>
      <c r="E146" s="103"/>
      <c r="F146" s="103"/>
      <c r="G146" s="103"/>
      <c r="H146" s="464"/>
      <c r="I146" s="103"/>
      <c r="J146" s="103"/>
      <c r="M146" s="103"/>
      <c r="N146" s="103"/>
      <c r="Q146" s="103"/>
      <c r="R146" s="103"/>
    </row>
    <row r="147" spans="1:18">
      <c r="A147" s="103"/>
      <c r="B147" s="103"/>
      <c r="C147" s="103"/>
      <c r="D147" s="103"/>
      <c r="E147" s="103"/>
      <c r="F147" s="103"/>
      <c r="G147" s="103"/>
      <c r="H147" s="464"/>
      <c r="I147" s="103"/>
      <c r="J147" s="103"/>
      <c r="M147" s="103"/>
      <c r="N147" s="103"/>
      <c r="Q147" s="103"/>
      <c r="R147" s="103"/>
    </row>
    <row r="148" spans="1:18">
      <c r="A148" s="103"/>
      <c r="B148" s="103"/>
      <c r="C148" s="103"/>
      <c r="D148" s="103"/>
      <c r="E148" s="103"/>
      <c r="F148" s="103"/>
      <c r="G148" s="103"/>
      <c r="H148" s="464"/>
      <c r="I148" s="103"/>
      <c r="J148" s="103"/>
      <c r="M148" s="103"/>
      <c r="N148" s="103"/>
      <c r="Q148" s="103"/>
      <c r="R148" s="103"/>
    </row>
    <row r="149" spans="1:18">
      <c r="A149" s="103"/>
      <c r="B149" s="103"/>
      <c r="C149" s="103"/>
      <c r="D149" s="103"/>
      <c r="E149" s="103"/>
      <c r="F149" s="103"/>
      <c r="G149" s="103"/>
      <c r="H149" s="464"/>
      <c r="I149" s="103"/>
      <c r="J149" s="103"/>
      <c r="M149" s="103"/>
      <c r="N149" s="103"/>
      <c r="Q149" s="103"/>
      <c r="R149" s="103"/>
    </row>
    <row r="150" spans="1:18">
      <c r="A150" s="103"/>
      <c r="B150" s="103"/>
      <c r="C150" s="103"/>
      <c r="D150" s="103"/>
      <c r="E150" s="103"/>
      <c r="F150" s="103"/>
      <c r="G150" s="103"/>
      <c r="H150" s="464"/>
      <c r="I150" s="103"/>
      <c r="J150" s="103"/>
      <c r="M150" s="103"/>
      <c r="N150" s="103"/>
      <c r="Q150" s="103"/>
      <c r="R150" s="103"/>
    </row>
    <row r="151" spans="1:18">
      <c r="A151" s="103"/>
      <c r="B151" s="103"/>
      <c r="C151" s="103"/>
      <c r="D151" s="103"/>
      <c r="E151" s="103"/>
      <c r="F151" s="103"/>
      <c r="G151" s="103"/>
      <c r="H151" s="464"/>
      <c r="I151" s="103"/>
      <c r="J151" s="103"/>
      <c r="M151" s="103"/>
      <c r="N151" s="103"/>
      <c r="Q151" s="103"/>
      <c r="R151" s="103"/>
    </row>
    <row r="152" spans="1:18">
      <c r="A152" s="103"/>
      <c r="B152" s="103"/>
      <c r="C152" s="103"/>
      <c r="D152" s="103"/>
      <c r="E152" s="103"/>
      <c r="F152" s="103"/>
      <c r="G152" s="103"/>
      <c r="H152" s="464"/>
      <c r="I152" s="103"/>
      <c r="J152" s="103"/>
      <c r="M152" s="103"/>
      <c r="N152" s="103"/>
      <c r="Q152" s="103"/>
      <c r="R152" s="103"/>
    </row>
    <row r="153" spans="1:18">
      <c r="A153" s="103"/>
      <c r="B153" s="103"/>
      <c r="C153" s="103"/>
      <c r="D153" s="103"/>
      <c r="E153" s="103"/>
      <c r="F153" s="103"/>
      <c r="G153" s="103"/>
      <c r="H153" s="464"/>
      <c r="I153" s="103"/>
      <c r="J153" s="103"/>
      <c r="M153" s="103"/>
      <c r="N153" s="103"/>
      <c r="Q153" s="103"/>
      <c r="R153" s="103"/>
    </row>
    <row r="154" spans="1:18">
      <c r="A154" s="103"/>
      <c r="B154" s="103"/>
      <c r="C154" s="103"/>
      <c r="D154" s="103"/>
      <c r="E154" s="103"/>
      <c r="F154" s="103"/>
      <c r="G154" s="103"/>
      <c r="H154" s="464"/>
      <c r="I154" s="103"/>
      <c r="J154" s="103"/>
      <c r="M154" s="103"/>
      <c r="N154" s="103"/>
      <c r="Q154" s="103"/>
      <c r="R154" s="103"/>
    </row>
    <row r="155" spans="1:18">
      <c r="A155" s="103"/>
      <c r="B155" s="103"/>
      <c r="C155" s="103"/>
      <c r="D155" s="103"/>
      <c r="E155" s="103"/>
      <c r="F155" s="103"/>
      <c r="G155" s="103"/>
      <c r="H155" s="464"/>
      <c r="I155" s="103"/>
      <c r="J155" s="103"/>
      <c r="M155" s="103"/>
      <c r="N155" s="103"/>
      <c r="Q155" s="103"/>
      <c r="R155" s="103"/>
    </row>
    <row r="156" spans="1:18">
      <c r="A156" s="103"/>
      <c r="B156" s="103"/>
      <c r="C156" s="103"/>
      <c r="D156" s="103"/>
      <c r="E156" s="103"/>
      <c r="F156" s="103"/>
      <c r="G156" s="103"/>
      <c r="H156" s="464"/>
      <c r="I156" s="103"/>
      <c r="J156" s="103"/>
      <c r="M156" s="103"/>
      <c r="N156" s="103"/>
      <c r="Q156" s="103"/>
      <c r="R156" s="103"/>
    </row>
    <row r="157" spans="1:18">
      <c r="A157" s="103"/>
      <c r="B157" s="103"/>
      <c r="C157" s="103"/>
      <c r="D157" s="103"/>
      <c r="E157" s="103"/>
      <c r="F157" s="103"/>
      <c r="G157" s="103"/>
      <c r="H157" s="464"/>
      <c r="I157" s="103"/>
      <c r="J157" s="103"/>
      <c r="M157" s="103"/>
      <c r="N157" s="103"/>
      <c r="Q157" s="103"/>
      <c r="R157" s="103"/>
    </row>
    <row r="158" spans="1:18">
      <c r="A158" s="103"/>
      <c r="B158" s="103"/>
      <c r="C158" s="103"/>
      <c r="D158" s="103"/>
      <c r="E158" s="103"/>
      <c r="F158" s="103"/>
      <c r="G158" s="103"/>
      <c r="H158" s="464"/>
      <c r="I158" s="103"/>
      <c r="J158" s="103"/>
      <c r="M158" s="103"/>
      <c r="N158" s="103"/>
      <c r="Q158" s="103"/>
      <c r="R158" s="103"/>
    </row>
    <row r="159" spans="1:18">
      <c r="A159" s="103"/>
      <c r="B159" s="103"/>
      <c r="C159" s="103"/>
      <c r="D159" s="103"/>
      <c r="E159" s="103"/>
      <c r="F159" s="103"/>
      <c r="G159" s="103"/>
      <c r="H159" s="464"/>
      <c r="I159" s="103"/>
      <c r="J159" s="103"/>
      <c r="M159" s="103"/>
      <c r="N159" s="103"/>
      <c r="Q159" s="103"/>
      <c r="R159" s="103"/>
    </row>
    <row r="160" spans="1:18">
      <c r="A160" s="103"/>
      <c r="B160" s="103"/>
      <c r="C160" s="103"/>
      <c r="D160" s="103"/>
      <c r="E160" s="103"/>
      <c r="F160" s="103"/>
      <c r="G160" s="103"/>
      <c r="H160" s="464"/>
      <c r="I160" s="103"/>
      <c r="J160" s="103"/>
      <c r="M160" s="103"/>
      <c r="N160" s="103"/>
      <c r="Q160" s="103"/>
      <c r="R160" s="103"/>
    </row>
    <row r="161" spans="1:18">
      <c r="A161" s="103"/>
      <c r="B161" s="103"/>
      <c r="C161" s="103"/>
      <c r="D161" s="103"/>
      <c r="E161" s="103"/>
      <c r="F161" s="103"/>
      <c r="G161" s="103"/>
      <c r="H161" s="464"/>
      <c r="I161" s="103"/>
      <c r="J161" s="103"/>
      <c r="M161" s="103"/>
      <c r="N161" s="103"/>
      <c r="Q161" s="103"/>
      <c r="R161" s="103"/>
    </row>
    <row r="162" spans="1:18">
      <c r="A162" s="103"/>
      <c r="B162" s="103"/>
      <c r="C162" s="103"/>
      <c r="D162" s="103"/>
      <c r="E162" s="103"/>
      <c r="F162" s="103"/>
      <c r="G162" s="103"/>
      <c r="H162" s="464"/>
      <c r="I162" s="103"/>
      <c r="J162" s="103"/>
      <c r="M162" s="103"/>
      <c r="N162" s="103"/>
      <c r="Q162" s="103"/>
      <c r="R162" s="103"/>
    </row>
    <row r="163" spans="1:18">
      <c r="A163" s="103"/>
      <c r="B163" s="103"/>
      <c r="C163" s="103"/>
      <c r="D163" s="103"/>
      <c r="E163" s="103"/>
      <c r="F163" s="103"/>
      <c r="G163" s="103"/>
      <c r="H163" s="464"/>
      <c r="I163" s="103"/>
      <c r="J163" s="103"/>
      <c r="M163" s="103"/>
      <c r="N163" s="103"/>
      <c r="Q163" s="103"/>
      <c r="R163" s="103"/>
    </row>
    <row r="164" spans="1:18">
      <c r="A164" s="103"/>
      <c r="B164" s="103"/>
      <c r="C164" s="103"/>
      <c r="D164" s="103"/>
      <c r="E164" s="103"/>
      <c r="F164" s="103"/>
      <c r="G164" s="103"/>
      <c r="H164" s="464"/>
      <c r="I164" s="103"/>
      <c r="J164" s="103"/>
      <c r="M164" s="103"/>
      <c r="N164" s="103"/>
      <c r="Q164" s="103"/>
      <c r="R164" s="103"/>
    </row>
    <row r="165" spans="1:18">
      <c r="A165" s="103"/>
      <c r="B165" s="103"/>
      <c r="C165" s="103"/>
      <c r="D165" s="103"/>
      <c r="E165" s="103"/>
      <c r="F165" s="103"/>
      <c r="G165" s="103"/>
      <c r="H165" s="464"/>
      <c r="I165" s="103"/>
      <c r="J165" s="103"/>
      <c r="M165" s="103"/>
      <c r="N165" s="103"/>
      <c r="Q165" s="103"/>
      <c r="R165" s="103"/>
    </row>
    <row r="166" spans="1:18">
      <c r="A166" s="103"/>
      <c r="B166" s="103"/>
      <c r="C166" s="103"/>
      <c r="D166" s="103"/>
      <c r="E166" s="103"/>
      <c r="F166" s="103"/>
      <c r="G166" s="103"/>
      <c r="H166" s="464"/>
      <c r="I166" s="103"/>
      <c r="J166" s="103"/>
      <c r="M166" s="103"/>
      <c r="N166" s="103"/>
      <c r="Q166" s="103"/>
      <c r="R166" s="103"/>
    </row>
    <row r="167" spans="1:18">
      <c r="A167" s="103"/>
      <c r="B167" s="103"/>
      <c r="C167" s="103"/>
      <c r="D167" s="103"/>
      <c r="E167" s="103"/>
      <c r="F167" s="103"/>
      <c r="G167" s="103"/>
      <c r="H167" s="464"/>
      <c r="I167" s="103"/>
      <c r="J167" s="103"/>
      <c r="M167" s="103"/>
      <c r="N167" s="103"/>
      <c r="Q167" s="103"/>
      <c r="R167" s="103"/>
    </row>
    <row r="168" spans="1:18">
      <c r="A168" s="103"/>
      <c r="B168" s="103"/>
      <c r="C168" s="103"/>
      <c r="D168" s="103"/>
      <c r="E168" s="103"/>
      <c r="F168" s="103"/>
      <c r="G168" s="103"/>
      <c r="H168" s="464"/>
      <c r="I168" s="103"/>
      <c r="J168" s="103"/>
      <c r="M168" s="103"/>
      <c r="N168" s="103"/>
      <c r="Q168" s="103"/>
      <c r="R168" s="103"/>
    </row>
    <row r="169" spans="1:18">
      <c r="A169" s="103"/>
      <c r="B169" s="103"/>
      <c r="C169" s="103"/>
      <c r="D169" s="103"/>
      <c r="E169" s="103"/>
      <c r="F169" s="103"/>
      <c r="G169" s="103"/>
      <c r="H169" s="464"/>
      <c r="I169" s="103"/>
      <c r="J169" s="103"/>
      <c r="M169" s="103"/>
      <c r="N169" s="103"/>
      <c r="Q169" s="103"/>
      <c r="R169" s="103"/>
    </row>
    <row r="170" spans="1:18">
      <c r="A170" s="103"/>
      <c r="B170" s="103"/>
      <c r="C170" s="103"/>
      <c r="D170" s="103"/>
      <c r="E170" s="103"/>
      <c r="F170" s="103"/>
      <c r="G170" s="103"/>
      <c r="H170" s="464"/>
      <c r="I170" s="103"/>
      <c r="J170" s="103"/>
      <c r="M170" s="103"/>
      <c r="N170" s="103"/>
      <c r="Q170" s="103"/>
      <c r="R170" s="103"/>
    </row>
    <row r="171" spans="1:18">
      <c r="A171" s="103"/>
      <c r="B171" s="103"/>
      <c r="C171" s="103"/>
      <c r="D171" s="103"/>
      <c r="E171" s="103"/>
      <c r="F171" s="103"/>
      <c r="G171" s="103"/>
      <c r="H171" s="464"/>
      <c r="I171" s="103"/>
      <c r="J171" s="103"/>
      <c r="M171" s="103"/>
      <c r="N171" s="103"/>
      <c r="Q171" s="103"/>
      <c r="R171" s="103"/>
    </row>
    <row r="172" spans="1:18">
      <c r="A172" s="103"/>
      <c r="B172" s="103"/>
      <c r="C172" s="103"/>
      <c r="D172" s="103"/>
      <c r="E172" s="103"/>
      <c r="F172" s="103"/>
      <c r="G172" s="103"/>
      <c r="H172" s="464"/>
      <c r="I172" s="103"/>
      <c r="J172" s="103"/>
      <c r="M172" s="103"/>
      <c r="N172" s="103"/>
      <c r="Q172" s="103"/>
      <c r="R172" s="103"/>
    </row>
    <row r="173" spans="1:18">
      <c r="A173" s="103"/>
      <c r="B173" s="103"/>
      <c r="C173" s="103"/>
      <c r="D173" s="103"/>
      <c r="E173" s="103"/>
      <c r="F173" s="103"/>
      <c r="G173" s="103"/>
      <c r="H173" s="464"/>
      <c r="I173" s="103"/>
      <c r="J173" s="103"/>
      <c r="M173" s="103"/>
      <c r="N173" s="103"/>
      <c r="Q173" s="103"/>
      <c r="R173" s="103"/>
    </row>
    <row r="174" spans="1:18">
      <c r="A174" s="103"/>
      <c r="B174" s="103"/>
      <c r="C174" s="103"/>
      <c r="D174" s="103"/>
      <c r="E174" s="103"/>
      <c r="F174" s="103"/>
      <c r="G174" s="103"/>
      <c r="H174" s="464"/>
      <c r="I174" s="103"/>
      <c r="J174" s="103"/>
      <c r="M174" s="103"/>
      <c r="N174" s="103"/>
      <c r="Q174" s="103"/>
      <c r="R174" s="103"/>
    </row>
    <row r="175" spans="1:18">
      <c r="A175" s="103"/>
      <c r="B175" s="103"/>
      <c r="C175" s="103"/>
      <c r="D175" s="103"/>
      <c r="E175" s="103"/>
      <c r="F175" s="103"/>
      <c r="G175" s="103"/>
      <c r="H175" s="464"/>
      <c r="I175" s="103"/>
      <c r="J175" s="103"/>
      <c r="M175" s="103"/>
      <c r="N175" s="103"/>
      <c r="Q175" s="103"/>
      <c r="R175" s="103"/>
    </row>
    <row r="176" spans="1:18">
      <c r="A176" s="103"/>
      <c r="B176" s="103"/>
      <c r="C176" s="103"/>
      <c r="D176" s="103"/>
      <c r="E176" s="103"/>
      <c r="F176" s="103"/>
      <c r="G176" s="103"/>
      <c r="H176" s="464"/>
      <c r="I176" s="103"/>
      <c r="J176" s="103"/>
      <c r="M176" s="103"/>
      <c r="N176" s="103"/>
      <c r="Q176" s="103"/>
      <c r="R176" s="103"/>
    </row>
    <row r="177" spans="1:18">
      <c r="A177" s="103"/>
      <c r="B177" s="103"/>
      <c r="C177" s="103"/>
      <c r="D177" s="103"/>
      <c r="E177" s="103"/>
      <c r="F177" s="103"/>
      <c r="G177" s="103"/>
      <c r="H177" s="464"/>
      <c r="I177" s="103"/>
      <c r="J177" s="103"/>
      <c r="M177" s="103"/>
      <c r="N177" s="103"/>
      <c r="Q177" s="103"/>
      <c r="R177" s="103"/>
    </row>
    <row r="178" spans="1:18">
      <c r="A178" s="103"/>
      <c r="B178" s="103"/>
      <c r="C178" s="103"/>
      <c r="D178" s="103"/>
      <c r="E178" s="103"/>
      <c r="F178" s="103"/>
      <c r="G178" s="103"/>
      <c r="H178" s="464"/>
      <c r="I178" s="103"/>
      <c r="J178" s="103"/>
      <c r="M178" s="103"/>
      <c r="N178" s="103"/>
      <c r="Q178" s="103"/>
      <c r="R178" s="103"/>
    </row>
    <row r="179" spans="1:18">
      <c r="A179" s="103"/>
      <c r="B179" s="103"/>
      <c r="C179" s="103"/>
      <c r="D179" s="103"/>
      <c r="E179" s="103"/>
      <c r="F179" s="103"/>
      <c r="G179" s="103"/>
      <c r="H179" s="464"/>
      <c r="I179" s="103"/>
      <c r="J179" s="103"/>
      <c r="M179" s="103"/>
      <c r="N179" s="103"/>
      <c r="Q179" s="103"/>
      <c r="R179" s="103"/>
    </row>
    <row r="180" spans="1:18">
      <c r="A180" s="103"/>
      <c r="B180" s="103"/>
      <c r="C180" s="103"/>
      <c r="D180" s="103"/>
      <c r="E180" s="103"/>
      <c r="F180" s="103"/>
      <c r="G180" s="103"/>
      <c r="H180" s="464"/>
      <c r="I180" s="103"/>
      <c r="J180" s="103"/>
      <c r="M180" s="103"/>
      <c r="N180" s="103"/>
      <c r="Q180" s="103"/>
      <c r="R180" s="103"/>
    </row>
    <row r="181" spans="1:18">
      <c r="A181" s="103"/>
      <c r="B181" s="103"/>
      <c r="C181" s="103"/>
      <c r="D181" s="103"/>
      <c r="E181" s="103"/>
      <c r="F181" s="103"/>
      <c r="G181" s="103"/>
      <c r="H181" s="464"/>
      <c r="I181" s="103"/>
      <c r="J181" s="103"/>
      <c r="M181" s="103"/>
      <c r="N181" s="103"/>
      <c r="Q181" s="103"/>
      <c r="R181" s="103"/>
    </row>
    <row r="182" spans="1:18">
      <c r="A182" s="103"/>
      <c r="B182" s="103"/>
      <c r="C182" s="103"/>
      <c r="D182" s="103"/>
      <c r="E182" s="103"/>
      <c r="F182" s="103"/>
      <c r="G182" s="103"/>
      <c r="H182" s="464"/>
      <c r="I182" s="103"/>
      <c r="J182" s="103"/>
      <c r="M182" s="103"/>
      <c r="N182" s="103"/>
      <c r="Q182" s="103"/>
      <c r="R182" s="103"/>
    </row>
    <row r="183" spans="1:18">
      <c r="A183" s="103"/>
      <c r="B183" s="103"/>
      <c r="C183" s="103"/>
      <c r="D183" s="103"/>
      <c r="E183" s="103"/>
      <c r="F183" s="103"/>
      <c r="G183" s="103"/>
      <c r="H183" s="464"/>
      <c r="I183" s="103"/>
      <c r="J183" s="103"/>
      <c r="M183" s="103"/>
      <c r="N183" s="103"/>
      <c r="Q183" s="103"/>
      <c r="R183" s="103"/>
    </row>
    <row r="184" spans="1:18">
      <c r="A184" s="103"/>
      <c r="B184" s="103"/>
      <c r="C184" s="103"/>
      <c r="D184" s="103"/>
      <c r="E184" s="103"/>
      <c r="F184" s="103"/>
      <c r="G184" s="103"/>
      <c r="H184" s="464"/>
      <c r="I184" s="103"/>
      <c r="J184" s="103"/>
      <c r="M184" s="103"/>
      <c r="N184" s="103"/>
      <c r="Q184" s="103"/>
      <c r="R184" s="103"/>
    </row>
    <row r="185" spans="1:18">
      <c r="A185" s="103"/>
      <c r="B185" s="103"/>
      <c r="C185" s="103"/>
      <c r="D185" s="103"/>
      <c r="E185" s="103"/>
      <c r="F185" s="103"/>
      <c r="G185" s="103"/>
      <c r="H185" s="464"/>
      <c r="I185" s="103"/>
      <c r="J185" s="103"/>
      <c r="M185" s="103"/>
      <c r="N185" s="103"/>
      <c r="Q185" s="103"/>
      <c r="R185" s="103"/>
    </row>
    <row r="186" spans="1:18">
      <c r="A186" s="103"/>
      <c r="B186" s="103"/>
      <c r="C186" s="103"/>
      <c r="D186" s="103"/>
      <c r="E186" s="103"/>
      <c r="F186" s="103"/>
      <c r="G186" s="103"/>
      <c r="H186" s="464"/>
      <c r="I186" s="103"/>
      <c r="J186" s="103"/>
      <c r="M186" s="103"/>
      <c r="N186" s="103"/>
      <c r="Q186" s="103"/>
      <c r="R186" s="103"/>
    </row>
    <row r="187" spans="1:18">
      <c r="A187" s="103"/>
      <c r="B187" s="103"/>
      <c r="C187" s="103"/>
      <c r="D187" s="103"/>
      <c r="E187" s="103"/>
      <c r="F187" s="103"/>
      <c r="G187" s="103"/>
      <c r="H187" s="464"/>
      <c r="I187" s="103"/>
      <c r="J187" s="103"/>
      <c r="M187" s="103"/>
      <c r="N187" s="103"/>
      <c r="Q187" s="103"/>
      <c r="R187" s="103"/>
    </row>
    <row r="188" spans="1:18">
      <c r="A188" s="103"/>
      <c r="B188" s="103"/>
      <c r="C188" s="103"/>
      <c r="D188" s="103"/>
      <c r="E188" s="103"/>
      <c r="F188" s="103"/>
      <c r="G188" s="103"/>
      <c r="H188" s="464"/>
      <c r="I188" s="103"/>
      <c r="J188" s="103"/>
      <c r="M188" s="103"/>
      <c r="N188" s="103"/>
      <c r="Q188" s="103"/>
      <c r="R188" s="103"/>
    </row>
    <row r="189" spans="1:18">
      <c r="A189" s="103"/>
      <c r="B189" s="103"/>
      <c r="C189" s="103"/>
      <c r="D189" s="103"/>
      <c r="E189" s="103"/>
      <c r="F189" s="103"/>
      <c r="G189" s="103"/>
      <c r="H189" s="464"/>
      <c r="I189" s="103"/>
      <c r="J189" s="103"/>
      <c r="M189" s="103"/>
      <c r="N189" s="103"/>
      <c r="Q189" s="103"/>
      <c r="R189" s="103"/>
    </row>
    <row r="190" spans="1:18">
      <c r="A190" s="103"/>
      <c r="B190" s="103"/>
      <c r="C190" s="103"/>
      <c r="D190" s="103"/>
      <c r="E190" s="103"/>
      <c r="F190" s="103"/>
      <c r="G190" s="103"/>
      <c r="H190" s="464"/>
      <c r="I190" s="103"/>
      <c r="J190" s="103"/>
      <c r="M190" s="103"/>
      <c r="N190" s="103"/>
      <c r="Q190" s="103"/>
      <c r="R190" s="103"/>
    </row>
    <row r="191" spans="1:18">
      <c r="A191" s="103"/>
      <c r="B191" s="103"/>
      <c r="C191" s="103"/>
      <c r="D191" s="103"/>
      <c r="E191" s="103"/>
      <c r="F191" s="103"/>
      <c r="G191" s="103"/>
      <c r="H191" s="464"/>
      <c r="I191" s="103"/>
      <c r="J191" s="103"/>
      <c r="M191" s="103"/>
      <c r="N191" s="103"/>
      <c r="Q191" s="103"/>
      <c r="R191" s="103"/>
    </row>
    <row r="192" spans="1:18">
      <c r="A192" s="103"/>
      <c r="B192" s="103"/>
      <c r="C192" s="103"/>
      <c r="D192" s="103"/>
      <c r="E192" s="103"/>
      <c r="F192" s="103"/>
      <c r="G192" s="103"/>
      <c r="H192" s="464"/>
      <c r="I192" s="103"/>
      <c r="J192" s="103"/>
      <c r="M192" s="103"/>
      <c r="N192" s="103"/>
      <c r="Q192" s="103"/>
      <c r="R192" s="103"/>
    </row>
    <row r="193" spans="1:18">
      <c r="A193" s="103"/>
      <c r="B193" s="103"/>
      <c r="C193" s="103"/>
      <c r="D193" s="103"/>
      <c r="E193" s="103"/>
      <c r="F193" s="103"/>
      <c r="G193" s="103"/>
      <c r="H193" s="464"/>
      <c r="I193" s="103"/>
      <c r="J193" s="103"/>
      <c r="M193" s="103"/>
      <c r="N193" s="103"/>
      <c r="Q193" s="103"/>
      <c r="R193" s="103"/>
    </row>
    <row r="194" spans="1:18">
      <c r="A194" s="103"/>
      <c r="B194" s="103"/>
      <c r="C194" s="103"/>
      <c r="D194" s="103"/>
      <c r="E194" s="103"/>
      <c r="F194" s="103"/>
      <c r="G194" s="103"/>
      <c r="H194" s="464"/>
      <c r="I194" s="103"/>
      <c r="J194" s="103"/>
      <c r="M194" s="103"/>
      <c r="N194" s="103"/>
      <c r="Q194" s="103"/>
      <c r="R194" s="103"/>
    </row>
    <row r="195" spans="1:18">
      <c r="A195" s="103"/>
      <c r="B195" s="103"/>
      <c r="C195" s="103"/>
      <c r="D195" s="103"/>
      <c r="E195" s="103"/>
      <c r="F195" s="103"/>
      <c r="G195" s="103"/>
      <c r="H195" s="464"/>
      <c r="I195" s="103"/>
      <c r="J195" s="103"/>
      <c r="M195" s="103"/>
      <c r="N195" s="103"/>
      <c r="Q195" s="103"/>
      <c r="R195" s="103"/>
    </row>
    <row r="196" spans="1:18">
      <c r="A196" s="103"/>
      <c r="B196" s="103"/>
      <c r="C196" s="103"/>
      <c r="D196" s="103"/>
      <c r="E196" s="103"/>
      <c r="F196" s="103"/>
      <c r="G196" s="103"/>
      <c r="H196" s="464"/>
      <c r="I196" s="103"/>
      <c r="J196" s="103"/>
      <c r="M196" s="103"/>
      <c r="N196" s="103"/>
      <c r="Q196" s="103"/>
      <c r="R196" s="103"/>
    </row>
    <row r="197" spans="1:18">
      <c r="A197" s="103"/>
      <c r="B197" s="103"/>
      <c r="C197" s="103"/>
      <c r="D197" s="103"/>
      <c r="E197" s="103"/>
      <c r="F197" s="103"/>
      <c r="G197" s="103"/>
      <c r="H197" s="464"/>
      <c r="I197" s="103"/>
      <c r="J197" s="103"/>
      <c r="M197" s="103"/>
      <c r="N197" s="103"/>
      <c r="Q197" s="103"/>
      <c r="R197" s="103"/>
    </row>
    <row r="198" spans="1:18">
      <c r="A198" s="103"/>
      <c r="B198" s="103"/>
      <c r="C198" s="103"/>
      <c r="D198" s="103"/>
      <c r="E198" s="103"/>
      <c r="F198" s="103"/>
      <c r="G198" s="103"/>
      <c r="H198" s="464"/>
      <c r="I198" s="103"/>
      <c r="J198" s="103"/>
      <c r="M198" s="103"/>
      <c r="N198" s="103"/>
      <c r="Q198" s="103"/>
      <c r="R198" s="103"/>
    </row>
    <row r="199" spans="1:18">
      <c r="A199" s="103"/>
      <c r="B199" s="103"/>
      <c r="C199" s="103"/>
      <c r="D199" s="103"/>
      <c r="E199" s="103"/>
      <c r="F199" s="103"/>
      <c r="G199" s="103"/>
      <c r="H199" s="464"/>
      <c r="I199" s="103"/>
      <c r="J199" s="103"/>
      <c r="M199" s="103"/>
      <c r="N199" s="103"/>
      <c r="Q199" s="103"/>
      <c r="R199" s="103"/>
    </row>
    <row r="200" spans="1:18">
      <c r="A200" s="103"/>
      <c r="B200" s="103"/>
      <c r="C200" s="103"/>
      <c r="D200" s="103"/>
      <c r="E200" s="103"/>
      <c r="F200" s="103"/>
      <c r="G200" s="103"/>
      <c r="H200" s="464"/>
      <c r="I200" s="103"/>
      <c r="J200" s="103"/>
      <c r="M200" s="103"/>
      <c r="N200" s="103"/>
      <c r="Q200" s="103"/>
      <c r="R200" s="103"/>
    </row>
    <row r="201" spans="1:18">
      <c r="A201" s="103"/>
      <c r="B201" s="103"/>
      <c r="C201" s="103"/>
      <c r="D201" s="103"/>
      <c r="E201" s="103"/>
      <c r="F201" s="103"/>
      <c r="G201" s="103"/>
      <c r="H201" s="464"/>
      <c r="I201" s="103"/>
      <c r="J201" s="103"/>
      <c r="M201" s="103"/>
      <c r="N201" s="103"/>
      <c r="Q201" s="103"/>
      <c r="R201" s="103"/>
    </row>
    <row r="202" spans="1:18">
      <c r="A202" s="103"/>
      <c r="B202" s="103"/>
      <c r="C202" s="103"/>
      <c r="D202" s="103"/>
      <c r="E202" s="103"/>
      <c r="F202" s="103"/>
      <c r="G202" s="103"/>
      <c r="H202" s="464"/>
      <c r="I202" s="103"/>
      <c r="J202" s="103"/>
      <c r="M202" s="103"/>
      <c r="N202" s="103"/>
      <c r="Q202" s="103"/>
      <c r="R202" s="103"/>
    </row>
    <row r="203" spans="1:18">
      <c r="A203" s="103"/>
      <c r="B203" s="103"/>
      <c r="C203" s="103"/>
      <c r="D203" s="103"/>
      <c r="E203" s="103"/>
      <c r="F203" s="103"/>
      <c r="G203" s="103"/>
      <c r="H203" s="464"/>
      <c r="I203" s="103"/>
      <c r="J203" s="103"/>
      <c r="M203" s="103"/>
      <c r="N203" s="103"/>
      <c r="Q203" s="103"/>
      <c r="R203" s="103"/>
    </row>
    <row r="204" spans="1:18">
      <c r="A204" s="103"/>
      <c r="B204" s="103"/>
      <c r="C204" s="103"/>
      <c r="D204" s="103"/>
      <c r="E204" s="103"/>
      <c r="F204" s="103"/>
      <c r="G204" s="103"/>
      <c r="H204" s="464"/>
      <c r="I204" s="103"/>
      <c r="J204" s="103"/>
      <c r="M204" s="103"/>
      <c r="N204" s="103"/>
      <c r="Q204" s="103"/>
      <c r="R204" s="103"/>
    </row>
    <row r="205" spans="1:18">
      <c r="A205" s="103"/>
      <c r="B205" s="103"/>
      <c r="C205" s="103"/>
      <c r="D205" s="103"/>
      <c r="E205" s="103"/>
      <c r="F205" s="103"/>
      <c r="G205" s="103"/>
      <c r="H205" s="464"/>
      <c r="I205" s="103"/>
      <c r="J205" s="103"/>
      <c r="M205" s="103"/>
      <c r="N205" s="103"/>
      <c r="Q205" s="103"/>
      <c r="R205" s="103"/>
    </row>
    <row r="206" spans="1:18">
      <c r="A206" s="103"/>
      <c r="B206" s="103"/>
      <c r="C206" s="103"/>
      <c r="D206" s="103"/>
      <c r="E206" s="103"/>
      <c r="F206" s="103"/>
      <c r="G206" s="103"/>
      <c r="H206" s="464"/>
      <c r="I206" s="103"/>
      <c r="J206" s="103"/>
      <c r="M206" s="103"/>
      <c r="N206" s="103"/>
      <c r="Q206" s="103"/>
      <c r="R206" s="103"/>
    </row>
    <row r="207" spans="1:18">
      <c r="A207" s="103"/>
      <c r="B207" s="103"/>
      <c r="C207" s="103"/>
      <c r="D207" s="103"/>
      <c r="E207" s="103"/>
      <c r="F207" s="103"/>
      <c r="G207" s="103"/>
      <c r="H207" s="464"/>
      <c r="I207" s="103"/>
      <c r="J207" s="103"/>
      <c r="M207" s="103"/>
      <c r="N207" s="103"/>
      <c r="Q207" s="103"/>
      <c r="R207" s="103"/>
    </row>
    <row r="208" spans="1:18">
      <c r="A208" s="103"/>
      <c r="B208" s="103"/>
      <c r="C208" s="103"/>
      <c r="D208" s="103"/>
      <c r="E208" s="103"/>
      <c r="F208" s="103"/>
      <c r="G208" s="103"/>
      <c r="H208" s="464"/>
      <c r="I208" s="103"/>
      <c r="J208" s="103"/>
      <c r="M208" s="103"/>
      <c r="N208" s="103"/>
      <c r="Q208" s="103"/>
      <c r="R208" s="103"/>
    </row>
    <row r="209" spans="1:18">
      <c r="A209" s="103"/>
      <c r="B209" s="103"/>
      <c r="C209" s="103"/>
      <c r="D209" s="103"/>
      <c r="E209" s="103"/>
      <c r="F209" s="103"/>
      <c r="G209" s="103"/>
      <c r="H209" s="464"/>
      <c r="I209" s="103"/>
      <c r="J209" s="103"/>
      <c r="M209" s="103"/>
      <c r="N209" s="103"/>
      <c r="Q209" s="103"/>
      <c r="R209" s="103"/>
    </row>
    <row r="210" spans="1:18">
      <c r="A210" s="103"/>
      <c r="B210" s="103"/>
      <c r="C210" s="103"/>
      <c r="D210" s="103"/>
      <c r="E210" s="103"/>
      <c r="F210" s="103"/>
      <c r="G210" s="103"/>
      <c r="H210" s="464"/>
      <c r="I210" s="103"/>
      <c r="J210" s="103"/>
      <c r="M210" s="103"/>
      <c r="N210" s="103"/>
      <c r="Q210" s="103"/>
      <c r="R210" s="103"/>
    </row>
    <row r="211" spans="1:18">
      <c r="A211" s="103"/>
      <c r="B211" s="103"/>
      <c r="C211" s="103"/>
      <c r="D211" s="103"/>
      <c r="E211" s="103"/>
      <c r="F211" s="103"/>
      <c r="G211" s="103"/>
      <c r="H211" s="464"/>
      <c r="I211" s="103"/>
      <c r="J211" s="103"/>
      <c r="M211" s="103"/>
      <c r="N211" s="103"/>
      <c r="Q211" s="103"/>
      <c r="R211" s="103"/>
    </row>
    <row r="212" spans="1:18">
      <c r="A212" s="103"/>
      <c r="B212" s="103"/>
      <c r="C212" s="103"/>
      <c r="D212" s="103"/>
      <c r="E212" s="103"/>
      <c r="F212" s="103"/>
      <c r="G212" s="103"/>
      <c r="H212" s="464"/>
      <c r="I212" s="103"/>
      <c r="J212" s="103"/>
      <c r="M212" s="103"/>
      <c r="N212" s="103"/>
      <c r="Q212" s="103"/>
      <c r="R212" s="103"/>
    </row>
    <row r="213" spans="1:18">
      <c r="A213" s="103"/>
      <c r="B213" s="103"/>
      <c r="C213" s="103"/>
      <c r="D213" s="103"/>
      <c r="E213" s="103"/>
      <c r="F213" s="103"/>
      <c r="G213" s="103"/>
      <c r="H213" s="464"/>
      <c r="I213" s="103"/>
      <c r="J213" s="103"/>
      <c r="M213" s="103"/>
      <c r="N213" s="103"/>
      <c r="Q213" s="103"/>
      <c r="R213" s="103"/>
    </row>
    <row r="214" spans="1:18">
      <c r="A214" s="103"/>
      <c r="B214" s="103"/>
      <c r="C214" s="103"/>
      <c r="D214" s="103"/>
      <c r="E214" s="103"/>
      <c r="F214" s="103"/>
      <c r="G214" s="103"/>
      <c r="H214" s="464"/>
      <c r="I214" s="103"/>
      <c r="J214" s="103"/>
      <c r="M214" s="103"/>
      <c r="N214" s="103"/>
      <c r="Q214" s="103"/>
      <c r="R214" s="103"/>
    </row>
    <row r="215" spans="1:18">
      <c r="A215" s="103"/>
      <c r="B215" s="103"/>
      <c r="C215" s="103"/>
      <c r="D215" s="103"/>
      <c r="E215" s="103"/>
      <c r="F215" s="103"/>
      <c r="G215" s="103"/>
      <c r="H215" s="464"/>
      <c r="I215" s="103"/>
      <c r="J215" s="103"/>
      <c r="M215" s="103"/>
      <c r="N215" s="103"/>
      <c r="Q215" s="103"/>
      <c r="R215" s="103"/>
    </row>
    <row r="216" spans="1:18">
      <c r="A216" s="103"/>
      <c r="B216" s="103"/>
      <c r="C216" s="103"/>
      <c r="D216" s="103"/>
      <c r="E216" s="103"/>
      <c r="F216" s="103"/>
      <c r="G216" s="103"/>
      <c r="H216" s="464"/>
      <c r="I216" s="103"/>
      <c r="J216" s="103"/>
      <c r="M216" s="103"/>
      <c r="N216" s="103"/>
      <c r="Q216" s="103"/>
      <c r="R216" s="103"/>
    </row>
    <row r="217" spans="1:18">
      <c r="A217" s="103"/>
      <c r="B217" s="103"/>
      <c r="C217" s="103"/>
      <c r="D217" s="103"/>
      <c r="E217" s="103"/>
      <c r="F217" s="103"/>
      <c r="G217" s="103"/>
      <c r="H217" s="464"/>
      <c r="I217" s="103"/>
      <c r="J217" s="103"/>
      <c r="M217" s="103"/>
      <c r="N217" s="103"/>
      <c r="Q217" s="103"/>
      <c r="R217" s="103"/>
    </row>
    <row r="218" spans="1:18">
      <c r="A218" s="103"/>
      <c r="B218" s="103"/>
      <c r="C218" s="103"/>
      <c r="D218" s="103"/>
      <c r="E218" s="103"/>
      <c r="F218" s="103"/>
      <c r="G218" s="103"/>
      <c r="H218" s="464"/>
      <c r="I218" s="103"/>
      <c r="J218" s="103"/>
      <c r="M218" s="103"/>
      <c r="N218" s="103"/>
      <c r="Q218" s="103"/>
      <c r="R218" s="103"/>
    </row>
    <row r="219" spans="1:18">
      <c r="A219" s="103"/>
      <c r="B219" s="103"/>
      <c r="C219" s="103"/>
      <c r="D219" s="103"/>
      <c r="E219" s="103"/>
      <c r="F219" s="103"/>
      <c r="G219" s="103"/>
      <c r="H219" s="464"/>
      <c r="I219" s="103"/>
      <c r="J219" s="103"/>
      <c r="M219" s="103"/>
      <c r="N219" s="103"/>
      <c r="Q219" s="103"/>
      <c r="R219" s="103"/>
    </row>
    <row r="220" spans="1:18">
      <c r="A220" s="103"/>
      <c r="B220" s="103"/>
      <c r="C220" s="103"/>
      <c r="D220" s="103"/>
      <c r="E220" s="103"/>
      <c r="F220" s="103"/>
      <c r="G220" s="103"/>
      <c r="H220" s="464"/>
      <c r="I220" s="103"/>
      <c r="J220" s="103"/>
      <c r="M220" s="103"/>
      <c r="N220" s="103"/>
      <c r="Q220" s="103"/>
      <c r="R220" s="103"/>
    </row>
    <row r="221" spans="1:18">
      <c r="A221" s="103"/>
      <c r="B221" s="103"/>
      <c r="C221" s="103"/>
      <c r="D221" s="103"/>
      <c r="E221" s="103"/>
      <c r="F221" s="103"/>
      <c r="G221" s="103"/>
      <c r="H221" s="464"/>
      <c r="I221" s="103"/>
      <c r="J221" s="103"/>
      <c r="M221" s="103"/>
      <c r="N221" s="103"/>
      <c r="Q221" s="103"/>
      <c r="R221" s="103"/>
    </row>
    <row r="222" spans="1:18">
      <c r="A222" s="103"/>
      <c r="B222" s="103"/>
      <c r="C222" s="103"/>
      <c r="D222" s="103"/>
      <c r="E222" s="103"/>
      <c r="F222" s="103"/>
      <c r="G222" s="103"/>
      <c r="H222" s="464"/>
      <c r="I222" s="103"/>
      <c r="J222" s="103"/>
      <c r="M222" s="103"/>
      <c r="N222" s="103"/>
      <c r="Q222" s="103"/>
      <c r="R222" s="103"/>
    </row>
    <row r="223" spans="1:18">
      <c r="A223" s="103"/>
      <c r="B223" s="103"/>
      <c r="C223" s="103"/>
      <c r="D223" s="103"/>
      <c r="E223" s="103"/>
      <c r="F223" s="103"/>
      <c r="G223" s="103"/>
      <c r="H223" s="464"/>
      <c r="I223" s="103"/>
      <c r="J223" s="103"/>
      <c r="M223" s="103"/>
      <c r="N223" s="103"/>
      <c r="Q223" s="103"/>
      <c r="R223" s="103"/>
    </row>
    <row r="224" spans="1:18">
      <c r="A224" s="103"/>
      <c r="B224" s="103"/>
      <c r="C224" s="103"/>
      <c r="D224" s="103"/>
      <c r="E224" s="103"/>
      <c r="F224" s="103"/>
      <c r="G224" s="103"/>
      <c r="H224" s="464"/>
      <c r="I224" s="103"/>
      <c r="J224" s="103"/>
      <c r="M224" s="103"/>
      <c r="N224" s="103"/>
      <c r="Q224" s="103"/>
      <c r="R224" s="103"/>
    </row>
    <row r="225" spans="1:18">
      <c r="A225" s="103"/>
      <c r="B225" s="103"/>
      <c r="C225" s="103"/>
      <c r="D225" s="103"/>
      <c r="E225" s="103"/>
      <c r="F225" s="103"/>
      <c r="G225" s="103"/>
      <c r="H225" s="464"/>
      <c r="I225" s="103"/>
      <c r="J225" s="103"/>
      <c r="M225" s="103"/>
      <c r="N225" s="103"/>
      <c r="Q225" s="103"/>
      <c r="R225" s="103"/>
    </row>
    <row r="226" spans="1:18">
      <c r="A226" s="103"/>
      <c r="B226" s="103"/>
      <c r="C226" s="103"/>
      <c r="D226" s="103"/>
      <c r="E226" s="103"/>
      <c r="F226" s="103"/>
      <c r="G226" s="103"/>
      <c r="H226" s="464"/>
      <c r="I226" s="103"/>
      <c r="J226" s="103"/>
      <c r="M226" s="103"/>
      <c r="N226" s="103"/>
      <c r="Q226" s="103"/>
      <c r="R226" s="103"/>
    </row>
    <row r="227" spans="1:18">
      <c r="A227" s="103"/>
      <c r="B227" s="103"/>
      <c r="C227" s="103"/>
      <c r="D227" s="103"/>
      <c r="E227" s="103"/>
      <c r="F227" s="103"/>
      <c r="G227" s="103"/>
      <c r="H227" s="464"/>
      <c r="I227" s="103"/>
      <c r="J227" s="103"/>
      <c r="M227" s="103"/>
      <c r="N227" s="103"/>
      <c r="Q227" s="103"/>
      <c r="R227" s="103"/>
    </row>
    <row r="228" spans="1:18">
      <c r="A228" s="103"/>
      <c r="B228" s="103"/>
      <c r="C228" s="103"/>
      <c r="D228" s="103"/>
      <c r="E228" s="103"/>
      <c r="F228" s="103"/>
      <c r="G228" s="103"/>
      <c r="H228" s="464"/>
      <c r="I228" s="103"/>
      <c r="J228" s="103"/>
      <c r="M228" s="103"/>
      <c r="N228" s="103"/>
      <c r="Q228" s="103"/>
      <c r="R228" s="103"/>
    </row>
    <row r="229" spans="1:18">
      <c r="A229" s="103"/>
      <c r="B229" s="103"/>
      <c r="C229" s="103"/>
      <c r="D229" s="103"/>
      <c r="E229" s="103"/>
      <c r="F229" s="103"/>
      <c r="G229" s="103"/>
      <c r="H229" s="464"/>
      <c r="I229" s="103"/>
      <c r="J229" s="103"/>
      <c r="M229" s="103"/>
      <c r="N229" s="103"/>
      <c r="Q229" s="103"/>
      <c r="R229" s="103"/>
    </row>
    <row r="230" spans="1:18">
      <c r="A230" s="103"/>
      <c r="B230" s="103"/>
      <c r="C230" s="103"/>
      <c r="D230" s="103"/>
      <c r="E230" s="103"/>
      <c r="F230" s="103"/>
      <c r="G230" s="103"/>
      <c r="H230" s="464"/>
      <c r="I230" s="103"/>
      <c r="J230" s="103"/>
      <c r="M230" s="103"/>
      <c r="N230" s="103"/>
      <c r="Q230" s="103"/>
      <c r="R230" s="103"/>
    </row>
    <row r="231" spans="1:18">
      <c r="A231" s="103"/>
      <c r="B231" s="103"/>
      <c r="C231" s="103"/>
      <c r="D231" s="103"/>
      <c r="E231" s="103"/>
      <c r="F231" s="103"/>
      <c r="G231" s="103"/>
      <c r="H231" s="464"/>
      <c r="I231" s="103"/>
      <c r="J231" s="103"/>
      <c r="M231" s="103"/>
      <c r="N231" s="103"/>
      <c r="Q231" s="103"/>
      <c r="R231" s="103"/>
    </row>
    <row r="232" spans="1:18">
      <c r="A232" s="103"/>
      <c r="B232" s="103"/>
      <c r="C232" s="103"/>
      <c r="D232" s="103"/>
      <c r="E232" s="103"/>
      <c r="F232" s="103"/>
      <c r="G232" s="103"/>
      <c r="H232" s="464"/>
      <c r="I232" s="103"/>
      <c r="J232" s="103"/>
      <c r="M232" s="103"/>
      <c r="N232" s="103"/>
      <c r="Q232" s="103"/>
      <c r="R232" s="103"/>
    </row>
    <row r="233" spans="1:18">
      <c r="A233" s="103"/>
      <c r="B233" s="103"/>
      <c r="C233" s="103"/>
      <c r="D233" s="103"/>
      <c r="E233" s="103"/>
      <c r="F233" s="103"/>
      <c r="G233" s="103"/>
      <c r="H233" s="464"/>
      <c r="I233" s="103"/>
      <c r="J233" s="103"/>
      <c r="M233" s="103"/>
      <c r="N233" s="103"/>
      <c r="Q233" s="103"/>
      <c r="R233" s="103"/>
    </row>
    <row r="234" spans="1:18">
      <c r="A234" s="103"/>
      <c r="B234" s="103"/>
      <c r="C234" s="103"/>
      <c r="D234" s="103"/>
      <c r="E234" s="103"/>
      <c r="F234" s="103"/>
      <c r="G234" s="103"/>
      <c r="H234" s="464"/>
      <c r="I234" s="103"/>
      <c r="J234" s="103"/>
      <c r="M234" s="103"/>
      <c r="N234" s="103"/>
      <c r="Q234" s="103"/>
      <c r="R234" s="103"/>
    </row>
    <row r="235" spans="1:18">
      <c r="A235" s="103"/>
      <c r="B235" s="103"/>
      <c r="C235" s="103"/>
      <c r="D235" s="103"/>
      <c r="E235" s="103"/>
      <c r="F235" s="103"/>
      <c r="G235" s="103"/>
      <c r="H235" s="464"/>
      <c r="I235" s="103"/>
      <c r="J235" s="103"/>
      <c r="M235" s="103"/>
      <c r="N235" s="103"/>
      <c r="Q235" s="103"/>
      <c r="R235" s="103"/>
    </row>
    <row r="236" spans="1:18">
      <c r="A236" s="103"/>
      <c r="B236" s="103"/>
      <c r="C236" s="103"/>
      <c r="D236" s="103"/>
      <c r="E236" s="103"/>
      <c r="F236" s="103"/>
      <c r="G236" s="103"/>
      <c r="H236" s="464"/>
      <c r="I236" s="103"/>
      <c r="J236" s="103"/>
      <c r="M236" s="103"/>
      <c r="N236" s="103"/>
      <c r="Q236" s="103"/>
      <c r="R236" s="103"/>
    </row>
    <row r="237" spans="1:18">
      <c r="A237" s="103"/>
      <c r="B237" s="103"/>
      <c r="C237" s="103"/>
      <c r="D237" s="103"/>
      <c r="E237" s="103"/>
      <c r="F237" s="103"/>
      <c r="G237" s="103"/>
      <c r="H237" s="464"/>
      <c r="I237" s="103"/>
      <c r="J237" s="103"/>
      <c r="M237" s="103"/>
      <c r="N237" s="103"/>
      <c r="Q237" s="103"/>
      <c r="R237" s="103"/>
    </row>
    <row r="238" spans="1:18">
      <c r="A238" s="103"/>
      <c r="B238" s="103"/>
      <c r="C238" s="103"/>
      <c r="D238" s="103"/>
      <c r="E238" s="103"/>
      <c r="F238" s="103"/>
      <c r="G238" s="103"/>
      <c r="H238" s="464"/>
      <c r="I238" s="103"/>
      <c r="J238" s="103"/>
      <c r="M238" s="103"/>
      <c r="N238" s="103"/>
      <c r="Q238" s="103"/>
      <c r="R238" s="103"/>
    </row>
    <row r="239" spans="1:18">
      <c r="A239" s="103"/>
      <c r="B239" s="103"/>
      <c r="C239" s="103"/>
      <c r="D239" s="103"/>
      <c r="E239" s="103"/>
      <c r="F239" s="103"/>
      <c r="G239" s="103"/>
      <c r="H239" s="464"/>
      <c r="I239" s="103"/>
      <c r="J239" s="103"/>
      <c r="M239" s="103"/>
      <c r="N239" s="103"/>
      <c r="Q239" s="103"/>
      <c r="R239" s="103"/>
    </row>
    <row r="240" spans="1:18">
      <c r="A240" s="103"/>
      <c r="B240" s="103"/>
      <c r="C240" s="103"/>
      <c r="D240" s="103"/>
      <c r="E240" s="103"/>
      <c r="F240" s="103"/>
      <c r="G240" s="103"/>
      <c r="H240" s="464"/>
      <c r="I240" s="103"/>
      <c r="J240" s="103"/>
      <c r="M240" s="103"/>
      <c r="N240" s="103"/>
      <c r="Q240" s="103"/>
      <c r="R240" s="103"/>
    </row>
    <row r="241" spans="1:18">
      <c r="A241" s="103"/>
      <c r="B241" s="103"/>
      <c r="C241" s="103"/>
      <c r="D241" s="103"/>
      <c r="E241" s="103"/>
      <c r="F241" s="103"/>
      <c r="G241" s="103"/>
      <c r="H241" s="464"/>
      <c r="I241" s="103"/>
      <c r="J241" s="103"/>
      <c r="M241" s="103"/>
      <c r="N241" s="103"/>
      <c r="Q241" s="103"/>
      <c r="R241" s="103"/>
    </row>
    <row r="242" spans="1:18">
      <c r="A242" s="103"/>
      <c r="B242" s="103"/>
      <c r="C242" s="103"/>
      <c r="D242" s="103"/>
      <c r="E242" s="103"/>
      <c r="F242" s="103"/>
      <c r="G242" s="103"/>
      <c r="H242" s="464"/>
      <c r="I242" s="103"/>
      <c r="J242" s="103"/>
      <c r="M242" s="103"/>
      <c r="N242" s="103"/>
      <c r="Q242" s="103"/>
      <c r="R242" s="103"/>
    </row>
    <row r="243" spans="1:18">
      <c r="A243" s="103"/>
      <c r="B243" s="103"/>
      <c r="C243" s="103"/>
      <c r="D243" s="103"/>
      <c r="E243" s="103"/>
      <c r="F243" s="103"/>
      <c r="G243" s="103"/>
      <c r="H243" s="464"/>
      <c r="I243" s="103"/>
      <c r="J243" s="103"/>
      <c r="M243" s="103"/>
      <c r="N243" s="103"/>
      <c r="Q243" s="103"/>
      <c r="R243" s="103"/>
    </row>
    <row r="244" spans="1:18">
      <c r="A244" s="103"/>
      <c r="B244" s="103"/>
      <c r="C244" s="103"/>
      <c r="D244" s="103"/>
      <c r="E244" s="103"/>
      <c r="F244" s="103"/>
      <c r="G244" s="103"/>
      <c r="H244" s="464"/>
      <c r="I244" s="103"/>
      <c r="J244" s="103"/>
      <c r="M244" s="103"/>
      <c r="N244" s="103"/>
      <c r="Q244" s="103"/>
      <c r="R244" s="103"/>
    </row>
    <row r="245" spans="1:18">
      <c r="A245" s="103"/>
      <c r="B245" s="103"/>
      <c r="C245" s="103"/>
      <c r="D245" s="103"/>
      <c r="E245" s="103"/>
      <c r="F245" s="103"/>
      <c r="G245" s="103"/>
      <c r="H245" s="464"/>
      <c r="I245" s="103"/>
      <c r="J245" s="103"/>
      <c r="M245" s="103"/>
      <c r="N245" s="103"/>
      <c r="Q245" s="103"/>
      <c r="R245" s="103"/>
    </row>
    <row r="246" spans="1:18">
      <c r="A246" s="103"/>
      <c r="B246" s="103"/>
      <c r="C246" s="103"/>
      <c r="D246" s="103"/>
      <c r="E246" s="103"/>
      <c r="F246" s="103"/>
      <c r="G246" s="103"/>
      <c r="H246" s="464"/>
      <c r="I246" s="103"/>
      <c r="J246" s="103"/>
      <c r="M246" s="103"/>
      <c r="N246" s="103"/>
      <c r="Q246" s="103"/>
      <c r="R246" s="103"/>
    </row>
    <row r="247" spans="1:18">
      <c r="A247" s="103"/>
      <c r="B247" s="103"/>
      <c r="C247" s="103"/>
      <c r="D247" s="103"/>
      <c r="E247" s="103"/>
      <c r="F247" s="103"/>
      <c r="G247" s="103"/>
      <c r="H247" s="464"/>
      <c r="I247" s="103"/>
      <c r="J247" s="103"/>
      <c r="M247" s="103"/>
      <c r="N247" s="103"/>
      <c r="Q247" s="103"/>
      <c r="R247" s="103"/>
    </row>
    <row r="248" spans="1:18">
      <c r="A248" s="103"/>
      <c r="B248" s="103"/>
      <c r="C248" s="103"/>
      <c r="D248" s="103"/>
      <c r="E248" s="103"/>
      <c r="F248" s="103"/>
      <c r="G248" s="103"/>
      <c r="H248" s="464"/>
      <c r="I248" s="103"/>
      <c r="J248" s="103"/>
      <c r="M248" s="103"/>
      <c r="N248" s="103"/>
      <c r="Q248" s="103"/>
      <c r="R248" s="103"/>
    </row>
    <row r="249" spans="1:18">
      <c r="A249" s="103"/>
      <c r="B249" s="103"/>
      <c r="C249" s="103"/>
      <c r="D249" s="103"/>
      <c r="E249" s="103"/>
      <c r="F249" s="103"/>
      <c r="G249" s="103"/>
      <c r="H249" s="464"/>
      <c r="I249" s="103"/>
      <c r="J249" s="103"/>
      <c r="M249" s="103"/>
      <c r="N249" s="103"/>
      <c r="Q249" s="103"/>
      <c r="R249" s="103"/>
    </row>
    <row r="250" spans="1:18">
      <c r="A250" s="103"/>
      <c r="B250" s="103"/>
      <c r="C250" s="103"/>
      <c r="D250" s="103"/>
      <c r="E250" s="103"/>
      <c r="F250" s="103"/>
      <c r="G250" s="103"/>
      <c r="H250" s="464"/>
      <c r="I250" s="103"/>
      <c r="J250" s="103"/>
      <c r="M250" s="103"/>
      <c r="N250" s="103"/>
      <c r="Q250" s="103"/>
      <c r="R250" s="103"/>
    </row>
    <row r="251" spans="1:18">
      <c r="A251" s="103"/>
      <c r="B251" s="103"/>
      <c r="C251" s="103"/>
      <c r="D251" s="103"/>
      <c r="E251" s="103"/>
      <c r="F251" s="103"/>
      <c r="G251" s="103"/>
      <c r="H251" s="464"/>
      <c r="I251" s="103"/>
      <c r="J251" s="103"/>
      <c r="M251" s="103"/>
      <c r="N251" s="103"/>
      <c r="Q251" s="103"/>
      <c r="R251" s="103"/>
    </row>
    <row r="252" spans="1:18">
      <c r="A252" s="103"/>
      <c r="B252" s="103"/>
      <c r="C252" s="103"/>
      <c r="D252" s="103"/>
      <c r="E252" s="103"/>
      <c r="F252" s="103"/>
      <c r="G252" s="103"/>
      <c r="H252" s="464"/>
      <c r="I252" s="103"/>
      <c r="J252" s="103"/>
      <c r="M252" s="103"/>
      <c r="N252" s="103"/>
      <c r="Q252" s="103"/>
      <c r="R252" s="103"/>
    </row>
    <row r="253" spans="1:18">
      <c r="A253" s="103"/>
      <c r="B253" s="103"/>
      <c r="C253" s="103"/>
      <c r="D253" s="103"/>
      <c r="E253" s="103"/>
      <c r="F253" s="103"/>
      <c r="G253" s="103"/>
      <c r="H253" s="464"/>
      <c r="I253" s="103"/>
      <c r="J253" s="103"/>
      <c r="M253" s="103"/>
      <c r="N253" s="103"/>
      <c r="Q253" s="103"/>
      <c r="R253" s="103"/>
    </row>
    <row r="254" spans="1:18">
      <c r="A254" s="103"/>
      <c r="B254" s="103"/>
      <c r="C254" s="103"/>
      <c r="D254" s="103"/>
      <c r="E254" s="103"/>
      <c r="F254" s="103"/>
      <c r="G254" s="103"/>
      <c r="H254" s="464"/>
      <c r="I254" s="103"/>
      <c r="J254" s="103"/>
      <c r="M254" s="103"/>
      <c r="N254" s="103"/>
      <c r="Q254" s="103"/>
      <c r="R254" s="103"/>
    </row>
    <row r="255" spans="1:18">
      <c r="A255" s="103"/>
      <c r="B255" s="103"/>
      <c r="C255" s="103"/>
      <c r="D255" s="103"/>
      <c r="E255" s="103"/>
      <c r="F255" s="103"/>
      <c r="G255" s="103"/>
      <c r="H255" s="464"/>
      <c r="I255" s="103"/>
      <c r="J255" s="103"/>
      <c r="M255" s="103"/>
      <c r="N255" s="103"/>
      <c r="Q255" s="103"/>
      <c r="R255" s="103"/>
    </row>
    <row r="256" spans="1:18">
      <c r="A256" s="103"/>
      <c r="B256" s="103"/>
      <c r="C256" s="103"/>
      <c r="D256" s="103"/>
      <c r="E256" s="103"/>
      <c r="F256" s="103"/>
      <c r="G256" s="103"/>
      <c r="H256" s="464"/>
      <c r="I256" s="103"/>
      <c r="J256" s="103"/>
      <c r="M256" s="103"/>
      <c r="N256" s="103"/>
      <c r="Q256" s="103"/>
      <c r="R256" s="103"/>
    </row>
    <row r="257" spans="1:18">
      <c r="A257" s="103"/>
      <c r="B257" s="103"/>
      <c r="C257" s="103"/>
      <c r="D257" s="103"/>
      <c r="E257" s="103"/>
      <c r="F257" s="103"/>
      <c r="G257" s="103"/>
      <c r="H257" s="464"/>
      <c r="I257" s="103"/>
      <c r="J257" s="103"/>
      <c r="M257" s="103"/>
      <c r="N257" s="103"/>
      <c r="Q257" s="103"/>
      <c r="R257" s="103"/>
    </row>
    <row r="258" spans="1:18">
      <c r="A258" s="103"/>
      <c r="B258" s="103"/>
      <c r="C258" s="103"/>
      <c r="D258" s="103"/>
      <c r="E258" s="103"/>
      <c r="F258" s="103"/>
      <c r="G258" s="103"/>
      <c r="H258" s="464"/>
      <c r="I258" s="103"/>
      <c r="J258" s="103"/>
      <c r="M258" s="103"/>
      <c r="N258" s="103"/>
      <c r="Q258" s="103"/>
      <c r="R258" s="103"/>
    </row>
    <row r="259" spans="1:18">
      <c r="A259" s="103"/>
      <c r="B259" s="103"/>
      <c r="C259" s="103"/>
      <c r="D259" s="103"/>
      <c r="E259" s="103"/>
      <c r="F259" s="103"/>
      <c r="G259" s="103"/>
      <c r="H259" s="464"/>
      <c r="I259" s="103"/>
      <c r="J259" s="103"/>
      <c r="M259" s="103"/>
      <c r="N259" s="103"/>
      <c r="Q259" s="103"/>
      <c r="R259" s="103"/>
    </row>
    <row r="260" spans="1:18">
      <c r="A260" s="103"/>
      <c r="B260" s="103"/>
      <c r="C260" s="103"/>
      <c r="D260" s="103"/>
      <c r="E260" s="103"/>
      <c r="F260" s="103"/>
      <c r="G260" s="103"/>
      <c r="H260" s="464"/>
      <c r="I260" s="103"/>
      <c r="J260" s="103"/>
      <c r="M260" s="103"/>
      <c r="N260" s="103"/>
      <c r="Q260" s="103"/>
      <c r="R260" s="103"/>
    </row>
    <row r="261" spans="1:18">
      <c r="A261" s="103"/>
      <c r="B261" s="103"/>
      <c r="C261" s="103"/>
      <c r="D261" s="103"/>
      <c r="E261" s="103"/>
      <c r="F261" s="103"/>
      <c r="G261" s="103"/>
      <c r="H261" s="464"/>
      <c r="I261" s="103"/>
      <c r="J261" s="103"/>
      <c r="M261" s="103"/>
      <c r="N261" s="103"/>
      <c r="Q261" s="103"/>
      <c r="R261" s="103"/>
    </row>
    <row r="262" spans="1:18">
      <c r="A262" s="103"/>
      <c r="B262" s="103"/>
      <c r="C262" s="103"/>
      <c r="D262" s="103"/>
      <c r="E262" s="103"/>
      <c r="F262" s="103"/>
      <c r="G262" s="103"/>
      <c r="H262" s="464"/>
      <c r="I262" s="103"/>
      <c r="J262" s="103"/>
      <c r="M262" s="103"/>
      <c r="N262" s="103"/>
      <c r="Q262" s="103"/>
      <c r="R262" s="103"/>
    </row>
    <row r="263" spans="1:18">
      <c r="A263" s="103"/>
      <c r="B263" s="103"/>
      <c r="C263" s="103"/>
      <c r="D263" s="103"/>
      <c r="E263" s="103"/>
      <c r="F263" s="103"/>
      <c r="G263" s="103"/>
      <c r="H263" s="464"/>
      <c r="I263" s="103"/>
      <c r="J263" s="103"/>
      <c r="M263" s="103"/>
      <c r="N263" s="103"/>
      <c r="Q263" s="103"/>
      <c r="R263" s="103"/>
    </row>
    <row r="264" spans="1:18">
      <c r="A264" s="103"/>
      <c r="B264" s="103"/>
      <c r="C264" s="103"/>
      <c r="D264" s="103"/>
      <c r="E264" s="103"/>
      <c r="F264" s="103"/>
      <c r="G264" s="103"/>
      <c r="H264" s="464"/>
      <c r="I264" s="103"/>
      <c r="J264" s="103"/>
      <c r="M264" s="103"/>
      <c r="N264" s="103"/>
      <c r="Q264" s="103"/>
      <c r="R264" s="103"/>
    </row>
    <row r="265" spans="1:18">
      <c r="A265" s="103"/>
      <c r="B265" s="103"/>
      <c r="C265" s="103"/>
      <c r="D265" s="103"/>
      <c r="E265" s="103"/>
      <c r="F265" s="103"/>
      <c r="G265" s="103"/>
      <c r="H265" s="464"/>
      <c r="I265" s="103"/>
      <c r="J265" s="103"/>
      <c r="M265" s="103"/>
      <c r="N265" s="103"/>
      <c r="Q265" s="103"/>
      <c r="R265" s="103"/>
    </row>
    <row r="266" spans="1:18">
      <c r="A266" s="103"/>
      <c r="B266" s="103"/>
      <c r="C266" s="103"/>
      <c r="D266" s="103"/>
      <c r="E266" s="103"/>
      <c r="F266" s="103"/>
      <c r="G266" s="103"/>
      <c r="H266" s="464"/>
      <c r="I266" s="103"/>
      <c r="J266" s="103"/>
      <c r="M266" s="103"/>
      <c r="N266" s="103"/>
      <c r="Q266" s="103"/>
      <c r="R266" s="103"/>
    </row>
    <row r="267" spans="1:18">
      <c r="A267" s="103"/>
      <c r="B267" s="103"/>
      <c r="C267" s="103"/>
      <c r="D267" s="103"/>
      <c r="E267" s="103"/>
      <c r="F267" s="103"/>
      <c r="G267" s="103"/>
      <c r="H267" s="464"/>
      <c r="I267" s="103"/>
      <c r="J267" s="103"/>
      <c r="M267" s="103"/>
      <c r="N267" s="103"/>
      <c r="Q267" s="103"/>
      <c r="R267" s="103"/>
    </row>
    <row r="268" spans="1:18">
      <c r="A268" s="103"/>
      <c r="B268" s="103"/>
      <c r="C268" s="103"/>
      <c r="D268" s="103"/>
      <c r="E268" s="103"/>
      <c r="F268" s="103"/>
      <c r="G268" s="103"/>
      <c r="H268" s="464"/>
      <c r="I268" s="103"/>
      <c r="J268" s="103"/>
      <c r="M268" s="103"/>
      <c r="N268" s="103"/>
      <c r="Q268" s="103"/>
      <c r="R268" s="103"/>
    </row>
    <row r="269" spans="1:18">
      <c r="A269" s="103"/>
      <c r="B269" s="103"/>
      <c r="C269" s="103"/>
      <c r="D269" s="103"/>
      <c r="E269" s="103"/>
      <c r="F269" s="103"/>
      <c r="G269" s="103"/>
      <c r="H269" s="464"/>
      <c r="I269" s="103"/>
      <c r="J269" s="103"/>
      <c r="M269" s="103"/>
      <c r="N269" s="103"/>
      <c r="Q269" s="103"/>
      <c r="R269" s="103"/>
    </row>
    <row r="270" spans="1:18">
      <c r="A270" s="103"/>
      <c r="B270" s="103"/>
      <c r="C270" s="103"/>
      <c r="D270" s="103"/>
      <c r="E270" s="103"/>
      <c r="F270" s="103"/>
      <c r="G270" s="103"/>
      <c r="H270" s="464"/>
      <c r="I270" s="103"/>
      <c r="J270" s="103"/>
      <c r="M270" s="103"/>
      <c r="N270" s="103"/>
      <c r="Q270" s="103"/>
      <c r="R270" s="103"/>
    </row>
    <row r="271" spans="1:18">
      <c r="A271" s="103"/>
      <c r="B271" s="103"/>
      <c r="C271" s="103"/>
      <c r="D271" s="103"/>
      <c r="E271" s="103"/>
      <c r="F271" s="103"/>
      <c r="G271" s="103"/>
      <c r="H271" s="464"/>
      <c r="I271" s="103"/>
      <c r="J271" s="103"/>
      <c r="M271" s="103"/>
      <c r="N271" s="103"/>
      <c r="Q271" s="103"/>
      <c r="R271" s="103"/>
    </row>
    <row r="272" spans="1:18">
      <c r="A272" s="103"/>
      <c r="B272" s="103"/>
      <c r="C272" s="103"/>
      <c r="D272" s="103"/>
      <c r="E272" s="103"/>
      <c r="F272" s="103"/>
      <c r="G272" s="103"/>
      <c r="H272" s="464"/>
      <c r="I272" s="103"/>
      <c r="J272" s="103"/>
      <c r="M272" s="103"/>
      <c r="N272" s="103"/>
      <c r="Q272" s="103"/>
      <c r="R272" s="103"/>
    </row>
    <row r="273" spans="1:18">
      <c r="A273" s="103"/>
      <c r="B273" s="103"/>
      <c r="C273" s="103"/>
      <c r="D273" s="103"/>
      <c r="E273" s="103"/>
      <c r="F273" s="103"/>
      <c r="G273" s="103"/>
      <c r="H273" s="464"/>
      <c r="I273" s="103"/>
      <c r="J273" s="103"/>
      <c r="M273" s="103"/>
      <c r="N273" s="103"/>
      <c r="Q273" s="103"/>
      <c r="R273" s="103"/>
    </row>
    <row r="274" spans="1:18">
      <c r="A274" s="103"/>
      <c r="B274" s="103"/>
      <c r="C274" s="103"/>
      <c r="D274" s="103"/>
      <c r="E274" s="103"/>
      <c r="F274" s="103"/>
      <c r="G274" s="103"/>
      <c r="H274" s="464"/>
      <c r="I274" s="103"/>
      <c r="J274" s="103"/>
      <c r="M274" s="103"/>
      <c r="N274" s="103"/>
      <c r="Q274" s="103"/>
      <c r="R274" s="103"/>
    </row>
    <row r="275" spans="1:18">
      <c r="A275" s="103"/>
      <c r="B275" s="103"/>
      <c r="C275" s="103"/>
      <c r="D275" s="103"/>
      <c r="E275" s="103"/>
      <c r="F275" s="103"/>
      <c r="G275" s="103"/>
      <c r="H275" s="464"/>
      <c r="I275" s="103"/>
      <c r="J275" s="103"/>
      <c r="M275" s="103"/>
      <c r="N275" s="103"/>
      <c r="Q275" s="103"/>
      <c r="R275" s="103"/>
    </row>
    <row r="276" spans="1:18">
      <c r="A276" s="103"/>
      <c r="B276" s="103"/>
      <c r="C276" s="103"/>
      <c r="D276" s="103"/>
      <c r="E276" s="103"/>
      <c r="F276" s="103"/>
      <c r="G276" s="103"/>
      <c r="H276" s="464"/>
      <c r="I276" s="103"/>
      <c r="J276" s="103"/>
      <c r="M276" s="103"/>
      <c r="N276" s="103"/>
      <c r="Q276" s="103"/>
      <c r="R276" s="103"/>
    </row>
    <row r="277" spans="1:18">
      <c r="A277" s="103"/>
      <c r="B277" s="103"/>
      <c r="C277" s="103"/>
      <c r="D277" s="103"/>
      <c r="E277" s="103"/>
      <c r="F277" s="103"/>
      <c r="G277" s="103"/>
      <c r="H277" s="464"/>
      <c r="I277" s="103"/>
      <c r="J277" s="103"/>
      <c r="M277" s="103"/>
      <c r="N277" s="103"/>
      <c r="Q277" s="103"/>
      <c r="R277" s="103"/>
    </row>
    <row r="278" spans="1:18">
      <c r="A278" s="103"/>
      <c r="B278" s="103"/>
      <c r="C278" s="103"/>
      <c r="D278" s="103"/>
      <c r="E278" s="103"/>
      <c r="F278" s="103"/>
      <c r="G278" s="103"/>
      <c r="H278" s="464"/>
      <c r="I278" s="103"/>
      <c r="J278" s="103"/>
      <c r="M278" s="103"/>
      <c r="N278" s="103"/>
      <c r="Q278" s="103"/>
      <c r="R278" s="103"/>
    </row>
    <row r="279" spans="1:18">
      <c r="A279" s="103"/>
      <c r="B279" s="103"/>
      <c r="C279" s="103"/>
      <c r="D279" s="103"/>
      <c r="E279" s="103"/>
      <c r="F279" s="103"/>
      <c r="G279" s="103"/>
      <c r="H279" s="464"/>
      <c r="I279" s="103"/>
      <c r="J279" s="103"/>
      <c r="M279" s="103"/>
      <c r="N279" s="103"/>
      <c r="Q279" s="103"/>
      <c r="R279" s="103"/>
    </row>
    <row r="280" spans="1:18">
      <c r="A280" s="103"/>
      <c r="B280" s="103"/>
      <c r="C280" s="103"/>
      <c r="D280" s="103"/>
      <c r="E280" s="103"/>
      <c r="F280" s="103"/>
      <c r="G280" s="103"/>
      <c r="H280" s="464"/>
      <c r="I280" s="103"/>
      <c r="J280" s="103"/>
      <c r="M280" s="103"/>
      <c r="N280" s="103"/>
      <c r="Q280" s="103"/>
      <c r="R280" s="103"/>
    </row>
    <row r="281" spans="1:18">
      <c r="A281" s="103"/>
      <c r="B281" s="103"/>
      <c r="C281" s="103"/>
      <c r="D281" s="103"/>
      <c r="E281" s="103"/>
      <c r="F281" s="103"/>
      <c r="G281" s="103"/>
      <c r="H281" s="464"/>
      <c r="I281" s="103"/>
      <c r="J281" s="103"/>
      <c r="M281" s="103"/>
      <c r="N281" s="103"/>
      <c r="Q281" s="103"/>
      <c r="R281" s="103"/>
    </row>
    <row r="282" spans="1:18">
      <c r="A282" s="103"/>
      <c r="B282" s="103"/>
      <c r="C282" s="103"/>
      <c r="D282" s="103"/>
      <c r="E282" s="103"/>
      <c r="F282" s="103"/>
      <c r="G282" s="103"/>
      <c r="H282" s="464"/>
      <c r="I282" s="103"/>
      <c r="J282" s="103"/>
      <c r="M282" s="103"/>
      <c r="N282" s="103"/>
      <c r="Q282" s="103"/>
      <c r="R282" s="103"/>
    </row>
    <row r="283" spans="1:18">
      <c r="A283" s="103"/>
      <c r="B283" s="103"/>
      <c r="C283" s="103"/>
      <c r="D283" s="103"/>
      <c r="E283" s="103"/>
      <c r="F283" s="103"/>
      <c r="G283" s="103"/>
      <c r="H283" s="464"/>
      <c r="I283" s="103"/>
      <c r="J283" s="103"/>
      <c r="M283" s="103"/>
      <c r="N283" s="103"/>
      <c r="Q283" s="103"/>
      <c r="R283" s="103"/>
    </row>
    <row r="284" spans="1:18">
      <c r="A284" s="103"/>
      <c r="B284" s="103"/>
      <c r="C284" s="103"/>
      <c r="D284" s="103"/>
      <c r="E284" s="103"/>
      <c r="F284" s="103"/>
      <c r="G284" s="103"/>
      <c r="H284" s="464"/>
      <c r="I284" s="103"/>
      <c r="J284" s="103"/>
      <c r="M284" s="103"/>
      <c r="N284" s="103"/>
      <c r="Q284" s="103"/>
      <c r="R284" s="103"/>
    </row>
    <row r="285" spans="1:18">
      <c r="A285" s="103"/>
      <c r="B285" s="103"/>
      <c r="C285" s="103"/>
      <c r="D285" s="103"/>
      <c r="E285" s="103"/>
      <c r="F285" s="103"/>
      <c r="G285" s="103"/>
      <c r="H285" s="464"/>
      <c r="I285" s="103"/>
      <c r="J285" s="103"/>
      <c r="M285" s="103"/>
      <c r="N285" s="103"/>
      <c r="Q285" s="103"/>
      <c r="R285" s="103"/>
    </row>
    <row r="286" spans="1:18">
      <c r="A286" s="103"/>
      <c r="B286" s="103"/>
      <c r="C286" s="103"/>
      <c r="D286" s="103"/>
      <c r="E286" s="103"/>
      <c r="F286" s="103"/>
      <c r="G286" s="103"/>
      <c r="H286" s="464"/>
      <c r="I286" s="103"/>
      <c r="J286" s="103"/>
      <c r="M286" s="103"/>
      <c r="N286" s="103"/>
      <c r="Q286" s="103"/>
      <c r="R286" s="103"/>
    </row>
    <row r="287" spans="1:18">
      <c r="A287" s="103"/>
      <c r="B287" s="103"/>
      <c r="C287" s="103"/>
      <c r="D287" s="103"/>
      <c r="E287" s="103"/>
      <c r="F287" s="103"/>
      <c r="G287" s="103"/>
      <c r="H287" s="464"/>
      <c r="I287" s="103"/>
      <c r="J287" s="103"/>
      <c r="M287" s="103"/>
      <c r="N287" s="103"/>
      <c r="Q287" s="103"/>
      <c r="R287" s="103"/>
    </row>
    <row r="288" spans="1:18">
      <c r="A288" s="103"/>
      <c r="B288" s="103"/>
      <c r="C288" s="103"/>
      <c r="D288" s="103"/>
      <c r="E288" s="103"/>
      <c r="F288" s="103"/>
      <c r="G288" s="103"/>
      <c r="H288" s="464"/>
      <c r="I288" s="103"/>
      <c r="J288" s="103"/>
      <c r="M288" s="103"/>
      <c r="N288" s="103"/>
      <c r="Q288" s="103"/>
      <c r="R288" s="103"/>
    </row>
    <row r="289" spans="1:18">
      <c r="A289" s="103"/>
      <c r="B289" s="103"/>
      <c r="C289" s="103"/>
      <c r="D289" s="103"/>
      <c r="E289" s="103"/>
      <c r="F289" s="103"/>
      <c r="G289" s="103"/>
      <c r="H289" s="464"/>
      <c r="I289" s="103"/>
      <c r="J289" s="103"/>
      <c r="M289" s="103"/>
      <c r="N289" s="103"/>
      <c r="Q289" s="103"/>
      <c r="R289" s="103"/>
    </row>
    <row r="290" spans="1:18">
      <c r="A290" s="103"/>
      <c r="B290" s="103"/>
      <c r="C290" s="103"/>
      <c r="D290" s="103"/>
      <c r="E290" s="103"/>
      <c r="F290" s="103"/>
      <c r="G290" s="103"/>
      <c r="H290" s="464"/>
      <c r="I290" s="103"/>
      <c r="J290" s="103"/>
      <c r="M290" s="103"/>
      <c r="N290" s="103"/>
      <c r="Q290" s="103"/>
      <c r="R290" s="103"/>
    </row>
    <row r="291" spans="1:18">
      <c r="A291" s="103"/>
      <c r="B291" s="103"/>
      <c r="C291" s="103"/>
      <c r="D291" s="103"/>
      <c r="E291" s="103"/>
      <c r="F291" s="103"/>
      <c r="G291" s="103"/>
      <c r="H291" s="464"/>
      <c r="I291" s="103"/>
      <c r="J291" s="103"/>
      <c r="M291" s="103"/>
      <c r="N291" s="103"/>
      <c r="Q291" s="103"/>
      <c r="R291" s="103"/>
    </row>
    <row r="292" spans="1:18">
      <c r="A292" s="103"/>
      <c r="B292" s="103"/>
      <c r="C292" s="103"/>
      <c r="D292" s="103"/>
      <c r="E292" s="103"/>
      <c r="F292" s="103"/>
      <c r="G292" s="103"/>
      <c r="H292" s="464"/>
      <c r="I292" s="103"/>
      <c r="J292" s="103"/>
      <c r="M292" s="103"/>
      <c r="N292" s="103"/>
      <c r="Q292" s="103"/>
      <c r="R292" s="103"/>
    </row>
    <row r="293" spans="1:18">
      <c r="A293" s="103"/>
      <c r="B293" s="103"/>
      <c r="C293" s="103"/>
      <c r="D293" s="103"/>
      <c r="E293" s="103"/>
      <c r="F293" s="103"/>
      <c r="G293" s="103"/>
      <c r="H293" s="464"/>
      <c r="I293" s="103"/>
      <c r="J293" s="103"/>
      <c r="M293" s="103"/>
      <c r="N293" s="103"/>
      <c r="Q293" s="103"/>
      <c r="R293" s="103"/>
    </row>
    <row r="294" spans="1:18">
      <c r="A294" s="103"/>
      <c r="B294" s="103"/>
      <c r="C294" s="103"/>
      <c r="D294" s="103"/>
      <c r="E294" s="103"/>
      <c r="F294" s="103"/>
      <c r="G294" s="103"/>
      <c r="H294" s="464"/>
      <c r="I294" s="103"/>
      <c r="J294" s="103"/>
      <c r="M294" s="103"/>
      <c r="N294" s="103"/>
      <c r="Q294" s="103"/>
      <c r="R294" s="103"/>
    </row>
    <row r="295" spans="1:18">
      <c r="A295" s="103"/>
      <c r="B295" s="103"/>
      <c r="C295" s="103"/>
      <c r="D295" s="103"/>
      <c r="E295" s="103"/>
      <c r="F295" s="103"/>
      <c r="G295" s="103"/>
      <c r="H295" s="464"/>
      <c r="I295" s="103"/>
      <c r="J295" s="103"/>
      <c r="M295" s="103"/>
      <c r="N295" s="103"/>
      <c r="Q295" s="103"/>
      <c r="R295" s="103"/>
    </row>
    <row r="296" spans="1:18">
      <c r="A296" s="103"/>
      <c r="B296" s="103"/>
      <c r="C296" s="103"/>
      <c r="D296" s="103"/>
      <c r="E296" s="103"/>
      <c r="F296" s="103"/>
      <c r="G296" s="103"/>
      <c r="H296" s="464"/>
      <c r="I296" s="103"/>
      <c r="J296" s="103"/>
      <c r="M296" s="103"/>
      <c r="N296" s="103"/>
      <c r="Q296" s="103"/>
      <c r="R296" s="103"/>
    </row>
    <row r="297" spans="1:18">
      <c r="A297" s="103"/>
      <c r="B297" s="103"/>
      <c r="C297" s="103"/>
      <c r="D297" s="103"/>
      <c r="E297" s="103"/>
      <c r="F297" s="103"/>
      <c r="G297" s="103"/>
      <c r="H297" s="464"/>
      <c r="I297" s="103"/>
      <c r="J297" s="103"/>
      <c r="M297" s="103"/>
      <c r="N297" s="103"/>
      <c r="Q297" s="103"/>
      <c r="R297" s="103"/>
    </row>
    <row r="298" spans="1:18">
      <c r="A298" s="103"/>
      <c r="B298" s="103"/>
      <c r="C298" s="103"/>
      <c r="D298" s="103"/>
      <c r="E298" s="103"/>
      <c r="F298" s="103"/>
      <c r="G298" s="103"/>
      <c r="H298" s="464"/>
      <c r="I298" s="103"/>
      <c r="J298" s="103"/>
      <c r="M298" s="103"/>
      <c r="N298" s="103"/>
      <c r="Q298" s="103"/>
      <c r="R298" s="103"/>
    </row>
    <row r="299" spans="1:18">
      <c r="A299" s="103"/>
      <c r="B299" s="103"/>
      <c r="C299" s="103"/>
      <c r="D299" s="103"/>
      <c r="E299" s="103"/>
      <c r="F299" s="103"/>
      <c r="G299" s="103"/>
      <c r="H299" s="464"/>
      <c r="I299" s="103"/>
      <c r="J299" s="103"/>
      <c r="M299" s="103"/>
      <c r="N299" s="103"/>
      <c r="Q299" s="103"/>
      <c r="R299" s="103"/>
    </row>
    <row r="300" spans="1:18">
      <c r="A300" s="103"/>
      <c r="B300" s="103"/>
      <c r="C300" s="103"/>
      <c r="D300" s="103"/>
      <c r="E300" s="103"/>
      <c r="F300" s="103"/>
      <c r="G300" s="103"/>
      <c r="H300" s="464"/>
      <c r="I300" s="103"/>
      <c r="J300" s="103"/>
      <c r="M300" s="103"/>
      <c r="N300" s="103"/>
      <c r="Q300" s="103"/>
      <c r="R300" s="103"/>
    </row>
    <row r="301" spans="1:18">
      <c r="A301" s="103"/>
      <c r="B301" s="103"/>
      <c r="C301" s="103"/>
      <c r="D301" s="103"/>
      <c r="E301" s="103"/>
      <c r="F301" s="103"/>
      <c r="G301" s="103"/>
      <c r="H301" s="464"/>
      <c r="I301" s="103"/>
      <c r="J301" s="103"/>
      <c r="M301" s="103"/>
      <c r="N301" s="103"/>
      <c r="Q301" s="103"/>
      <c r="R301" s="103"/>
    </row>
    <row r="302" spans="1:18">
      <c r="A302" s="103"/>
      <c r="B302" s="103"/>
      <c r="C302" s="103"/>
      <c r="D302" s="103"/>
      <c r="E302" s="103"/>
      <c r="F302" s="103"/>
      <c r="G302" s="103"/>
      <c r="H302" s="464"/>
      <c r="I302" s="103"/>
      <c r="J302" s="103"/>
      <c r="M302" s="103"/>
      <c r="N302" s="103"/>
      <c r="Q302" s="103"/>
      <c r="R302" s="103"/>
    </row>
    <row r="303" spans="1:18">
      <c r="A303" s="103"/>
      <c r="B303" s="103"/>
      <c r="C303" s="103"/>
      <c r="D303" s="103"/>
      <c r="E303" s="103"/>
      <c r="F303" s="103"/>
      <c r="G303" s="103"/>
      <c r="H303" s="464"/>
      <c r="I303" s="103"/>
      <c r="J303" s="103"/>
      <c r="M303" s="103"/>
      <c r="N303" s="103"/>
      <c r="Q303" s="103"/>
      <c r="R303" s="103"/>
    </row>
    <row r="304" spans="1:18">
      <c r="A304" s="103"/>
      <c r="B304" s="103"/>
      <c r="C304" s="103"/>
      <c r="D304" s="103"/>
      <c r="E304" s="103"/>
      <c r="F304" s="103"/>
      <c r="G304" s="103"/>
      <c r="H304" s="464"/>
      <c r="I304" s="103"/>
      <c r="J304" s="103"/>
      <c r="M304" s="103"/>
      <c r="N304" s="103"/>
      <c r="Q304" s="103"/>
      <c r="R304" s="103"/>
    </row>
    <row r="305" spans="1:18">
      <c r="A305" s="103"/>
      <c r="B305" s="103"/>
      <c r="C305" s="103"/>
      <c r="D305" s="103"/>
      <c r="E305" s="103"/>
      <c r="F305" s="103"/>
      <c r="G305" s="103"/>
      <c r="H305" s="464"/>
      <c r="I305" s="103"/>
      <c r="J305" s="103"/>
      <c r="M305" s="103"/>
      <c r="N305" s="103"/>
      <c r="Q305" s="103"/>
      <c r="R305" s="103"/>
    </row>
    <row r="306" spans="1:18">
      <c r="A306" s="103"/>
      <c r="B306" s="103"/>
      <c r="C306" s="103"/>
      <c r="D306" s="103"/>
      <c r="E306" s="103"/>
      <c r="F306" s="103"/>
      <c r="G306" s="103"/>
      <c r="H306" s="464"/>
      <c r="I306" s="103"/>
      <c r="J306" s="103"/>
      <c r="M306" s="103"/>
      <c r="N306" s="103"/>
      <c r="Q306" s="103"/>
      <c r="R306" s="103"/>
    </row>
    <row r="307" spans="1:18">
      <c r="A307" s="103"/>
      <c r="B307" s="103"/>
      <c r="C307" s="103"/>
      <c r="D307" s="103"/>
      <c r="E307" s="103"/>
      <c r="F307" s="103"/>
      <c r="G307" s="103"/>
      <c r="H307" s="464"/>
      <c r="I307" s="103"/>
      <c r="J307" s="103"/>
      <c r="M307" s="103"/>
      <c r="N307" s="103"/>
      <c r="Q307" s="103"/>
      <c r="R307" s="103"/>
    </row>
    <row r="308" spans="1:18">
      <c r="A308" s="103"/>
      <c r="B308" s="103"/>
      <c r="C308" s="103"/>
      <c r="D308" s="103"/>
      <c r="E308" s="103"/>
      <c r="F308" s="103"/>
      <c r="G308" s="103"/>
      <c r="H308" s="464"/>
      <c r="I308" s="103"/>
      <c r="J308" s="103"/>
      <c r="M308" s="103"/>
      <c r="N308" s="103"/>
      <c r="Q308" s="103"/>
      <c r="R308" s="103"/>
    </row>
    <row r="309" spans="1:18">
      <c r="A309" s="103"/>
      <c r="B309" s="103"/>
      <c r="C309" s="103"/>
      <c r="D309" s="103"/>
      <c r="E309" s="103"/>
      <c r="F309" s="103"/>
      <c r="G309" s="103"/>
      <c r="H309" s="464"/>
      <c r="I309" s="103"/>
      <c r="J309" s="103"/>
      <c r="M309" s="103"/>
      <c r="N309" s="103"/>
      <c r="Q309" s="103"/>
      <c r="R309" s="103"/>
    </row>
    <row r="310" spans="1:18">
      <c r="A310" s="103"/>
      <c r="B310" s="103"/>
      <c r="C310" s="103"/>
      <c r="D310" s="103"/>
      <c r="E310" s="103"/>
      <c r="F310" s="103"/>
      <c r="G310" s="103"/>
      <c r="H310" s="464"/>
      <c r="I310" s="103"/>
      <c r="J310" s="103"/>
      <c r="M310" s="103"/>
      <c r="N310" s="103"/>
      <c r="Q310" s="103"/>
      <c r="R310" s="103"/>
    </row>
    <row r="311" spans="1:18">
      <c r="A311" s="103"/>
      <c r="B311" s="103"/>
      <c r="C311" s="103"/>
      <c r="D311" s="103"/>
      <c r="E311" s="103"/>
      <c r="F311" s="103"/>
      <c r="G311" s="103"/>
      <c r="H311" s="464"/>
      <c r="I311" s="103"/>
      <c r="J311" s="103"/>
      <c r="M311" s="103"/>
      <c r="N311" s="103"/>
      <c r="Q311" s="103"/>
      <c r="R311" s="103"/>
    </row>
    <row r="312" spans="1:18">
      <c r="A312" s="103"/>
      <c r="B312" s="103"/>
      <c r="C312" s="103"/>
      <c r="D312" s="103"/>
      <c r="E312" s="103"/>
      <c r="F312" s="103"/>
      <c r="G312" s="103"/>
      <c r="H312" s="464"/>
      <c r="I312" s="103"/>
      <c r="J312" s="103"/>
      <c r="M312" s="103"/>
      <c r="N312" s="103"/>
      <c r="Q312" s="103"/>
      <c r="R312" s="103"/>
    </row>
    <row r="313" spans="1:18">
      <c r="A313" s="103"/>
      <c r="B313" s="103"/>
      <c r="C313" s="103"/>
      <c r="D313" s="103"/>
      <c r="E313" s="103"/>
      <c r="F313" s="103"/>
      <c r="G313" s="103"/>
      <c r="H313" s="464"/>
      <c r="I313" s="103"/>
      <c r="J313" s="103"/>
      <c r="M313" s="103"/>
      <c r="N313" s="103"/>
      <c r="Q313" s="103"/>
      <c r="R313" s="103"/>
    </row>
    <row r="314" spans="1:18">
      <c r="A314" s="103"/>
      <c r="B314" s="103"/>
      <c r="C314" s="103"/>
      <c r="D314" s="103"/>
      <c r="E314" s="103"/>
      <c r="F314" s="103"/>
      <c r="G314" s="103"/>
      <c r="H314" s="464"/>
      <c r="I314" s="103"/>
      <c r="J314" s="103"/>
      <c r="M314" s="103"/>
      <c r="N314" s="103"/>
      <c r="Q314" s="103"/>
      <c r="R314" s="103"/>
    </row>
    <row r="315" spans="1:18">
      <c r="A315" s="103"/>
      <c r="B315" s="103"/>
      <c r="C315" s="103"/>
      <c r="D315" s="103"/>
      <c r="E315" s="103"/>
      <c r="F315" s="103"/>
      <c r="G315" s="103"/>
      <c r="H315" s="464"/>
      <c r="I315" s="103"/>
      <c r="J315" s="103"/>
      <c r="M315" s="103"/>
      <c r="N315" s="103"/>
      <c r="Q315" s="103"/>
      <c r="R315" s="103"/>
    </row>
    <row r="316" spans="1:18">
      <c r="A316" s="103"/>
      <c r="B316" s="103"/>
      <c r="C316" s="103"/>
      <c r="D316" s="103"/>
      <c r="E316" s="103"/>
      <c r="F316" s="103"/>
      <c r="G316" s="103"/>
      <c r="H316" s="464"/>
      <c r="I316" s="103"/>
      <c r="J316" s="103"/>
      <c r="M316" s="103"/>
      <c r="N316" s="103"/>
      <c r="Q316" s="103"/>
      <c r="R316" s="103"/>
    </row>
    <row r="317" spans="1:18">
      <c r="A317" s="103"/>
      <c r="B317" s="103"/>
      <c r="C317" s="103"/>
      <c r="D317" s="103"/>
      <c r="E317" s="103"/>
      <c r="F317" s="103"/>
      <c r="G317" s="103"/>
      <c r="H317" s="464"/>
      <c r="I317" s="103"/>
      <c r="J317" s="103"/>
      <c r="M317" s="103"/>
      <c r="N317" s="103"/>
      <c r="Q317" s="103"/>
      <c r="R317" s="103"/>
    </row>
    <row r="318" spans="1:18">
      <c r="A318" s="103"/>
      <c r="B318" s="103"/>
      <c r="C318" s="103"/>
      <c r="D318" s="103"/>
      <c r="E318" s="103"/>
      <c r="F318" s="103"/>
      <c r="G318" s="103"/>
      <c r="H318" s="464"/>
      <c r="I318" s="103"/>
      <c r="J318" s="103"/>
      <c r="M318" s="103"/>
      <c r="N318" s="103"/>
      <c r="Q318" s="103"/>
      <c r="R318" s="103"/>
    </row>
    <row r="319" spans="1:18">
      <c r="A319" s="103"/>
      <c r="B319" s="103"/>
      <c r="C319" s="103"/>
      <c r="D319" s="103"/>
      <c r="E319" s="103"/>
      <c r="F319" s="103"/>
      <c r="G319" s="103"/>
      <c r="H319" s="464"/>
      <c r="I319" s="103"/>
      <c r="J319" s="103"/>
      <c r="M319" s="103"/>
      <c r="N319" s="103"/>
      <c r="Q319" s="103"/>
      <c r="R319" s="103"/>
    </row>
    <row r="320" spans="1:18">
      <c r="A320" s="103"/>
      <c r="B320" s="103"/>
      <c r="C320" s="103"/>
      <c r="D320" s="103"/>
      <c r="E320" s="103"/>
      <c r="F320" s="103"/>
      <c r="G320" s="103"/>
      <c r="H320" s="464"/>
      <c r="I320" s="103"/>
      <c r="J320" s="103"/>
      <c r="M320" s="103"/>
      <c r="N320" s="103"/>
      <c r="Q320" s="103"/>
      <c r="R320" s="103"/>
    </row>
    <row r="321" spans="1:18">
      <c r="A321" s="103"/>
      <c r="B321" s="103"/>
      <c r="C321" s="103"/>
      <c r="D321" s="103"/>
      <c r="E321" s="103"/>
      <c r="F321" s="103"/>
      <c r="G321" s="103"/>
      <c r="H321" s="464"/>
      <c r="I321" s="103"/>
      <c r="J321" s="103"/>
      <c r="M321" s="103"/>
      <c r="N321" s="103"/>
      <c r="Q321" s="103"/>
      <c r="R321" s="103"/>
    </row>
    <row r="322" spans="1:18">
      <c r="A322" s="103"/>
      <c r="B322" s="103"/>
      <c r="C322" s="103"/>
      <c r="D322" s="103"/>
      <c r="E322" s="103"/>
      <c r="F322" s="103"/>
      <c r="G322" s="103"/>
      <c r="H322" s="464"/>
      <c r="I322" s="103"/>
      <c r="J322" s="103"/>
      <c r="M322" s="103"/>
      <c r="N322" s="103"/>
      <c r="Q322" s="103"/>
      <c r="R322" s="103"/>
    </row>
    <row r="323" spans="1:18">
      <c r="A323" s="103"/>
      <c r="B323" s="103"/>
      <c r="C323" s="103"/>
      <c r="D323" s="103"/>
      <c r="E323" s="103"/>
      <c r="F323" s="103"/>
      <c r="G323" s="103"/>
      <c r="H323" s="464"/>
      <c r="I323" s="103"/>
      <c r="J323" s="103"/>
      <c r="M323" s="103"/>
      <c r="N323" s="103"/>
      <c r="Q323" s="103"/>
      <c r="R323" s="103"/>
    </row>
    <row r="324" spans="1:18">
      <c r="A324" s="103"/>
      <c r="B324" s="103"/>
      <c r="C324" s="103"/>
      <c r="D324" s="103"/>
      <c r="E324" s="103"/>
      <c r="F324" s="103"/>
      <c r="G324" s="103"/>
      <c r="H324" s="464"/>
      <c r="I324" s="103"/>
      <c r="J324" s="103"/>
      <c r="M324" s="103"/>
      <c r="N324" s="103"/>
      <c r="Q324" s="103"/>
      <c r="R324" s="103"/>
    </row>
    <row r="325" spans="1:18">
      <c r="A325" s="103"/>
      <c r="B325" s="103"/>
      <c r="C325" s="103"/>
      <c r="D325" s="103"/>
      <c r="E325" s="103"/>
      <c r="F325" s="103"/>
      <c r="G325" s="103"/>
      <c r="H325" s="464"/>
      <c r="I325" s="103"/>
      <c r="J325" s="103"/>
      <c r="M325" s="103"/>
      <c r="N325" s="103"/>
      <c r="Q325" s="103"/>
      <c r="R325" s="103"/>
    </row>
    <row r="326" spans="1:18">
      <c r="A326" s="103"/>
      <c r="B326" s="103"/>
      <c r="C326" s="103"/>
      <c r="D326" s="103"/>
      <c r="E326" s="103"/>
      <c r="F326" s="103"/>
      <c r="G326" s="103"/>
      <c r="H326" s="464"/>
      <c r="I326" s="103"/>
      <c r="J326" s="103"/>
      <c r="M326" s="103"/>
      <c r="N326" s="103"/>
      <c r="Q326" s="103"/>
      <c r="R326" s="103"/>
    </row>
    <row r="327" spans="1:18">
      <c r="A327" s="103"/>
      <c r="B327" s="103"/>
      <c r="C327" s="103"/>
      <c r="D327" s="103"/>
      <c r="E327" s="103"/>
      <c r="F327" s="103"/>
      <c r="G327" s="103"/>
      <c r="H327" s="464"/>
      <c r="I327" s="103"/>
      <c r="J327" s="103"/>
      <c r="M327" s="103"/>
      <c r="N327" s="103"/>
      <c r="Q327" s="103"/>
      <c r="R327" s="103"/>
    </row>
  </sheetData>
  <sheetProtection sheet="1" objects="1" scenarios="1"/>
  <phoneticPr fontId="0" type="noConversion"/>
  <printOptions horizontalCentered="1" verticalCentered="1"/>
  <pageMargins left="0.3" right="0.25" top="0.39370078740157483" bottom="0.39370078740157483" header="0.23622047244094491" footer="0.31496062992125984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zoomScale="85" zoomScaleNormal="85" workbookViewId="0">
      <selection activeCell="F1" sqref="F1"/>
    </sheetView>
  </sheetViews>
  <sheetFormatPr baseColWidth="10" defaultColWidth="11.42578125" defaultRowHeight="12.75"/>
  <cols>
    <col min="1" max="1" width="1.85546875" style="129" customWidth="1"/>
    <col min="2" max="2" width="18.140625" style="129" customWidth="1"/>
    <col min="3" max="3" width="8.5703125" style="129" customWidth="1"/>
    <col min="4" max="4" width="1.5703125" style="129" customWidth="1"/>
    <col min="5" max="5" width="8.140625" style="129" customWidth="1"/>
    <col min="6" max="6" width="3.28515625" style="322" customWidth="1"/>
    <col min="7" max="7" width="1.28515625" style="129" customWidth="1"/>
    <col min="8" max="19" width="9.5703125" style="129" customWidth="1"/>
    <col min="20" max="20" width="1.7109375" style="129" customWidth="1"/>
    <col min="21" max="21" width="10.5703125" style="129" customWidth="1"/>
    <col min="22" max="16384" width="11.42578125" style="129"/>
  </cols>
  <sheetData>
    <row r="1" spans="1:21" ht="33" customHeight="1">
      <c r="A1" s="125"/>
      <c r="B1" s="475" t="str">
        <f>CoûtFin!B$1</f>
        <v>Lachine Lab @L'Auberge Numérique</v>
      </c>
      <c r="C1" s="126"/>
      <c r="D1" s="127"/>
      <c r="E1" s="127"/>
      <c r="F1" s="330"/>
      <c r="G1" s="127"/>
      <c r="H1" s="127"/>
      <c r="I1" s="127"/>
      <c r="J1" s="127"/>
      <c r="K1" s="127"/>
      <c r="L1" s="127"/>
      <c r="M1" s="319" t="s">
        <v>114</v>
      </c>
      <c r="N1" s="127"/>
      <c r="O1" s="127"/>
      <c r="P1" s="127"/>
      <c r="Q1" s="127"/>
      <c r="R1" s="127"/>
      <c r="S1" s="127"/>
      <c r="T1" s="127"/>
      <c r="U1" s="128"/>
    </row>
    <row r="2" spans="1:21">
      <c r="A2" s="137"/>
    </row>
    <row r="3" spans="1:21" ht="27" customHeight="1">
      <c r="A3" s="130"/>
      <c r="B3" s="320"/>
      <c r="C3" s="321" t="s">
        <v>115</v>
      </c>
      <c r="D3" s="133"/>
      <c r="E3" s="134"/>
      <c r="F3" s="332"/>
      <c r="G3" s="134"/>
      <c r="H3" s="135"/>
      <c r="I3" s="135"/>
      <c r="J3" s="132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</row>
    <row r="4" spans="1:21" ht="12" customHeight="1">
      <c r="A4" s="130"/>
      <c r="B4" s="320"/>
      <c r="C4" s="320"/>
      <c r="D4" s="131"/>
      <c r="E4" s="131"/>
      <c r="F4" s="331"/>
      <c r="G4" s="131"/>
      <c r="H4" s="131"/>
      <c r="I4" s="131"/>
      <c r="J4" s="136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1:21" ht="6" customHeight="1">
      <c r="A5" s="137"/>
      <c r="B5" s="322"/>
      <c r="C5" s="322"/>
      <c r="T5" s="88"/>
      <c r="U5" s="131"/>
    </row>
    <row r="6" spans="1:21" s="139" customFormat="1" ht="18" customHeight="1">
      <c r="A6" s="138"/>
      <c r="B6" s="323"/>
      <c r="C6" s="323"/>
      <c r="F6" s="323"/>
      <c r="H6" s="492" t="s">
        <v>116</v>
      </c>
      <c r="I6" s="492" t="s">
        <v>117</v>
      </c>
      <c r="J6" s="492" t="s">
        <v>118</v>
      </c>
      <c r="K6" s="492" t="s">
        <v>119</v>
      </c>
      <c r="L6" s="492" t="s">
        <v>120</v>
      </c>
      <c r="M6" s="492" t="s">
        <v>121</v>
      </c>
      <c r="N6" s="492" t="s">
        <v>122</v>
      </c>
      <c r="O6" s="492" t="s">
        <v>123</v>
      </c>
      <c r="P6" s="492" t="s">
        <v>124</v>
      </c>
      <c r="Q6" s="492" t="s">
        <v>125</v>
      </c>
      <c r="R6" s="492" t="s">
        <v>126</v>
      </c>
      <c r="S6" s="492" t="s">
        <v>127</v>
      </c>
      <c r="T6" s="91"/>
      <c r="U6" s="140" t="s">
        <v>128</v>
      </c>
    </row>
    <row r="7" spans="1:21" ht="6" customHeight="1" thickBot="1">
      <c r="A7" s="137"/>
      <c r="B7" s="322"/>
      <c r="C7" s="322"/>
      <c r="G7" s="141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91"/>
      <c r="U7" s="89"/>
    </row>
    <row r="8" spans="1:21" ht="20.25" customHeight="1" thickTop="1" thickBot="1">
      <c r="A8" s="142"/>
      <c r="B8" s="324" t="s">
        <v>129</v>
      </c>
      <c r="C8" s="325"/>
      <c r="G8" s="14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2"/>
      <c r="T8" s="91"/>
      <c r="U8" s="423">
        <f>SUM(H8:T8)</f>
        <v>0</v>
      </c>
    </row>
    <row r="9" spans="1:21" ht="6.75" customHeight="1" thickTop="1">
      <c r="A9" s="130"/>
      <c r="B9" s="326"/>
      <c r="C9" s="326"/>
      <c r="D9" s="144"/>
      <c r="E9" s="144"/>
      <c r="F9" s="326"/>
      <c r="G9" s="141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91"/>
      <c r="U9" s="115"/>
    </row>
    <row r="10" spans="1:21" ht="15" customHeight="1">
      <c r="A10" s="137"/>
      <c r="B10" s="322"/>
      <c r="C10" s="327" t="s">
        <v>130</v>
      </c>
      <c r="E10" s="158">
        <v>1</v>
      </c>
      <c r="H10" s="424">
        <f t="shared" ref="H10:S10" si="0">H8*$E10</f>
        <v>0</v>
      </c>
      <c r="I10" s="424">
        <f t="shared" si="0"/>
        <v>0</v>
      </c>
      <c r="J10" s="424">
        <f t="shared" si="0"/>
        <v>0</v>
      </c>
      <c r="K10" s="424">
        <f t="shared" si="0"/>
        <v>0</v>
      </c>
      <c r="L10" s="424">
        <f t="shared" si="0"/>
        <v>0</v>
      </c>
      <c r="M10" s="424">
        <f t="shared" si="0"/>
        <v>0</v>
      </c>
      <c r="N10" s="424">
        <f t="shared" si="0"/>
        <v>0</v>
      </c>
      <c r="O10" s="424">
        <f t="shared" si="0"/>
        <v>0</v>
      </c>
      <c r="P10" s="424">
        <f t="shared" si="0"/>
        <v>0</v>
      </c>
      <c r="Q10" s="424">
        <f t="shared" si="0"/>
        <v>0</v>
      </c>
      <c r="R10" s="424">
        <f t="shared" si="0"/>
        <v>0</v>
      </c>
      <c r="S10" s="424">
        <f t="shared" si="0"/>
        <v>0</v>
      </c>
      <c r="T10" s="91"/>
      <c r="U10" s="425">
        <f>SUM(H10:T10)</f>
        <v>0</v>
      </c>
    </row>
    <row r="11" spans="1:21" ht="15" customHeight="1">
      <c r="A11" s="137"/>
      <c r="B11" s="322"/>
      <c r="C11" s="327" t="s">
        <v>131</v>
      </c>
      <c r="E11" s="158"/>
      <c r="H11" s="424"/>
      <c r="I11" s="424">
        <f t="shared" ref="I11:S11" si="1">H8*$E11</f>
        <v>0</v>
      </c>
      <c r="J11" s="424">
        <f t="shared" si="1"/>
        <v>0</v>
      </c>
      <c r="K11" s="424">
        <f t="shared" si="1"/>
        <v>0</v>
      </c>
      <c r="L11" s="424">
        <f t="shared" si="1"/>
        <v>0</v>
      </c>
      <c r="M11" s="424">
        <f t="shared" si="1"/>
        <v>0</v>
      </c>
      <c r="N11" s="424">
        <f t="shared" si="1"/>
        <v>0</v>
      </c>
      <c r="O11" s="424">
        <f t="shared" si="1"/>
        <v>0</v>
      </c>
      <c r="P11" s="424">
        <f t="shared" si="1"/>
        <v>0</v>
      </c>
      <c r="Q11" s="424">
        <f t="shared" si="1"/>
        <v>0</v>
      </c>
      <c r="R11" s="424">
        <f t="shared" si="1"/>
        <v>0</v>
      </c>
      <c r="S11" s="424">
        <f t="shared" si="1"/>
        <v>0</v>
      </c>
      <c r="T11" s="91"/>
      <c r="U11" s="425">
        <f>SUM(H11:T11)</f>
        <v>0</v>
      </c>
    </row>
    <row r="12" spans="1:21" ht="15" customHeight="1">
      <c r="A12" s="137"/>
      <c r="B12" s="322"/>
      <c r="C12" s="327" t="s">
        <v>132</v>
      </c>
      <c r="E12" s="158"/>
      <c r="H12" s="424"/>
      <c r="I12" s="424"/>
      <c r="J12" s="424">
        <f t="shared" ref="J12:S12" si="2">H8*$E12</f>
        <v>0</v>
      </c>
      <c r="K12" s="424">
        <f t="shared" si="2"/>
        <v>0</v>
      </c>
      <c r="L12" s="424">
        <f t="shared" si="2"/>
        <v>0</v>
      </c>
      <c r="M12" s="424">
        <f t="shared" si="2"/>
        <v>0</v>
      </c>
      <c r="N12" s="424">
        <f t="shared" si="2"/>
        <v>0</v>
      </c>
      <c r="O12" s="424">
        <f t="shared" si="2"/>
        <v>0</v>
      </c>
      <c r="P12" s="424">
        <f t="shared" si="2"/>
        <v>0</v>
      </c>
      <c r="Q12" s="424">
        <f t="shared" si="2"/>
        <v>0</v>
      </c>
      <c r="R12" s="424">
        <f t="shared" si="2"/>
        <v>0</v>
      </c>
      <c r="S12" s="424">
        <f t="shared" si="2"/>
        <v>0</v>
      </c>
      <c r="T12" s="91"/>
      <c r="U12" s="425">
        <f>SUM(H12:T12)</f>
        <v>0</v>
      </c>
    </row>
    <row r="13" spans="1:21" ht="15" customHeight="1">
      <c r="A13" s="137"/>
      <c r="B13" s="322"/>
      <c r="C13" s="327" t="s">
        <v>133</v>
      </c>
      <c r="E13" s="159"/>
      <c r="H13" s="424"/>
      <c r="I13" s="424"/>
      <c r="J13" s="424"/>
      <c r="K13" s="424">
        <f t="shared" ref="K13:S13" si="3">H8*$E13</f>
        <v>0</v>
      </c>
      <c r="L13" s="424">
        <f t="shared" si="3"/>
        <v>0</v>
      </c>
      <c r="M13" s="424">
        <f t="shared" si="3"/>
        <v>0</v>
      </c>
      <c r="N13" s="424">
        <f t="shared" si="3"/>
        <v>0</v>
      </c>
      <c r="O13" s="424">
        <f t="shared" si="3"/>
        <v>0</v>
      </c>
      <c r="P13" s="424">
        <f t="shared" si="3"/>
        <v>0</v>
      </c>
      <c r="Q13" s="424">
        <f t="shared" si="3"/>
        <v>0</v>
      </c>
      <c r="R13" s="424">
        <f t="shared" si="3"/>
        <v>0</v>
      </c>
      <c r="S13" s="424">
        <f t="shared" si="3"/>
        <v>0</v>
      </c>
      <c r="T13" s="91"/>
      <c r="U13" s="425">
        <f>SUM(H13:T13)</f>
        <v>0</v>
      </c>
    </row>
    <row r="14" spans="1:21" ht="6" customHeight="1" thickBot="1">
      <c r="A14" s="137"/>
      <c r="B14" s="322"/>
      <c r="C14" s="322"/>
      <c r="G14" s="141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91"/>
      <c r="U14" s="89"/>
    </row>
    <row r="15" spans="1:21" ht="20.25" customHeight="1" thickTop="1" thickBot="1">
      <c r="A15" s="142"/>
      <c r="B15" s="324" t="s">
        <v>134</v>
      </c>
      <c r="C15" s="325"/>
      <c r="G15" s="141"/>
      <c r="H15" s="421"/>
      <c r="I15" s="421"/>
      <c r="J15" s="421"/>
      <c r="K15" s="421"/>
      <c r="L15" s="421"/>
      <c r="M15" s="421"/>
      <c r="N15" s="421"/>
      <c r="O15" s="421"/>
      <c r="P15" s="421"/>
      <c r="Q15" s="421"/>
      <c r="R15" s="421"/>
      <c r="S15" s="421"/>
      <c r="T15" s="91"/>
      <c r="U15" s="423">
        <f>SUM(H15:T15)</f>
        <v>0</v>
      </c>
    </row>
    <row r="16" spans="1:21" ht="6.75" customHeight="1" thickTop="1">
      <c r="A16" s="130"/>
      <c r="B16" s="326"/>
      <c r="C16" s="326"/>
      <c r="D16" s="144"/>
      <c r="E16" s="144"/>
      <c r="F16" s="326"/>
      <c r="G16" s="141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91"/>
      <c r="U16" s="115"/>
    </row>
    <row r="17" spans="1:21" ht="15" customHeight="1">
      <c r="A17" s="137"/>
      <c r="B17" s="322"/>
      <c r="C17" s="327" t="s">
        <v>130</v>
      </c>
      <c r="E17" s="158"/>
      <c r="H17" s="424">
        <f t="shared" ref="H17:S17" si="4">H15*$E17</f>
        <v>0</v>
      </c>
      <c r="I17" s="424">
        <f t="shared" si="4"/>
        <v>0</v>
      </c>
      <c r="J17" s="424">
        <f t="shared" si="4"/>
        <v>0</v>
      </c>
      <c r="K17" s="424">
        <f t="shared" si="4"/>
        <v>0</v>
      </c>
      <c r="L17" s="424">
        <f t="shared" si="4"/>
        <v>0</v>
      </c>
      <c r="M17" s="424">
        <f t="shared" si="4"/>
        <v>0</v>
      </c>
      <c r="N17" s="424">
        <f t="shared" si="4"/>
        <v>0</v>
      </c>
      <c r="O17" s="424">
        <f t="shared" si="4"/>
        <v>0</v>
      </c>
      <c r="P17" s="424">
        <f t="shared" si="4"/>
        <v>0</v>
      </c>
      <c r="Q17" s="424">
        <f t="shared" si="4"/>
        <v>0</v>
      </c>
      <c r="R17" s="424">
        <f t="shared" si="4"/>
        <v>0</v>
      </c>
      <c r="S17" s="424">
        <f t="shared" si="4"/>
        <v>0</v>
      </c>
      <c r="T17" s="91"/>
      <c r="U17" s="425">
        <f>SUM(H17:T17)</f>
        <v>0</v>
      </c>
    </row>
    <row r="18" spans="1:21" ht="15" customHeight="1">
      <c r="A18" s="137"/>
      <c r="B18" s="322"/>
      <c r="C18" s="327" t="s">
        <v>131</v>
      </c>
      <c r="E18" s="158"/>
      <c r="H18" s="424"/>
      <c r="I18" s="424">
        <f t="shared" ref="I18:S18" si="5">H15*$E18</f>
        <v>0</v>
      </c>
      <c r="J18" s="424">
        <f t="shared" si="5"/>
        <v>0</v>
      </c>
      <c r="K18" s="424">
        <f t="shared" si="5"/>
        <v>0</v>
      </c>
      <c r="L18" s="424">
        <f t="shared" si="5"/>
        <v>0</v>
      </c>
      <c r="M18" s="424">
        <f t="shared" si="5"/>
        <v>0</v>
      </c>
      <c r="N18" s="424">
        <f t="shared" si="5"/>
        <v>0</v>
      </c>
      <c r="O18" s="424">
        <f t="shared" si="5"/>
        <v>0</v>
      </c>
      <c r="P18" s="424">
        <f t="shared" si="5"/>
        <v>0</v>
      </c>
      <c r="Q18" s="424">
        <f t="shared" si="5"/>
        <v>0</v>
      </c>
      <c r="R18" s="424">
        <f t="shared" si="5"/>
        <v>0</v>
      </c>
      <c r="S18" s="424">
        <f t="shared" si="5"/>
        <v>0</v>
      </c>
      <c r="T18" s="91"/>
      <c r="U18" s="425">
        <f>SUM(H18:T18)</f>
        <v>0</v>
      </c>
    </row>
    <row r="19" spans="1:21" ht="15" customHeight="1">
      <c r="A19" s="137"/>
      <c r="B19" s="322"/>
      <c r="C19" s="327" t="s">
        <v>132</v>
      </c>
      <c r="E19" s="158"/>
      <c r="H19" s="424"/>
      <c r="I19" s="424"/>
      <c r="J19" s="424">
        <f t="shared" ref="J19:S19" si="6">H15*$E19</f>
        <v>0</v>
      </c>
      <c r="K19" s="424">
        <f t="shared" si="6"/>
        <v>0</v>
      </c>
      <c r="L19" s="424">
        <f t="shared" si="6"/>
        <v>0</v>
      </c>
      <c r="M19" s="424">
        <f t="shared" si="6"/>
        <v>0</v>
      </c>
      <c r="N19" s="424">
        <f t="shared" si="6"/>
        <v>0</v>
      </c>
      <c r="O19" s="424">
        <f t="shared" si="6"/>
        <v>0</v>
      </c>
      <c r="P19" s="424">
        <f t="shared" si="6"/>
        <v>0</v>
      </c>
      <c r="Q19" s="424">
        <f t="shared" si="6"/>
        <v>0</v>
      </c>
      <c r="R19" s="424">
        <f t="shared" si="6"/>
        <v>0</v>
      </c>
      <c r="S19" s="424">
        <f t="shared" si="6"/>
        <v>0</v>
      </c>
      <c r="T19" s="91"/>
      <c r="U19" s="425">
        <f>SUM(H19:T19)</f>
        <v>0</v>
      </c>
    </row>
    <row r="20" spans="1:21" ht="15" customHeight="1">
      <c r="A20" s="137"/>
      <c r="B20" s="322"/>
      <c r="C20" s="327" t="s">
        <v>133</v>
      </c>
      <c r="E20" s="159"/>
      <c r="H20" s="424"/>
      <c r="I20" s="424"/>
      <c r="J20" s="424"/>
      <c r="K20" s="424">
        <f t="shared" ref="K20:S20" si="7">H15*$E20</f>
        <v>0</v>
      </c>
      <c r="L20" s="424">
        <f t="shared" si="7"/>
        <v>0</v>
      </c>
      <c r="M20" s="424">
        <f t="shared" si="7"/>
        <v>0</v>
      </c>
      <c r="N20" s="424">
        <f t="shared" si="7"/>
        <v>0</v>
      </c>
      <c r="O20" s="424">
        <f t="shared" si="7"/>
        <v>0</v>
      </c>
      <c r="P20" s="424">
        <f t="shared" si="7"/>
        <v>0</v>
      </c>
      <c r="Q20" s="424">
        <f t="shared" si="7"/>
        <v>0</v>
      </c>
      <c r="R20" s="424">
        <f t="shared" si="7"/>
        <v>0</v>
      </c>
      <c r="S20" s="424">
        <f t="shared" si="7"/>
        <v>0</v>
      </c>
      <c r="T20" s="91"/>
      <c r="U20" s="425">
        <f>SUM(H20:T20)</f>
        <v>0</v>
      </c>
    </row>
    <row r="21" spans="1:21" ht="13.5" thickBot="1">
      <c r="A21" s="137"/>
      <c r="B21" s="322"/>
      <c r="C21" s="322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1"/>
      <c r="U21" s="89"/>
    </row>
    <row r="22" spans="1:21" ht="18" customHeight="1" thickBot="1">
      <c r="A22" s="137"/>
      <c r="F22" s="333" t="s">
        <v>135</v>
      </c>
      <c r="H22" s="426">
        <f t="shared" ref="H22:S22" si="8">SUM(H10:H13)+SUM(H17:H20)</f>
        <v>0</v>
      </c>
      <c r="I22" s="426">
        <f t="shared" si="8"/>
        <v>0</v>
      </c>
      <c r="J22" s="426">
        <f t="shared" si="8"/>
        <v>0</v>
      </c>
      <c r="K22" s="426">
        <f t="shared" si="8"/>
        <v>0</v>
      </c>
      <c r="L22" s="426">
        <f t="shared" si="8"/>
        <v>0</v>
      </c>
      <c r="M22" s="426">
        <f t="shared" si="8"/>
        <v>0</v>
      </c>
      <c r="N22" s="426">
        <f t="shared" si="8"/>
        <v>0</v>
      </c>
      <c r="O22" s="426">
        <f t="shared" si="8"/>
        <v>0</v>
      </c>
      <c r="P22" s="426">
        <f t="shared" si="8"/>
        <v>0</v>
      </c>
      <c r="Q22" s="426">
        <f t="shared" si="8"/>
        <v>0</v>
      </c>
      <c r="R22" s="426">
        <f t="shared" si="8"/>
        <v>0</v>
      </c>
      <c r="S22" s="427">
        <f t="shared" si="8"/>
        <v>0</v>
      </c>
      <c r="T22" s="91"/>
      <c r="U22" s="428">
        <f>SUM(H22:S22)</f>
        <v>0</v>
      </c>
    </row>
    <row r="23" spans="1:21" ht="6" customHeight="1" thickTop="1">
      <c r="A23" s="137"/>
      <c r="T23" s="146"/>
      <c r="U23" s="147"/>
    </row>
    <row r="24" spans="1:21">
      <c r="A24" s="148"/>
      <c r="B24" s="135"/>
      <c r="C24" s="135"/>
      <c r="D24" s="135"/>
      <c r="E24" s="135"/>
      <c r="F24" s="334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</row>
    <row r="25" spans="1:21">
      <c r="A25" s="137"/>
    </row>
    <row r="26" spans="1:21" ht="27" customHeight="1">
      <c r="A26" s="130"/>
      <c r="B26" s="320"/>
      <c r="C26" s="321" t="s">
        <v>136</v>
      </c>
      <c r="D26" s="133"/>
      <c r="E26" s="134"/>
      <c r="F26" s="332"/>
      <c r="G26" s="134"/>
      <c r="H26" s="135"/>
      <c r="I26" s="135"/>
      <c r="J26" s="132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</row>
    <row r="27" spans="1:21" ht="12" customHeight="1">
      <c r="A27" s="130"/>
      <c r="B27" s="320"/>
      <c r="C27" s="320"/>
      <c r="D27" s="131"/>
      <c r="E27" s="131"/>
      <c r="F27" s="331"/>
      <c r="G27" s="131"/>
      <c r="H27" s="131"/>
      <c r="I27" s="131"/>
      <c r="J27" s="136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</row>
    <row r="28" spans="1:21" ht="6" customHeight="1">
      <c r="A28" s="137"/>
      <c r="B28" s="322"/>
      <c r="C28" s="322"/>
      <c r="T28" s="88"/>
      <c r="U28" s="131"/>
    </row>
    <row r="29" spans="1:21" s="139" customFormat="1" ht="21" customHeight="1">
      <c r="A29" s="138"/>
      <c r="B29" s="323"/>
      <c r="C29" s="323"/>
      <c r="F29" s="323"/>
      <c r="H29" s="122" t="str">
        <f>$H$6</f>
        <v>Mois 1</v>
      </c>
      <c r="I29" s="122" t="str">
        <f>$I$6</f>
        <v>Mois 2</v>
      </c>
      <c r="J29" s="122" t="str">
        <f>$J$6</f>
        <v>Mois 3</v>
      </c>
      <c r="K29" s="122" t="str">
        <f>$K$6</f>
        <v>Mois 4</v>
      </c>
      <c r="L29" s="122" t="str">
        <f>$L$6</f>
        <v>Mois 5</v>
      </c>
      <c r="M29" s="122" t="str">
        <f>$M$6</f>
        <v>Mois 6</v>
      </c>
      <c r="N29" s="122" t="str">
        <f>$N$6</f>
        <v>Mois 7</v>
      </c>
      <c r="O29" s="122" t="str">
        <f>$O$6</f>
        <v>Mois 8</v>
      </c>
      <c r="P29" s="122" t="str">
        <f>$P$6</f>
        <v>Mois 9</v>
      </c>
      <c r="Q29" s="122" t="str">
        <f>$Q$6</f>
        <v>Mois 10</v>
      </c>
      <c r="R29" s="122" t="str">
        <f>$R$6</f>
        <v>Mois 11</v>
      </c>
      <c r="S29" s="122" t="str">
        <f>$S$6</f>
        <v>Mois 12</v>
      </c>
      <c r="T29" s="91"/>
      <c r="U29" s="140" t="s">
        <v>128</v>
      </c>
    </row>
    <row r="30" spans="1:21" ht="6" customHeight="1" thickBot="1">
      <c r="A30" s="137"/>
      <c r="B30" s="322"/>
      <c r="C30" s="322"/>
      <c r="G30" s="141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91"/>
      <c r="U30" s="89"/>
    </row>
    <row r="31" spans="1:21" ht="20.25" customHeight="1" thickTop="1" thickBot="1">
      <c r="A31" s="142"/>
      <c r="B31" s="324" t="s">
        <v>129</v>
      </c>
      <c r="C31" s="325"/>
      <c r="G31" s="141"/>
      <c r="H31" s="421"/>
      <c r="I31" s="421"/>
      <c r="J31" s="421"/>
      <c r="K31" s="421"/>
      <c r="L31" s="421"/>
      <c r="M31" s="421"/>
      <c r="N31" s="421"/>
      <c r="O31" s="421"/>
      <c r="P31" s="421"/>
      <c r="Q31" s="421"/>
      <c r="R31" s="421"/>
      <c r="S31" s="421"/>
      <c r="T31" s="91"/>
      <c r="U31" s="423">
        <f>SUM(H31:T31)</f>
        <v>0</v>
      </c>
    </row>
    <row r="32" spans="1:21" ht="6.75" customHeight="1" thickTop="1">
      <c r="A32" s="130"/>
      <c r="B32" s="326"/>
      <c r="C32" s="326"/>
      <c r="D32" s="144"/>
      <c r="E32" s="144"/>
      <c r="F32" s="326"/>
      <c r="G32" s="141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91"/>
      <c r="U32" s="115"/>
    </row>
    <row r="33" spans="1:21" ht="15" customHeight="1">
      <c r="A33" s="137"/>
      <c r="B33" s="322"/>
      <c r="C33" s="327" t="s">
        <v>130</v>
      </c>
      <c r="E33" s="150">
        <f>E10</f>
        <v>1</v>
      </c>
      <c r="H33" s="424">
        <f>H31*$E33</f>
        <v>0</v>
      </c>
      <c r="I33" s="424">
        <f>I31*$E33</f>
        <v>0</v>
      </c>
      <c r="J33" s="424">
        <f>J31*$E33</f>
        <v>0</v>
      </c>
      <c r="K33" s="424">
        <f t="shared" ref="K33:S33" si="9">K31*$E33</f>
        <v>0</v>
      </c>
      <c r="L33" s="424">
        <f t="shared" si="9"/>
        <v>0</v>
      </c>
      <c r="M33" s="424">
        <f t="shared" si="9"/>
        <v>0</v>
      </c>
      <c r="N33" s="424">
        <f t="shared" si="9"/>
        <v>0</v>
      </c>
      <c r="O33" s="424">
        <f t="shared" si="9"/>
        <v>0</v>
      </c>
      <c r="P33" s="424">
        <f t="shared" si="9"/>
        <v>0</v>
      </c>
      <c r="Q33" s="424">
        <f t="shared" si="9"/>
        <v>0</v>
      </c>
      <c r="R33" s="424">
        <f t="shared" si="9"/>
        <v>0</v>
      </c>
      <c r="S33" s="424">
        <f t="shared" si="9"/>
        <v>0</v>
      </c>
      <c r="T33" s="91"/>
      <c r="U33" s="425">
        <f>SUM(H33:T33)</f>
        <v>0</v>
      </c>
    </row>
    <row r="34" spans="1:21" ht="15" customHeight="1">
      <c r="A34" s="137"/>
      <c r="B34" s="322"/>
      <c r="C34" s="327" t="s">
        <v>131</v>
      </c>
      <c r="E34" s="151">
        <f>E11</f>
        <v>0</v>
      </c>
      <c r="H34" s="424">
        <f>$S8*E34</f>
        <v>0</v>
      </c>
      <c r="I34" s="424">
        <f>H31*$E34</f>
        <v>0</v>
      </c>
      <c r="J34" s="424">
        <f t="shared" ref="J34:S34" si="10">I31*$E34</f>
        <v>0</v>
      </c>
      <c r="K34" s="424">
        <f t="shared" si="10"/>
        <v>0</v>
      </c>
      <c r="L34" s="424">
        <f t="shared" si="10"/>
        <v>0</v>
      </c>
      <c r="M34" s="424">
        <f t="shared" si="10"/>
        <v>0</v>
      </c>
      <c r="N34" s="424">
        <f t="shared" si="10"/>
        <v>0</v>
      </c>
      <c r="O34" s="424">
        <f t="shared" si="10"/>
        <v>0</v>
      </c>
      <c r="P34" s="424">
        <f t="shared" si="10"/>
        <v>0</v>
      </c>
      <c r="Q34" s="424">
        <f t="shared" si="10"/>
        <v>0</v>
      </c>
      <c r="R34" s="424">
        <f t="shared" si="10"/>
        <v>0</v>
      </c>
      <c r="S34" s="424">
        <f t="shared" si="10"/>
        <v>0</v>
      </c>
      <c r="T34" s="91"/>
      <c r="U34" s="425">
        <f>SUM(H34:T34)</f>
        <v>0</v>
      </c>
    </row>
    <row r="35" spans="1:21" ht="15" customHeight="1">
      <c r="A35" s="137"/>
      <c r="B35" s="322"/>
      <c r="C35" s="327" t="s">
        <v>132</v>
      </c>
      <c r="E35" s="151">
        <f>E12</f>
        <v>0</v>
      </c>
      <c r="H35" s="424">
        <f>$R8*E35</f>
        <v>0</v>
      </c>
      <c r="I35" s="424">
        <f>$S8*E35</f>
        <v>0</v>
      </c>
      <c r="J35" s="424">
        <f>H31*$E35</f>
        <v>0</v>
      </c>
      <c r="K35" s="424">
        <f t="shared" ref="K35:S35" si="11">I31*$E35</f>
        <v>0</v>
      </c>
      <c r="L35" s="424">
        <f t="shared" si="11"/>
        <v>0</v>
      </c>
      <c r="M35" s="424">
        <f t="shared" si="11"/>
        <v>0</v>
      </c>
      <c r="N35" s="424">
        <f t="shared" si="11"/>
        <v>0</v>
      </c>
      <c r="O35" s="424">
        <f t="shared" si="11"/>
        <v>0</v>
      </c>
      <c r="P35" s="424">
        <f t="shared" si="11"/>
        <v>0</v>
      </c>
      <c r="Q35" s="424">
        <f t="shared" si="11"/>
        <v>0</v>
      </c>
      <c r="R35" s="424">
        <f t="shared" si="11"/>
        <v>0</v>
      </c>
      <c r="S35" s="424">
        <f t="shared" si="11"/>
        <v>0</v>
      </c>
      <c r="T35" s="91"/>
      <c r="U35" s="425">
        <f>SUM(H35:T35)</f>
        <v>0</v>
      </c>
    </row>
    <row r="36" spans="1:21" ht="15" customHeight="1">
      <c r="A36" s="137"/>
      <c r="B36" s="322"/>
      <c r="C36" s="327" t="s">
        <v>133</v>
      </c>
      <c r="E36" s="152">
        <f>E13</f>
        <v>0</v>
      </c>
      <c r="H36" s="424">
        <f>$Q8*E36</f>
        <v>0</v>
      </c>
      <c r="I36" s="424">
        <f>$R8*E36</f>
        <v>0</v>
      </c>
      <c r="J36" s="424">
        <f>$S8*E36</f>
        <v>0</v>
      </c>
      <c r="K36" s="424">
        <f>H31*$E36</f>
        <v>0</v>
      </c>
      <c r="L36" s="424">
        <f t="shared" ref="L36:S36" si="12">I31*$E36</f>
        <v>0</v>
      </c>
      <c r="M36" s="424">
        <f t="shared" si="12"/>
        <v>0</v>
      </c>
      <c r="N36" s="424">
        <f t="shared" si="12"/>
        <v>0</v>
      </c>
      <c r="O36" s="424">
        <f t="shared" si="12"/>
        <v>0</v>
      </c>
      <c r="P36" s="424">
        <f t="shared" si="12"/>
        <v>0</v>
      </c>
      <c r="Q36" s="424">
        <f t="shared" si="12"/>
        <v>0</v>
      </c>
      <c r="R36" s="424">
        <f t="shared" si="12"/>
        <v>0</v>
      </c>
      <c r="S36" s="424">
        <f t="shared" si="12"/>
        <v>0</v>
      </c>
      <c r="T36" s="91"/>
      <c r="U36" s="425">
        <f>SUM(H36:T36)</f>
        <v>0</v>
      </c>
    </row>
    <row r="37" spans="1:21" ht="6" customHeight="1" thickBot="1">
      <c r="A37" s="137"/>
      <c r="B37" s="322"/>
      <c r="C37" s="322"/>
      <c r="G37" s="141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91"/>
      <c r="U37" s="89"/>
    </row>
    <row r="38" spans="1:21" ht="20.25" customHeight="1" thickTop="1" thickBot="1">
      <c r="A38" s="142"/>
      <c r="B38" s="324" t="s">
        <v>134</v>
      </c>
      <c r="C38" s="325"/>
      <c r="G38" s="141"/>
      <c r="H38" s="421"/>
      <c r="I38" s="421"/>
      <c r="J38" s="421"/>
      <c r="K38" s="421"/>
      <c r="L38" s="421"/>
      <c r="M38" s="421"/>
      <c r="N38" s="421"/>
      <c r="O38" s="421"/>
      <c r="P38" s="421"/>
      <c r="Q38" s="421"/>
      <c r="R38" s="421"/>
      <c r="S38" s="421"/>
      <c r="T38" s="91"/>
      <c r="U38" s="423">
        <f>SUM(H38:T38)</f>
        <v>0</v>
      </c>
    </row>
    <row r="39" spans="1:21" ht="6.75" customHeight="1" thickTop="1">
      <c r="A39" s="130"/>
      <c r="B39" s="326"/>
      <c r="C39" s="326"/>
      <c r="D39" s="144"/>
      <c r="E39" s="144"/>
      <c r="F39" s="326"/>
      <c r="G39" s="141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91"/>
      <c r="U39" s="115"/>
    </row>
    <row r="40" spans="1:21" ht="15" customHeight="1">
      <c r="A40" s="137"/>
      <c r="B40" s="322"/>
      <c r="C40" s="327" t="s">
        <v>130</v>
      </c>
      <c r="E40" s="150">
        <f>E17</f>
        <v>0</v>
      </c>
      <c r="H40" s="424">
        <f>H38*$E40</f>
        <v>0</v>
      </c>
      <c r="I40" s="424">
        <f t="shared" ref="I40:S40" si="13">I38*$E40</f>
        <v>0</v>
      </c>
      <c r="J40" s="424">
        <f t="shared" si="13"/>
        <v>0</v>
      </c>
      <c r="K40" s="424">
        <f t="shared" si="13"/>
        <v>0</v>
      </c>
      <c r="L40" s="424">
        <f t="shared" si="13"/>
        <v>0</v>
      </c>
      <c r="M40" s="424">
        <f t="shared" si="13"/>
        <v>0</v>
      </c>
      <c r="N40" s="424">
        <f t="shared" si="13"/>
        <v>0</v>
      </c>
      <c r="O40" s="424">
        <f t="shared" si="13"/>
        <v>0</v>
      </c>
      <c r="P40" s="424">
        <f t="shared" si="13"/>
        <v>0</v>
      </c>
      <c r="Q40" s="424">
        <f t="shared" si="13"/>
        <v>0</v>
      </c>
      <c r="R40" s="424">
        <f t="shared" si="13"/>
        <v>0</v>
      </c>
      <c r="S40" s="424">
        <f t="shared" si="13"/>
        <v>0</v>
      </c>
      <c r="T40" s="91"/>
      <c r="U40" s="425">
        <f>SUM(H40:T40)</f>
        <v>0</v>
      </c>
    </row>
    <row r="41" spans="1:21" ht="15" customHeight="1">
      <c r="A41" s="137"/>
      <c r="B41" s="322"/>
      <c r="C41" s="327" t="s">
        <v>131</v>
      </c>
      <c r="E41" s="151">
        <f>E18</f>
        <v>0</v>
      </c>
      <c r="H41" s="424">
        <f>$S15*E41</f>
        <v>0</v>
      </c>
      <c r="I41" s="424">
        <f t="shared" ref="I41:S41" si="14">H38*$E41</f>
        <v>0</v>
      </c>
      <c r="J41" s="424">
        <f t="shared" si="14"/>
        <v>0</v>
      </c>
      <c r="K41" s="424">
        <f t="shared" si="14"/>
        <v>0</v>
      </c>
      <c r="L41" s="424">
        <f t="shared" si="14"/>
        <v>0</v>
      </c>
      <c r="M41" s="424">
        <f t="shared" si="14"/>
        <v>0</v>
      </c>
      <c r="N41" s="424">
        <f t="shared" si="14"/>
        <v>0</v>
      </c>
      <c r="O41" s="424">
        <f t="shared" si="14"/>
        <v>0</v>
      </c>
      <c r="P41" s="424">
        <f t="shared" si="14"/>
        <v>0</v>
      </c>
      <c r="Q41" s="424">
        <f t="shared" si="14"/>
        <v>0</v>
      </c>
      <c r="R41" s="424">
        <f t="shared" si="14"/>
        <v>0</v>
      </c>
      <c r="S41" s="424">
        <f t="shared" si="14"/>
        <v>0</v>
      </c>
      <c r="T41" s="91"/>
      <c r="U41" s="425">
        <f>SUM(H41:T41)</f>
        <v>0</v>
      </c>
    </row>
    <row r="42" spans="1:21" ht="15" customHeight="1">
      <c r="A42" s="137"/>
      <c r="B42" s="322"/>
      <c r="C42" s="327" t="s">
        <v>132</v>
      </c>
      <c r="E42" s="151">
        <f>E19</f>
        <v>0</v>
      </c>
      <c r="H42" s="424">
        <f>$R15*E42</f>
        <v>0</v>
      </c>
      <c r="I42" s="424">
        <f>$S15*E42</f>
        <v>0</v>
      </c>
      <c r="J42" s="424">
        <f t="shared" ref="J42:S42" si="15">H38*$E42</f>
        <v>0</v>
      </c>
      <c r="K42" s="424">
        <f t="shared" si="15"/>
        <v>0</v>
      </c>
      <c r="L42" s="424">
        <f t="shared" si="15"/>
        <v>0</v>
      </c>
      <c r="M42" s="424">
        <f t="shared" si="15"/>
        <v>0</v>
      </c>
      <c r="N42" s="424">
        <f t="shared" si="15"/>
        <v>0</v>
      </c>
      <c r="O42" s="424">
        <f t="shared" si="15"/>
        <v>0</v>
      </c>
      <c r="P42" s="424">
        <f t="shared" si="15"/>
        <v>0</v>
      </c>
      <c r="Q42" s="424">
        <f t="shared" si="15"/>
        <v>0</v>
      </c>
      <c r="R42" s="424">
        <f t="shared" si="15"/>
        <v>0</v>
      </c>
      <c r="S42" s="424">
        <f t="shared" si="15"/>
        <v>0</v>
      </c>
      <c r="T42" s="91"/>
      <c r="U42" s="425">
        <f>SUM(H42:T42)</f>
        <v>0</v>
      </c>
    </row>
    <row r="43" spans="1:21" ht="15" customHeight="1">
      <c r="A43" s="137"/>
      <c r="B43" s="322"/>
      <c r="C43" s="327" t="s">
        <v>133</v>
      </c>
      <c r="E43" s="152">
        <f>E20</f>
        <v>0</v>
      </c>
      <c r="H43" s="424">
        <f>$Q15*E43</f>
        <v>0</v>
      </c>
      <c r="I43" s="424">
        <f>$R15*E43</f>
        <v>0</v>
      </c>
      <c r="J43" s="424">
        <f>$S15*E43</f>
        <v>0</v>
      </c>
      <c r="K43" s="424">
        <f t="shared" ref="K43:S43" si="16">H38*$E43</f>
        <v>0</v>
      </c>
      <c r="L43" s="424">
        <f t="shared" si="16"/>
        <v>0</v>
      </c>
      <c r="M43" s="424">
        <f t="shared" si="16"/>
        <v>0</v>
      </c>
      <c r="N43" s="424">
        <f t="shared" si="16"/>
        <v>0</v>
      </c>
      <c r="O43" s="424">
        <f t="shared" si="16"/>
        <v>0</v>
      </c>
      <c r="P43" s="424">
        <f t="shared" si="16"/>
        <v>0</v>
      </c>
      <c r="Q43" s="424">
        <f t="shared" si="16"/>
        <v>0</v>
      </c>
      <c r="R43" s="424">
        <f t="shared" si="16"/>
        <v>0</v>
      </c>
      <c r="S43" s="424">
        <f t="shared" si="16"/>
        <v>0</v>
      </c>
      <c r="T43" s="91"/>
      <c r="U43" s="425">
        <f>SUM(H43:T43)</f>
        <v>0</v>
      </c>
    </row>
    <row r="44" spans="1:21" ht="13.5" thickBot="1">
      <c r="A44" s="137"/>
      <c r="B44" s="322"/>
      <c r="C44" s="32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91"/>
      <c r="U44" s="89"/>
    </row>
    <row r="45" spans="1:21" ht="18" customHeight="1" thickBot="1">
      <c r="A45" s="137"/>
      <c r="B45" s="322"/>
      <c r="C45" s="322"/>
      <c r="F45" s="333" t="s">
        <v>135</v>
      </c>
      <c r="H45" s="426">
        <f t="shared" ref="H45:S45" si="17">SUM(H33:H36)+SUM(H40:H43)</f>
        <v>0</v>
      </c>
      <c r="I45" s="426">
        <f t="shared" si="17"/>
        <v>0</v>
      </c>
      <c r="J45" s="426">
        <f t="shared" si="17"/>
        <v>0</v>
      </c>
      <c r="K45" s="426">
        <f t="shared" si="17"/>
        <v>0</v>
      </c>
      <c r="L45" s="426">
        <f t="shared" si="17"/>
        <v>0</v>
      </c>
      <c r="M45" s="426">
        <f t="shared" si="17"/>
        <v>0</v>
      </c>
      <c r="N45" s="426">
        <f t="shared" si="17"/>
        <v>0</v>
      </c>
      <c r="O45" s="426">
        <f t="shared" si="17"/>
        <v>0</v>
      </c>
      <c r="P45" s="426">
        <f t="shared" si="17"/>
        <v>0</v>
      </c>
      <c r="Q45" s="426">
        <f t="shared" si="17"/>
        <v>0</v>
      </c>
      <c r="R45" s="426">
        <f t="shared" si="17"/>
        <v>0</v>
      </c>
      <c r="S45" s="427">
        <f t="shared" si="17"/>
        <v>0</v>
      </c>
      <c r="T45" s="91"/>
      <c r="U45" s="428">
        <f>SUM(H45:S45)</f>
        <v>0</v>
      </c>
    </row>
    <row r="46" spans="1:21" ht="6" customHeight="1" thickTop="1">
      <c r="A46" s="137"/>
      <c r="T46" s="146"/>
      <c r="U46" s="147"/>
    </row>
    <row r="47" spans="1:21">
      <c r="A47" s="148"/>
      <c r="B47" s="135"/>
      <c r="C47" s="135"/>
      <c r="D47" s="135"/>
      <c r="E47" s="135"/>
      <c r="F47" s="334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</row>
    <row r="48" spans="1:21">
      <c r="A48" s="137"/>
    </row>
    <row r="49" spans="1:21" ht="27" customHeight="1">
      <c r="A49" s="130"/>
      <c r="B49" s="320"/>
      <c r="C49" s="321" t="s">
        <v>137</v>
      </c>
      <c r="D49" s="133"/>
      <c r="E49" s="134"/>
      <c r="F49" s="332"/>
      <c r="G49" s="134"/>
      <c r="H49" s="135"/>
      <c r="I49" s="135"/>
      <c r="J49" s="132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</row>
    <row r="50" spans="1:21" ht="12" customHeight="1">
      <c r="A50" s="130"/>
      <c r="B50" s="320"/>
      <c r="C50" s="320"/>
      <c r="D50" s="131"/>
      <c r="E50" s="131"/>
      <c r="F50" s="331"/>
      <c r="G50" s="131"/>
      <c r="H50" s="131"/>
      <c r="I50" s="131"/>
      <c r="J50" s="136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</row>
    <row r="51" spans="1:21" ht="6" customHeight="1">
      <c r="A51" s="137"/>
      <c r="B51" s="322"/>
      <c r="C51" s="322"/>
      <c r="T51" s="88"/>
      <c r="U51" s="131"/>
    </row>
    <row r="52" spans="1:21" s="139" customFormat="1" ht="21" customHeight="1">
      <c r="A52" s="138"/>
      <c r="B52" s="323"/>
      <c r="C52" s="323"/>
      <c r="F52" s="323"/>
      <c r="H52" s="122" t="str">
        <f>$H$6</f>
        <v>Mois 1</v>
      </c>
      <c r="I52" s="122" t="str">
        <f>$I$6</f>
        <v>Mois 2</v>
      </c>
      <c r="J52" s="122" t="str">
        <f>$J$6</f>
        <v>Mois 3</v>
      </c>
      <c r="K52" s="122" t="str">
        <f>$K$6</f>
        <v>Mois 4</v>
      </c>
      <c r="L52" s="122" t="str">
        <f>$L$6</f>
        <v>Mois 5</v>
      </c>
      <c r="M52" s="122" t="str">
        <f>$M$6</f>
        <v>Mois 6</v>
      </c>
      <c r="N52" s="122" t="str">
        <f>$N$6</f>
        <v>Mois 7</v>
      </c>
      <c r="O52" s="122" t="str">
        <f>$O$6</f>
        <v>Mois 8</v>
      </c>
      <c r="P52" s="122" t="str">
        <f>$P$6</f>
        <v>Mois 9</v>
      </c>
      <c r="Q52" s="122" t="str">
        <f>$Q$6</f>
        <v>Mois 10</v>
      </c>
      <c r="R52" s="122" t="str">
        <f>$R$6</f>
        <v>Mois 11</v>
      </c>
      <c r="S52" s="122" t="str">
        <f>$S$6</f>
        <v>Mois 12</v>
      </c>
      <c r="T52" s="91"/>
      <c r="U52" s="140" t="s">
        <v>128</v>
      </c>
    </row>
    <row r="53" spans="1:21" ht="6" customHeight="1" thickBot="1">
      <c r="A53" s="137"/>
      <c r="B53" s="322"/>
      <c r="C53" s="322"/>
      <c r="G53" s="141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91"/>
      <c r="U53" s="89"/>
    </row>
    <row r="54" spans="1:21" ht="20.25" customHeight="1" thickTop="1" thickBot="1">
      <c r="A54" s="142"/>
      <c r="B54" s="324" t="s">
        <v>129</v>
      </c>
      <c r="C54" s="325"/>
      <c r="G54" s="141"/>
      <c r="H54" s="421"/>
      <c r="I54" s="421"/>
      <c r="J54" s="421"/>
      <c r="K54" s="421"/>
      <c r="L54" s="421"/>
      <c r="M54" s="421"/>
      <c r="N54" s="421"/>
      <c r="O54" s="421"/>
      <c r="P54" s="421"/>
      <c r="Q54" s="421"/>
      <c r="R54" s="421"/>
      <c r="S54" s="421"/>
      <c r="T54" s="91"/>
      <c r="U54" s="423">
        <f>SUM(H54:T54)</f>
        <v>0</v>
      </c>
    </row>
    <row r="55" spans="1:21" ht="6.75" customHeight="1" thickTop="1">
      <c r="A55" s="130"/>
      <c r="B55" s="326"/>
      <c r="C55" s="326"/>
      <c r="D55" s="144"/>
      <c r="E55" s="144"/>
      <c r="F55" s="326"/>
      <c r="G55" s="141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91"/>
      <c r="U55" s="115"/>
    </row>
    <row r="56" spans="1:21" ht="15" customHeight="1">
      <c r="A56" s="137"/>
      <c r="B56" s="322"/>
      <c r="C56" s="327" t="s">
        <v>130</v>
      </c>
      <c r="E56" s="150">
        <f>E33</f>
        <v>1</v>
      </c>
      <c r="H56" s="424">
        <f>H54*$E56</f>
        <v>0</v>
      </c>
      <c r="I56" s="424">
        <f>I54*$E56</f>
        <v>0</v>
      </c>
      <c r="J56" s="424">
        <f>J54*$E56</f>
        <v>0</v>
      </c>
      <c r="K56" s="424">
        <f t="shared" ref="K56:S56" si="18">K54*$E56</f>
        <v>0</v>
      </c>
      <c r="L56" s="424">
        <f t="shared" si="18"/>
        <v>0</v>
      </c>
      <c r="M56" s="424">
        <f t="shared" si="18"/>
        <v>0</v>
      </c>
      <c r="N56" s="424">
        <f t="shared" si="18"/>
        <v>0</v>
      </c>
      <c r="O56" s="424">
        <f t="shared" si="18"/>
        <v>0</v>
      </c>
      <c r="P56" s="424">
        <f t="shared" si="18"/>
        <v>0</v>
      </c>
      <c r="Q56" s="424">
        <f t="shared" si="18"/>
        <v>0</v>
      </c>
      <c r="R56" s="424">
        <f t="shared" si="18"/>
        <v>0</v>
      </c>
      <c r="S56" s="424">
        <f t="shared" si="18"/>
        <v>0</v>
      </c>
      <c r="T56" s="91"/>
      <c r="U56" s="425">
        <f>SUM(H56:T56)</f>
        <v>0</v>
      </c>
    </row>
    <row r="57" spans="1:21" ht="15" customHeight="1">
      <c r="A57" s="137"/>
      <c r="B57" s="322"/>
      <c r="C57" s="327" t="s">
        <v>131</v>
      </c>
      <c r="E57" s="151">
        <f>E34</f>
        <v>0</v>
      </c>
      <c r="H57" s="424">
        <f>$S31*E57</f>
        <v>0</v>
      </c>
      <c r="I57" s="424">
        <f t="shared" ref="I57:S57" si="19">H54*$E57</f>
        <v>0</v>
      </c>
      <c r="J57" s="424">
        <f t="shared" si="19"/>
        <v>0</v>
      </c>
      <c r="K57" s="424">
        <f t="shared" si="19"/>
        <v>0</v>
      </c>
      <c r="L57" s="424">
        <f t="shared" si="19"/>
        <v>0</v>
      </c>
      <c r="M57" s="424">
        <f t="shared" si="19"/>
        <v>0</v>
      </c>
      <c r="N57" s="424">
        <f t="shared" si="19"/>
        <v>0</v>
      </c>
      <c r="O57" s="424">
        <f t="shared" si="19"/>
        <v>0</v>
      </c>
      <c r="P57" s="424">
        <f t="shared" si="19"/>
        <v>0</v>
      </c>
      <c r="Q57" s="424">
        <f t="shared" si="19"/>
        <v>0</v>
      </c>
      <c r="R57" s="424">
        <f t="shared" si="19"/>
        <v>0</v>
      </c>
      <c r="S57" s="424">
        <f t="shared" si="19"/>
        <v>0</v>
      </c>
      <c r="T57" s="91"/>
      <c r="U57" s="425">
        <f>SUM(H57:T57)</f>
        <v>0</v>
      </c>
    </row>
    <row r="58" spans="1:21" ht="15" customHeight="1">
      <c r="A58" s="137"/>
      <c r="B58" s="322"/>
      <c r="C58" s="327" t="s">
        <v>132</v>
      </c>
      <c r="E58" s="151">
        <f>E35</f>
        <v>0</v>
      </c>
      <c r="H58" s="424">
        <f>$R31*E58</f>
        <v>0</v>
      </c>
      <c r="I58" s="424">
        <f>$S31*E58</f>
        <v>0</v>
      </c>
      <c r="J58" s="424">
        <f t="shared" ref="J58:S58" si="20">H54*$E58</f>
        <v>0</v>
      </c>
      <c r="K58" s="424">
        <f t="shared" si="20"/>
        <v>0</v>
      </c>
      <c r="L58" s="424">
        <f t="shared" si="20"/>
        <v>0</v>
      </c>
      <c r="M58" s="424">
        <f t="shared" si="20"/>
        <v>0</v>
      </c>
      <c r="N58" s="424">
        <f t="shared" si="20"/>
        <v>0</v>
      </c>
      <c r="O58" s="424">
        <f t="shared" si="20"/>
        <v>0</v>
      </c>
      <c r="P58" s="424">
        <f t="shared" si="20"/>
        <v>0</v>
      </c>
      <c r="Q58" s="424">
        <f t="shared" si="20"/>
        <v>0</v>
      </c>
      <c r="R58" s="424">
        <f t="shared" si="20"/>
        <v>0</v>
      </c>
      <c r="S58" s="424">
        <f t="shared" si="20"/>
        <v>0</v>
      </c>
      <c r="T58" s="91"/>
      <c r="U58" s="425">
        <f>SUM(H58:T58)</f>
        <v>0</v>
      </c>
    </row>
    <row r="59" spans="1:21" ht="15" customHeight="1">
      <c r="A59" s="137"/>
      <c r="B59" s="322"/>
      <c r="C59" s="327" t="s">
        <v>133</v>
      </c>
      <c r="E59" s="152">
        <f>E36</f>
        <v>0</v>
      </c>
      <c r="H59" s="424">
        <f>$Q31*E59</f>
        <v>0</v>
      </c>
      <c r="I59" s="424">
        <f>$R31*E59</f>
        <v>0</v>
      </c>
      <c r="J59" s="424">
        <f>$S31*E59</f>
        <v>0</v>
      </c>
      <c r="K59" s="424">
        <f t="shared" ref="K59:S59" si="21">H54*$E59</f>
        <v>0</v>
      </c>
      <c r="L59" s="424">
        <f t="shared" si="21"/>
        <v>0</v>
      </c>
      <c r="M59" s="424">
        <f t="shared" si="21"/>
        <v>0</v>
      </c>
      <c r="N59" s="424">
        <f t="shared" si="21"/>
        <v>0</v>
      </c>
      <c r="O59" s="424">
        <f t="shared" si="21"/>
        <v>0</v>
      </c>
      <c r="P59" s="424">
        <f t="shared" si="21"/>
        <v>0</v>
      </c>
      <c r="Q59" s="424">
        <f t="shared" si="21"/>
        <v>0</v>
      </c>
      <c r="R59" s="424">
        <f t="shared" si="21"/>
        <v>0</v>
      </c>
      <c r="S59" s="424">
        <f t="shared" si="21"/>
        <v>0</v>
      </c>
      <c r="T59" s="91"/>
      <c r="U59" s="425">
        <f>SUM(H59:T59)</f>
        <v>0</v>
      </c>
    </row>
    <row r="60" spans="1:21" ht="6" customHeight="1" thickBot="1">
      <c r="A60" s="137"/>
      <c r="B60" s="322"/>
      <c r="C60" s="322"/>
      <c r="G60" s="141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91"/>
      <c r="U60" s="89"/>
    </row>
    <row r="61" spans="1:21" ht="20.25" customHeight="1" thickTop="1" thickBot="1">
      <c r="A61" s="142"/>
      <c r="B61" s="324" t="s">
        <v>134</v>
      </c>
      <c r="C61" s="325"/>
      <c r="G61" s="141"/>
      <c r="H61" s="421"/>
      <c r="I61" s="421"/>
      <c r="J61" s="421"/>
      <c r="K61" s="421"/>
      <c r="L61" s="421"/>
      <c r="M61" s="421"/>
      <c r="N61" s="421"/>
      <c r="O61" s="421"/>
      <c r="P61" s="421"/>
      <c r="Q61" s="421"/>
      <c r="R61" s="421"/>
      <c r="S61" s="421"/>
      <c r="T61" s="91"/>
      <c r="U61" s="423">
        <f>SUM(H61:T61)</f>
        <v>0</v>
      </c>
    </row>
    <row r="62" spans="1:21" ht="6.75" customHeight="1" thickTop="1">
      <c r="A62" s="130"/>
      <c r="B62" s="326"/>
      <c r="C62" s="326"/>
      <c r="D62" s="144"/>
      <c r="E62" s="144"/>
      <c r="F62" s="326"/>
      <c r="G62" s="141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91"/>
      <c r="U62" s="115"/>
    </row>
    <row r="63" spans="1:21" ht="15" customHeight="1">
      <c r="A63" s="137"/>
      <c r="B63" s="322"/>
      <c r="C63" s="327" t="s">
        <v>130</v>
      </c>
      <c r="E63" s="150">
        <f>E40</f>
        <v>0</v>
      </c>
      <c r="H63" s="424">
        <f>H61*$E63</f>
        <v>0</v>
      </c>
      <c r="I63" s="424">
        <f t="shared" ref="I63:S63" si="22">I61*$E63</f>
        <v>0</v>
      </c>
      <c r="J63" s="424">
        <f t="shared" si="22"/>
        <v>0</v>
      </c>
      <c r="K63" s="424">
        <f t="shared" si="22"/>
        <v>0</v>
      </c>
      <c r="L63" s="424">
        <f t="shared" si="22"/>
        <v>0</v>
      </c>
      <c r="M63" s="424">
        <f t="shared" si="22"/>
        <v>0</v>
      </c>
      <c r="N63" s="424">
        <f t="shared" si="22"/>
        <v>0</v>
      </c>
      <c r="O63" s="424">
        <f t="shared" si="22"/>
        <v>0</v>
      </c>
      <c r="P63" s="424">
        <f t="shared" si="22"/>
        <v>0</v>
      </c>
      <c r="Q63" s="424">
        <f t="shared" si="22"/>
        <v>0</v>
      </c>
      <c r="R63" s="424">
        <f t="shared" si="22"/>
        <v>0</v>
      </c>
      <c r="S63" s="424">
        <f t="shared" si="22"/>
        <v>0</v>
      </c>
      <c r="T63" s="91"/>
      <c r="U63" s="425">
        <f>SUM(H63:T63)</f>
        <v>0</v>
      </c>
    </row>
    <row r="64" spans="1:21" ht="15" customHeight="1">
      <c r="A64" s="137"/>
      <c r="B64" s="322"/>
      <c r="C64" s="327" t="s">
        <v>131</v>
      </c>
      <c r="E64" s="151">
        <f>E41</f>
        <v>0</v>
      </c>
      <c r="H64" s="424">
        <f>$S38*E64</f>
        <v>0</v>
      </c>
      <c r="I64" s="424">
        <f t="shared" ref="I64:S64" si="23">H61*$E64</f>
        <v>0</v>
      </c>
      <c r="J64" s="424">
        <f t="shared" si="23"/>
        <v>0</v>
      </c>
      <c r="K64" s="424">
        <f t="shared" si="23"/>
        <v>0</v>
      </c>
      <c r="L64" s="424">
        <f t="shared" si="23"/>
        <v>0</v>
      </c>
      <c r="M64" s="424">
        <f t="shared" si="23"/>
        <v>0</v>
      </c>
      <c r="N64" s="424">
        <f t="shared" si="23"/>
        <v>0</v>
      </c>
      <c r="O64" s="424">
        <f t="shared" si="23"/>
        <v>0</v>
      </c>
      <c r="P64" s="424">
        <f t="shared" si="23"/>
        <v>0</v>
      </c>
      <c r="Q64" s="424">
        <f t="shared" si="23"/>
        <v>0</v>
      </c>
      <c r="R64" s="424">
        <f t="shared" si="23"/>
        <v>0</v>
      </c>
      <c r="S64" s="424">
        <f t="shared" si="23"/>
        <v>0</v>
      </c>
      <c r="T64" s="91"/>
      <c r="U64" s="425">
        <f>SUM(H64:T64)</f>
        <v>0</v>
      </c>
    </row>
    <row r="65" spans="1:21" ht="15" customHeight="1">
      <c r="A65" s="137"/>
      <c r="B65" s="322"/>
      <c r="C65" s="327" t="s">
        <v>132</v>
      </c>
      <c r="E65" s="151">
        <f>E42</f>
        <v>0</v>
      </c>
      <c r="H65" s="424">
        <f>$R38*E65</f>
        <v>0</v>
      </c>
      <c r="I65" s="424">
        <f>$S38*E65</f>
        <v>0</v>
      </c>
      <c r="J65" s="424">
        <f t="shared" ref="J65:S65" si="24">H61*$E65</f>
        <v>0</v>
      </c>
      <c r="K65" s="424">
        <f t="shared" si="24"/>
        <v>0</v>
      </c>
      <c r="L65" s="424">
        <f t="shared" si="24"/>
        <v>0</v>
      </c>
      <c r="M65" s="424">
        <f t="shared" si="24"/>
        <v>0</v>
      </c>
      <c r="N65" s="424">
        <f t="shared" si="24"/>
        <v>0</v>
      </c>
      <c r="O65" s="424">
        <f t="shared" si="24"/>
        <v>0</v>
      </c>
      <c r="P65" s="424">
        <f t="shared" si="24"/>
        <v>0</v>
      </c>
      <c r="Q65" s="424">
        <f t="shared" si="24"/>
        <v>0</v>
      </c>
      <c r="R65" s="424">
        <f t="shared" si="24"/>
        <v>0</v>
      </c>
      <c r="S65" s="424">
        <f t="shared" si="24"/>
        <v>0</v>
      </c>
      <c r="T65" s="91"/>
      <c r="U65" s="425">
        <f>SUM(H65:T65)</f>
        <v>0</v>
      </c>
    </row>
    <row r="66" spans="1:21" ht="15" customHeight="1">
      <c r="A66" s="137"/>
      <c r="B66" s="322"/>
      <c r="C66" s="327" t="s">
        <v>133</v>
      </c>
      <c r="E66" s="152">
        <f>E43</f>
        <v>0</v>
      </c>
      <c r="H66" s="424">
        <f>$Q38*E66</f>
        <v>0</v>
      </c>
      <c r="I66" s="424">
        <f>$R38*E66</f>
        <v>0</v>
      </c>
      <c r="J66" s="424">
        <f>$S38*E66</f>
        <v>0</v>
      </c>
      <c r="K66" s="424">
        <f t="shared" ref="K66:S66" si="25">H61*$E66</f>
        <v>0</v>
      </c>
      <c r="L66" s="424">
        <f t="shared" si="25"/>
        <v>0</v>
      </c>
      <c r="M66" s="424">
        <f t="shared" si="25"/>
        <v>0</v>
      </c>
      <c r="N66" s="424">
        <f t="shared" si="25"/>
        <v>0</v>
      </c>
      <c r="O66" s="424">
        <f t="shared" si="25"/>
        <v>0</v>
      </c>
      <c r="P66" s="424">
        <f t="shared" si="25"/>
        <v>0</v>
      </c>
      <c r="Q66" s="424">
        <f t="shared" si="25"/>
        <v>0</v>
      </c>
      <c r="R66" s="424">
        <f t="shared" si="25"/>
        <v>0</v>
      </c>
      <c r="S66" s="424">
        <f t="shared" si="25"/>
        <v>0</v>
      </c>
      <c r="T66" s="91"/>
      <c r="U66" s="425">
        <f>SUM(H66:T66)</f>
        <v>0</v>
      </c>
    </row>
    <row r="67" spans="1:21" ht="13.5" thickBot="1">
      <c r="A67" s="137"/>
      <c r="B67" s="322"/>
      <c r="C67" s="322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91"/>
      <c r="U67" s="89"/>
    </row>
    <row r="68" spans="1:21" ht="18" customHeight="1" thickBot="1">
      <c r="A68" s="137"/>
      <c r="B68" s="322"/>
      <c r="C68" s="322"/>
      <c r="F68" s="333" t="s">
        <v>135</v>
      </c>
      <c r="H68" s="426">
        <f t="shared" ref="H68:S68" si="26">SUM(H56:H59)+SUM(H63:H66)</f>
        <v>0</v>
      </c>
      <c r="I68" s="426">
        <f t="shared" si="26"/>
        <v>0</v>
      </c>
      <c r="J68" s="426">
        <f t="shared" si="26"/>
        <v>0</v>
      </c>
      <c r="K68" s="426">
        <f t="shared" si="26"/>
        <v>0</v>
      </c>
      <c r="L68" s="426">
        <f t="shared" si="26"/>
        <v>0</v>
      </c>
      <c r="M68" s="426">
        <f t="shared" si="26"/>
        <v>0</v>
      </c>
      <c r="N68" s="426">
        <f t="shared" si="26"/>
        <v>0</v>
      </c>
      <c r="O68" s="426">
        <f t="shared" si="26"/>
        <v>0</v>
      </c>
      <c r="P68" s="426">
        <f t="shared" si="26"/>
        <v>0</v>
      </c>
      <c r="Q68" s="426">
        <f t="shared" si="26"/>
        <v>0</v>
      </c>
      <c r="R68" s="426">
        <f t="shared" si="26"/>
        <v>0</v>
      </c>
      <c r="S68" s="427">
        <f t="shared" si="26"/>
        <v>0</v>
      </c>
      <c r="T68" s="91"/>
      <c r="U68" s="428">
        <f>SUM(H68:S68)</f>
        <v>0</v>
      </c>
    </row>
    <row r="69" spans="1:21" ht="6" customHeight="1" thickTop="1">
      <c r="A69" s="137"/>
      <c r="T69" s="146"/>
      <c r="U69" s="147"/>
    </row>
    <row r="70" spans="1:21">
      <c r="A70" s="148"/>
      <c r="B70" s="135"/>
      <c r="C70" s="135"/>
      <c r="D70" s="135"/>
      <c r="E70" s="135"/>
      <c r="F70" s="334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</row>
    <row r="71" spans="1:21" ht="33" customHeight="1">
      <c r="A71" s="125"/>
      <c r="B71" s="126" t="str">
        <f>CoûtFin!B$1</f>
        <v>Lachine Lab @L'Auberge Numérique</v>
      </c>
      <c r="C71" s="126"/>
      <c r="D71" s="127"/>
      <c r="E71" s="127"/>
      <c r="F71" s="330"/>
      <c r="G71" s="127"/>
      <c r="H71" s="127"/>
      <c r="I71" s="127"/>
      <c r="J71" s="127"/>
      <c r="K71" s="127"/>
      <c r="L71" s="127"/>
      <c r="M71" s="319" t="s">
        <v>138</v>
      </c>
      <c r="N71" s="127"/>
      <c r="O71" s="127"/>
      <c r="P71" s="127"/>
      <c r="Q71" s="127"/>
      <c r="R71" s="127"/>
      <c r="S71" s="127"/>
      <c r="T71" s="127"/>
      <c r="U71" s="128"/>
    </row>
    <row r="72" spans="1:21">
      <c r="A72" s="137"/>
    </row>
    <row r="73" spans="1:21" ht="27" customHeight="1">
      <c r="A73" s="130"/>
      <c r="B73" s="320"/>
      <c r="C73" s="321" t="s">
        <v>115</v>
      </c>
      <c r="D73" s="133"/>
      <c r="E73" s="134"/>
      <c r="F73" s="332"/>
      <c r="G73" s="134"/>
      <c r="H73" s="135"/>
      <c r="I73" s="135"/>
      <c r="J73" s="132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</row>
    <row r="74" spans="1:21" ht="12" customHeight="1">
      <c r="A74" s="130"/>
      <c r="B74" s="320"/>
      <c r="C74" s="320"/>
      <c r="D74" s="131"/>
      <c r="E74" s="131"/>
      <c r="F74" s="331"/>
      <c r="G74" s="131"/>
      <c r="H74" s="131"/>
      <c r="I74" s="131"/>
      <c r="J74" s="136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</row>
    <row r="75" spans="1:21" ht="6" customHeight="1">
      <c r="A75" s="137"/>
      <c r="B75" s="322"/>
      <c r="C75" s="322"/>
      <c r="T75" s="88"/>
      <c r="U75" s="131"/>
    </row>
    <row r="76" spans="1:21" s="139" customFormat="1" ht="18" customHeight="1">
      <c r="A76" s="138"/>
      <c r="B76" s="323"/>
      <c r="C76" s="323"/>
      <c r="F76" s="323"/>
      <c r="H76" s="122" t="str">
        <f>$H$6</f>
        <v>Mois 1</v>
      </c>
      <c r="I76" s="122" t="str">
        <f>$I$6</f>
        <v>Mois 2</v>
      </c>
      <c r="J76" s="122" t="str">
        <f>$J$6</f>
        <v>Mois 3</v>
      </c>
      <c r="K76" s="122" t="str">
        <f>$K$6</f>
        <v>Mois 4</v>
      </c>
      <c r="L76" s="122" t="str">
        <f>$L$6</f>
        <v>Mois 5</v>
      </c>
      <c r="M76" s="122" t="str">
        <f>$M$6</f>
        <v>Mois 6</v>
      </c>
      <c r="N76" s="122" t="str">
        <f>$N$6</f>
        <v>Mois 7</v>
      </c>
      <c r="O76" s="122" t="str">
        <f>$O$6</f>
        <v>Mois 8</v>
      </c>
      <c r="P76" s="122" t="str">
        <f>$P$6</f>
        <v>Mois 9</v>
      </c>
      <c r="Q76" s="122" t="str">
        <f>$Q$6</f>
        <v>Mois 10</v>
      </c>
      <c r="R76" s="122" t="str">
        <f>$R$6</f>
        <v>Mois 11</v>
      </c>
      <c r="S76" s="122" t="str">
        <f>$S$6</f>
        <v>Mois 12</v>
      </c>
      <c r="T76" s="91"/>
      <c r="U76" s="140" t="s">
        <v>128</v>
      </c>
    </row>
    <row r="77" spans="1:21" ht="6" customHeight="1" thickBot="1">
      <c r="A77" s="137"/>
      <c r="B77" s="322"/>
      <c r="C77" s="322"/>
      <c r="G77" s="141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91"/>
      <c r="U77" s="89"/>
    </row>
    <row r="78" spans="1:21" ht="20.25" customHeight="1" thickTop="1" thickBot="1">
      <c r="A78" s="142"/>
      <c r="B78" s="324" t="s">
        <v>139</v>
      </c>
      <c r="C78" s="325"/>
      <c r="E78" s="160">
        <v>0.5</v>
      </c>
      <c r="G78" s="141"/>
      <c r="H78" s="429">
        <f>H8*$E78</f>
        <v>0</v>
      </c>
      <c r="I78" s="429">
        <f>I8*$E78</f>
        <v>0</v>
      </c>
      <c r="J78" s="429">
        <f>J8*$E78</f>
        <v>0</v>
      </c>
      <c r="K78" s="429">
        <f t="shared" ref="K78:S78" si="27">K8*$E78</f>
        <v>0</v>
      </c>
      <c r="L78" s="429">
        <f t="shared" si="27"/>
        <v>0</v>
      </c>
      <c r="M78" s="429">
        <f t="shared" si="27"/>
        <v>0</v>
      </c>
      <c r="N78" s="429">
        <f t="shared" si="27"/>
        <v>0</v>
      </c>
      <c r="O78" s="429">
        <f t="shared" si="27"/>
        <v>0</v>
      </c>
      <c r="P78" s="429">
        <f t="shared" si="27"/>
        <v>0</v>
      </c>
      <c r="Q78" s="429">
        <f t="shared" si="27"/>
        <v>0</v>
      </c>
      <c r="R78" s="429">
        <f t="shared" si="27"/>
        <v>0</v>
      </c>
      <c r="S78" s="430">
        <f t="shared" si="27"/>
        <v>0</v>
      </c>
      <c r="T78" s="91"/>
      <c r="U78" s="423">
        <f>SUM(H78:T78)</f>
        <v>0</v>
      </c>
    </row>
    <row r="79" spans="1:21" ht="6.75" customHeight="1" thickTop="1">
      <c r="A79" s="130"/>
      <c r="B79" s="326"/>
      <c r="C79" s="326"/>
      <c r="D79" s="144"/>
      <c r="E79" s="153"/>
      <c r="F79" s="326"/>
      <c r="G79" s="141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91"/>
      <c r="U79" s="115"/>
    </row>
    <row r="80" spans="1:21" ht="15" customHeight="1">
      <c r="A80" s="137"/>
      <c r="B80" s="328"/>
      <c r="C80" s="509" t="s">
        <v>130</v>
      </c>
      <c r="E80" s="158">
        <v>1</v>
      </c>
      <c r="H80" s="424">
        <f>$E80*H78</f>
        <v>0</v>
      </c>
      <c r="I80" s="424">
        <f>$E80*I78</f>
        <v>0</v>
      </c>
      <c r="J80" s="424">
        <f>$E80*J78</f>
        <v>0</v>
      </c>
      <c r="K80" s="424">
        <f>$E80*K78</f>
        <v>0</v>
      </c>
      <c r="L80" s="424">
        <f t="shared" ref="L80:S80" si="28">$E80*L78</f>
        <v>0</v>
      </c>
      <c r="M80" s="424">
        <f t="shared" si="28"/>
        <v>0</v>
      </c>
      <c r="N80" s="424">
        <f t="shared" si="28"/>
        <v>0</v>
      </c>
      <c r="O80" s="424">
        <f t="shared" si="28"/>
        <v>0</v>
      </c>
      <c r="P80" s="424">
        <f t="shared" si="28"/>
        <v>0</v>
      </c>
      <c r="Q80" s="424">
        <f t="shared" si="28"/>
        <v>0</v>
      </c>
      <c r="R80" s="424">
        <f t="shared" si="28"/>
        <v>0</v>
      </c>
      <c r="S80" s="424">
        <f t="shared" si="28"/>
        <v>0</v>
      </c>
      <c r="T80" s="91"/>
      <c r="U80" s="425">
        <f>SUM(H80:T80)</f>
        <v>0</v>
      </c>
    </row>
    <row r="81" spans="1:21" ht="15" customHeight="1">
      <c r="A81" s="137"/>
      <c r="B81" s="328"/>
      <c r="C81" s="327" t="s">
        <v>131</v>
      </c>
      <c r="E81" s="158">
        <v>0</v>
      </c>
      <c r="H81" s="424"/>
      <c r="I81" s="424">
        <f>$E81*H78</f>
        <v>0</v>
      </c>
      <c r="J81" s="424">
        <f t="shared" ref="J81:S81" si="29">$E81*I78</f>
        <v>0</v>
      </c>
      <c r="K81" s="424">
        <f t="shared" si="29"/>
        <v>0</v>
      </c>
      <c r="L81" s="424">
        <f t="shared" si="29"/>
        <v>0</v>
      </c>
      <c r="M81" s="424">
        <f t="shared" si="29"/>
        <v>0</v>
      </c>
      <c r="N81" s="424">
        <f t="shared" si="29"/>
        <v>0</v>
      </c>
      <c r="O81" s="424">
        <f t="shared" si="29"/>
        <v>0</v>
      </c>
      <c r="P81" s="424">
        <f t="shared" si="29"/>
        <v>0</v>
      </c>
      <c r="Q81" s="424">
        <f t="shared" si="29"/>
        <v>0</v>
      </c>
      <c r="R81" s="424">
        <f t="shared" si="29"/>
        <v>0</v>
      </c>
      <c r="S81" s="424">
        <f t="shared" si="29"/>
        <v>0</v>
      </c>
      <c r="T81" s="91"/>
      <c r="U81" s="425">
        <f>SUM(H81:T81)</f>
        <v>0</v>
      </c>
    </row>
    <row r="82" spans="1:21" ht="15" customHeight="1">
      <c r="A82" s="137"/>
      <c r="B82" s="328"/>
      <c r="C82" s="327" t="s">
        <v>132</v>
      </c>
      <c r="E82" s="158">
        <v>0</v>
      </c>
      <c r="H82" s="424"/>
      <c r="I82" s="424"/>
      <c r="J82" s="424">
        <f t="shared" ref="J82:S82" si="30">H78*$E82</f>
        <v>0</v>
      </c>
      <c r="K82" s="424">
        <f t="shared" si="30"/>
        <v>0</v>
      </c>
      <c r="L82" s="424">
        <f t="shared" si="30"/>
        <v>0</v>
      </c>
      <c r="M82" s="424">
        <f t="shared" si="30"/>
        <v>0</v>
      </c>
      <c r="N82" s="424">
        <f t="shared" si="30"/>
        <v>0</v>
      </c>
      <c r="O82" s="424">
        <f t="shared" si="30"/>
        <v>0</v>
      </c>
      <c r="P82" s="424">
        <f t="shared" si="30"/>
        <v>0</v>
      </c>
      <c r="Q82" s="424">
        <f t="shared" si="30"/>
        <v>0</v>
      </c>
      <c r="R82" s="424">
        <f t="shared" si="30"/>
        <v>0</v>
      </c>
      <c r="S82" s="431">
        <f t="shared" si="30"/>
        <v>0</v>
      </c>
      <c r="T82" s="91"/>
      <c r="U82" s="425">
        <f>SUM(H82:T82)</f>
        <v>0</v>
      </c>
    </row>
    <row r="83" spans="1:21" ht="13.5" customHeight="1" thickBot="1">
      <c r="A83" s="137"/>
      <c r="B83" s="328"/>
      <c r="C83" s="327"/>
      <c r="D83" s="145"/>
      <c r="E83" s="145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91"/>
      <c r="U83" s="103"/>
    </row>
    <row r="84" spans="1:21" ht="18" customHeight="1" thickBot="1">
      <c r="A84" s="137"/>
      <c r="B84" s="328"/>
      <c r="C84" s="327"/>
      <c r="F84" s="333" t="s">
        <v>140</v>
      </c>
      <c r="H84" s="426">
        <f>SUM(H80:H82)</f>
        <v>0</v>
      </c>
      <c r="I84" s="426">
        <f>SUM(I80:I82)</f>
        <v>0</v>
      </c>
      <c r="J84" s="426">
        <f>SUM(J80:J82)</f>
        <v>0</v>
      </c>
      <c r="K84" s="426">
        <f t="shared" ref="K84:R84" si="31">SUM(K80:K82)</f>
        <v>0</v>
      </c>
      <c r="L84" s="426">
        <f t="shared" si="31"/>
        <v>0</v>
      </c>
      <c r="M84" s="426">
        <f t="shared" si="31"/>
        <v>0</v>
      </c>
      <c r="N84" s="426">
        <f t="shared" si="31"/>
        <v>0</v>
      </c>
      <c r="O84" s="426">
        <f t="shared" si="31"/>
        <v>0</v>
      </c>
      <c r="P84" s="426">
        <f t="shared" si="31"/>
        <v>0</v>
      </c>
      <c r="Q84" s="426">
        <f t="shared" si="31"/>
        <v>0</v>
      </c>
      <c r="R84" s="426">
        <f t="shared" si="31"/>
        <v>0</v>
      </c>
      <c r="S84" s="427">
        <f>SUM(S80:S82)</f>
        <v>0</v>
      </c>
      <c r="T84" s="91"/>
      <c r="U84" s="428">
        <f>SUM(H84:S84)</f>
        <v>0</v>
      </c>
    </row>
    <row r="85" spans="1:21" ht="18.75" customHeight="1" thickTop="1">
      <c r="A85" s="137"/>
      <c r="B85" s="328"/>
      <c r="C85" s="327"/>
      <c r="E85" s="145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91"/>
      <c r="U85" s="103"/>
    </row>
    <row r="86" spans="1:21" ht="6.75" customHeight="1" thickBot="1">
      <c r="A86" s="137"/>
      <c r="B86" s="322"/>
      <c r="C86" s="322"/>
      <c r="E86" s="154"/>
      <c r="G86" s="141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91"/>
      <c r="U86" s="89"/>
    </row>
    <row r="87" spans="1:21" ht="21" customHeight="1" thickTop="1" thickBot="1">
      <c r="A87" s="142"/>
      <c r="B87" s="324" t="s">
        <v>141</v>
      </c>
      <c r="C87" s="329" t="s">
        <v>142</v>
      </c>
      <c r="E87" s="160"/>
      <c r="G87" s="141"/>
      <c r="H87" s="429">
        <f>H8*$E87</f>
        <v>0</v>
      </c>
      <c r="I87" s="429">
        <f t="shared" ref="I87:S87" si="32">I8*$E87</f>
        <v>0</v>
      </c>
      <c r="J87" s="429">
        <f t="shared" si="32"/>
        <v>0</v>
      </c>
      <c r="K87" s="429">
        <f t="shared" si="32"/>
        <v>0</v>
      </c>
      <c r="L87" s="429">
        <f t="shared" si="32"/>
        <v>0</v>
      </c>
      <c r="M87" s="429">
        <f t="shared" si="32"/>
        <v>0</v>
      </c>
      <c r="N87" s="429">
        <f t="shared" si="32"/>
        <v>0</v>
      </c>
      <c r="O87" s="429">
        <f t="shared" si="32"/>
        <v>0</v>
      </c>
      <c r="P87" s="429">
        <f t="shared" si="32"/>
        <v>0</v>
      </c>
      <c r="Q87" s="429">
        <f t="shared" si="32"/>
        <v>0</v>
      </c>
      <c r="R87" s="429">
        <f t="shared" si="32"/>
        <v>0</v>
      </c>
      <c r="S87" s="430">
        <f t="shared" si="32"/>
        <v>0</v>
      </c>
      <c r="T87" s="91"/>
      <c r="U87" s="423">
        <f>SUM(H87:T87)</f>
        <v>0</v>
      </c>
    </row>
    <row r="88" spans="1:21" ht="21" customHeight="1" thickTop="1" thickBot="1">
      <c r="A88" s="142"/>
      <c r="B88" s="324" t="s">
        <v>143</v>
      </c>
      <c r="C88" s="329" t="s">
        <v>144</v>
      </c>
      <c r="E88" s="160"/>
      <c r="G88" s="141"/>
      <c r="H88" s="429">
        <f>H15*$E88</f>
        <v>0</v>
      </c>
      <c r="I88" s="429">
        <f t="shared" ref="I88:S88" si="33">I15*$E88</f>
        <v>0</v>
      </c>
      <c r="J88" s="429">
        <f t="shared" si="33"/>
        <v>0</v>
      </c>
      <c r="K88" s="429">
        <f t="shared" si="33"/>
        <v>0</v>
      </c>
      <c r="L88" s="429">
        <f t="shared" si="33"/>
        <v>0</v>
      </c>
      <c r="M88" s="429">
        <f t="shared" si="33"/>
        <v>0</v>
      </c>
      <c r="N88" s="429">
        <f t="shared" si="33"/>
        <v>0</v>
      </c>
      <c r="O88" s="429">
        <f t="shared" si="33"/>
        <v>0</v>
      </c>
      <c r="P88" s="429">
        <f t="shared" si="33"/>
        <v>0</v>
      </c>
      <c r="Q88" s="429">
        <f t="shared" si="33"/>
        <v>0</v>
      </c>
      <c r="R88" s="429">
        <f t="shared" si="33"/>
        <v>0</v>
      </c>
      <c r="S88" s="430">
        <f t="shared" si="33"/>
        <v>0</v>
      </c>
      <c r="T88" s="91"/>
      <c r="U88" s="423">
        <f>SUM(H88:T88)</f>
        <v>0</v>
      </c>
    </row>
    <row r="89" spans="1:21" ht="7.5" customHeight="1" thickTop="1">
      <c r="A89" s="137"/>
      <c r="B89" s="322"/>
      <c r="C89" s="322"/>
      <c r="G89" s="141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91"/>
      <c r="U89" s="115"/>
    </row>
    <row r="90" spans="1:21" ht="15" customHeight="1">
      <c r="A90" s="137"/>
      <c r="B90" s="328"/>
      <c r="C90" s="509" t="s">
        <v>130</v>
      </c>
      <c r="E90" s="158"/>
      <c r="H90" s="424">
        <f t="shared" ref="H90:M90" si="34">(H87+H88)*$E90</f>
        <v>0</v>
      </c>
      <c r="I90" s="424">
        <f t="shared" si="34"/>
        <v>0</v>
      </c>
      <c r="J90" s="424">
        <f t="shared" si="34"/>
        <v>0</v>
      </c>
      <c r="K90" s="424">
        <f t="shared" si="34"/>
        <v>0</v>
      </c>
      <c r="L90" s="424">
        <f t="shared" si="34"/>
        <v>0</v>
      </c>
      <c r="M90" s="424">
        <f t="shared" si="34"/>
        <v>0</v>
      </c>
      <c r="N90" s="424">
        <f t="shared" ref="N90:S90" si="35">(N87+N88)*$E90</f>
        <v>0</v>
      </c>
      <c r="O90" s="424">
        <f t="shared" si="35"/>
        <v>0</v>
      </c>
      <c r="P90" s="424">
        <f t="shared" si="35"/>
        <v>0</v>
      </c>
      <c r="Q90" s="424">
        <f t="shared" si="35"/>
        <v>0</v>
      </c>
      <c r="R90" s="424">
        <f t="shared" si="35"/>
        <v>0</v>
      </c>
      <c r="S90" s="424">
        <f t="shared" si="35"/>
        <v>0</v>
      </c>
      <c r="T90" s="91"/>
      <c r="U90" s="425">
        <f>SUM(H90:S90)</f>
        <v>0</v>
      </c>
    </row>
    <row r="91" spans="1:21" ht="15" customHeight="1">
      <c r="A91" s="137"/>
      <c r="B91" s="328"/>
      <c r="C91" s="327" t="s">
        <v>131</v>
      </c>
      <c r="E91" s="158"/>
      <c r="H91" s="424"/>
      <c r="I91" s="424">
        <f t="shared" ref="I91:S91" si="36">(H$87+H$88)*$E91</f>
        <v>0</v>
      </c>
      <c r="J91" s="424">
        <f t="shared" si="36"/>
        <v>0</v>
      </c>
      <c r="K91" s="424">
        <f t="shared" si="36"/>
        <v>0</v>
      </c>
      <c r="L91" s="424">
        <f t="shared" si="36"/>
        <v>0</v>
      </c>
      <c r="M91" s="424">
        <f t="shared" si="36"/>
        <v>0</v>
      </c>
      <c r="N91" s="424">
        <f t="shared" si="36"/>
        <v>0</v>
      </c>
      <c r="O91" s="424">
        <f t="shared" si="36"/>
        <v>0</v>
      </c>
      <c r="P91" s="424">
        <f t="shared" si="36"/>
        <v>0</v>
      </c>
      <c r="Q91" s="424">
        <f t="shared" si="36"/>
        <v>0</v>
      </c>
      <c r="R91" s="424">
        <f t="shared" si="36"/>
        <v>0</v>
      </c>
      <c r="S91" s="431">
        <f t="shared" si="36"/>
        <v>0</v>
      </c>
      <c r="T91" s="91"/>
      <c r="U91" s="425">
        <f>SUM(H91:S91)</f>
        <v>0</v>
      </c>
    </row>
    <row r="92" spans="1:21" ht="15" customHeight="1">
      <c r="A92" s="137"/>
      <c r="B92" s="328"/>
      <c r="C92" s="327" t="s">
        <v>132</v>
      </c>
      <c r="E92" s="158"/>
      <c r="H92" s="424"/>
      <c r="I92" s="424"/>
      <c r="J92" s="424">
        <f>(H$87+H$88)*$E92</f>
        <v>0</v>
      </c>
      <c r="K92" s="424">
        <f>(I$87+I$88)*$E92</f>
        <v>0</v>
      </c>
      <c r="L92" s="424">
        <f t="shared" ref="L92:S92" si="37">(J$87+J$88)*$E92</f>
        <v>0</v>
      </c>
      <c r="M92" s="424">
        <f t="shared" si="37"/>
        <v>0</v>
      </c>
      <c r="N92" s="424">
        <f t="shared" si="37"/>
        <v>0</v>
      </c>
      <c r="O92" s="424">
        <f t="shared" si="37"/>
        <v>0</v>
      </c>
      <c r="P92" s="424">
        <f t="shared" si="37"/>
        <v>0</v>
      </c>
      <c r="Q92" s="424">
        <f t="shared" si="37"/>
        <v>0</v>
      </c>
      <c r="R92" s="424">
        <f t="shared" si="37"/>
        <v>0</v>
      </c>
      <c r="S92" s="431">
        <f t="shared" si="37"/>
        <v>0</v>
      </c>
      <c r="T92" s="91"/>
      <c r="U92" s="425">
        <f>SUM(H92:S92)</f>
        <v>0</v>
      </c>
    </row>
    <row r="93" spans="1:21" ht="13.5" thickBot="1">
      <c r="A93" s="137"/>
      <c r="B93" s="322"/>
      <c r="C93" s="322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91"/>
      <c r="U93" s="89"/>
    </row>
    <row r="94" spans="1:21" ht="18" customHeight="1" thickBot="1">
      <c r="A94" s="137"/>
      <c r="F94" s="333" t="s">
        <v>145</v>
      </c>
      <c r="H94" s="426">
        <f>SUM(H90:H92)</f>
        <v>0</v>
      </c>
      <c r="I94" s="426">
        <f t="shared" ref="I94:Q94" si="38">SUM(I90:I92)</f>
        <v>0</v>
      </c>
      <c r="J94" s="426">
        <f t="shared" si="38"/>
        <v>0</v>
      </c>
      <c r="K94" s="426">
        <f t="shared" si="38"/>
        <v>0</v>
      </c>
      <c r="L94" s="426">
        <f t="shared" si="38"/>
        <v>0</v>
      </c>
      <c r="M94" s="426">
        <f t="shared" si="38"/>
        <v>0</v>
      </c>
      <c r="N94" s="426">
        <f t="shared" si="38"/>
        <v>0</v>
      </c>
      <c r="O94" s="426">
        <f t="shared" si="38"/>
        <v>0</v>
      </c>
      <c r="P94" s="426">
        <f t="shared" si="38"/>
        <v>0</v>
      </c>
      <c r="Q94" s="426">
        <f t="shared" si="38"/>
        <v>0</v>
      </c>
      <c r="R94" s="426">
        <f>SUM(R90:R92)</f>
        <v>0</v>
      </c>
      <c r="S94" s="427">
        <f>SUM(S90:S92)</f>
        <v>0</v>
      </c>
      <c r="T94" s="91"/>
      <c r="U94" s="428">
        <f>SUM(H94:S94)</f>
        <v>0</v>
      </c>
    </row>
    <row r="95" spans="1:21" ht="6" customHeight="1" thickTop="1">
      <c r="A95" s="137"/>
      <c r="T95" s="155"/>
    </row>
    <row r="96" spans="1:21">
      <c r="A96" s="148"/>
      <c r="B96" s="135"/>
      <c r="C96" s="135"/>
      <c r="D96" s="135"/>
      <c r="E96" s="135"/>
      <c r="F96" s="334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</row>
    <row r="97" spans="1:21">
      <c r="A97" s="137"/>
    </row>
    <row r="98" spans="1:21" ht="27" customHeight="1">
      <c r="A98" s="130"/>
      <c r="B98" s="320"/>
      <c r="C98" s="321" t="s">
        <v>136</v>
      </c>
      <c r="D98" s="133"/>
      <c r="E98" s="134"/>
      <c r="F98" s="332"/>
      <c r="G98" s="134"/>
      <c r="H98" s="135"/>
      <c r="I98" s="135"/>
      <c r="J98" s="132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</row>
    <row r="99" spans="1:21" ht="12" customHeight="1">
      <c r="A99" s="130"/>
      <c r="B99" s="320"/>
      <c r="C99" s="320"/>
      <c r="D99" s="131"/>
      <c r="E99" s="131"/>
      <c r="F99" s="331"/>
      <c r="G99" s="131"/>
      <c r="H99" s="131"/>
      <c r="I99" s="131"/>
      <c r="J99" s="136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</row>
    <row r="100" spans="1:21" ht="6" customHeight="1">
      <c r="A100" s="137"/>
      <c r="B100" s="322"/>
      <c r="C100" s="322"/>
      <c r="T100" s="88"/>
      <c r="U100" s="131"/>
    </row>
    <row r="101" spans="1:21" s="139" customFormat="1" ht="18" customHeight="1">
      <c r="A101" s="138"/>
      <c r="B101" s="323"/>
      <c r="C101" s="323"/>
      <c r="F101" s="323"/>
      <c r="H101" s="122" t="str">
        <f>$H$6</f>
        <v>Mois 1</v>
      </c>
      <c r="I101" s="122" t="str">
        <f>$I$6</f>
        <v>Mois 2</v>
      </c>
      <c r="J101" s="122" t="str">
        <f>$J$6</f>
        <v>Mois 3</v>
      </c>
      <c r="K101" s="122" t="str">
        <f>$K$6</f>
        <v>Mois 4</v>
      </c>
      <c r="L101" s="122" t="str">
        <f>$L$6</f>
        <v>Mois 5</v>
      </c>
      <c r="M101" s="122" t="str">
        <f>$M$6</f>
        <v>Mois 6</v>
      </c>
      <c r="N101" s="122" t="str">
        <f>$N$6</f>
        <v>Mois 7</v>
      </c>
      <c r="O101" s="122" t="str">
        <f>$O$6</f>
        <v>Mois 8</v>
      </c>
      <c r="P101" s="122" t="str">
        <f>$P$6</f>
        <v>Mois 9</v>
      </c>
      <c r="Q101" s="122" t="str">
        <f>$Q$6</f>
        <v>Mois 10</v>
      </c>
      <c r="R101" s="122" t="str">
        <f>$R$6</f>
        <v>Mois 11</v>
      </c>
      <c r="S101" s="122" t="str">
        <f>$S$6</f>
        <v>Mois 12</v>
      </c>
      <c r="T101" s="91"/>
      <c r="U101" s="140" t="s">
        <v>128</v>
      </c>
    </row>
    <row r="102" spans="1:21" ht="6" customHeight="1" thickBot="1">
      <c r="A102" s="137"/>
      <c r="B102" s="322"/>
      <c r="C102" s="322"/>
      <c r="G102" s="141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91"/>
      <c r="U102" s="89"/>
    </row>
    <row r="103" spans="1:21" ht="20.25" customHeight="1" thickTop="1" thickBot="1">
      <c r="A103" s="142"/>
      <c r="B103" s="324" t="s">
        <v>139</v>
      </c>
      <c r="C103" s="325"/>
      <c r="E103" s="156">
        <f>E78</f>
        <v>0.5</v>
      </c>
      <c r="G103" s="141"/>
      <c r="H103" s="429">
        <f t="shared" ref="H103:S103" si="39">H31*$E103</f>
        <v>0</v>
      </c>
      <c r="I103" s="429">
        <f t="shared" si="39"/>
        <v>0</v>
      </c>
      <c r="J103" s="429">
        <f t="shared" si="39"/>
        <v>0</v>
      </c>
      <c r="K103" s="429">
        <f t="shared" si="39"/>
        <v>0</v>
      </c>
      <c r="L103" s="429">
        <f t="shared" si="39"/>
        <v>0</v>
      </c>
      <c r="M103" s="429">
        <f t="shared" si="39"/>
        <v>0</v>
      </c>
      <c r="N103" s="429">
        <f t="shared" si="39"/>
        <v>0</v>
      </c>
      <c r="O103" s="429">
        <f t="shared" si="39"/>
        <v>0</v>
      </c>
      <c r="P103" s="429">
        <f t="shared" si="39"/>
        <v>0</v>
      </c>
      <c r="Q103" s="429">
        <f t="shared" si="39"/>
        <v>0</v>
      </c>
      <c r="R103" s="429">
        <f t="shared" si="39"/>
        <v>0</v>
      </c>
      <c r="S103" s="430">
        <f t="shared" si="39"/>
        <v>0</v>
      </c>
      <c r="T103" s="91"/>
      <c r="U103" s="423">
        <f>SUM(H103:T103)</f>
        <v>0</v>
      </c>
    </row>
    <row r="104" spans="1:21" ht="6.75" customHeight="1" thickTop="1">
      <c r="A104" s="130"/>
      <c r="B104" s="326"/>
      <c r="C104" s="326"/>
      <c r="D104" s="144"/>
      <c r="E104" s="153"/>
      <c r="F104" s="326"/>
      <c r="G104" s="141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91"/>
      <c r="U104" s="115"/>
    </row>
    <row r="105" spans="1:21" ht="15" customHeight="1">
      <c r="A105" s="137"/>
      <c r="B105" s="328"/>
      <c r="C105" s="509" t="s">
        <v>130</v>
      </c>
      <c r="E105" s="157">
        <f>E80</f>
        <v>1</v>
      </c>
      <c r="H105" s="424">
        <f>$E105*H103</f>
        <v>0</v>
      </c>
      <c r="I105" s="424">
        <f>$E105*I103</f>
        <v>0</v>
      </c>
      <c r="J105" s="424">
        <f>$E105*J103</f>
        <v>0</v>
      </c>
      <c r="K105" s="424">
        <f>$E105*K103</f>
        <v>0</v>
      </c>
      <c r="L105" s="424">
        <f t="shared" ref="L105:S105" si="40">$E105*L103</f>
        <v>0</v>
      </c>
      <c r="M105" s="424">
        <f t="shared" si="40"/>
        <v>0</v>
      </c>
      <c r="N105" s="424">
        <f t="shared" si="40"/>
        <v>0</v>
      </c>
      <c r="O105" s="424">
        <f t="shared" si="40"/>
        <v>0</v>
      </c>
      <c r="P105" s="424">
        <f t="shared" si="40"/>
        <v>0</v>
      </c>
      <c r="Q105" s="424">
        <f t="shared" si="40"/>
        <v>0</v>
      </c>
      <c r="R105" s="424">
        <f t="shared" si="40"/>
        <v>0</v>
      </c>
      <c r="S105" s="424">
        <f t="shared" si="40"/>
        <v>0</v>
      </c>
      <c r="T105" s="91"/>
      <c r="U105" s="425">
        <f>SUM(H105:T105)</f>
        <v>0</v>
      </c>
    </row>
    <row r="106" spans="1:21" ht="15" customHeight="1">
      <c r="A106" s="137"/>
      <c r="B106" s="328"/>
      <c r="C106" s="327" t="s">
        <v>131</v>
      </c>
      <c r="E106" s="157">
        <f>E81</f>
        <v>0</v>
      </c>
      <c r="H106" s="424">
        <f>S78*$E106</f>
        <v>0</v>
      </c>
      <c r="I106" s="424">
        <f t="shared" ref="I106:S106" si="41">$E106*H103</f>
        <v>0</v>
      </c>
      <c r="J106" s="424">
        <f t="shared" si="41"/>
        <v>0</v>
      </c>
      <c r="K106" s="424">
        <f t="shared" si="41"/>
        <v>0</v>
      </c>
      <c r="L106" s="424">
        <f t="shared" si="41"/>
        <v>0</v>
      </c>
      <c r="M106" s="424">
        <f t="shared" si="41"/>
        <v>0</v>
      </c>
      <c r="N106" s="424">
        <f t="shared" si="41"/>
        <v>0</v>
      </c>
      <c r="O106" s="424">
        <f t="shared" si="41"/>
        <v>0</v>
      </c>
      <c r="P106" s="424">
        <f t="shared" si="41"/>
        <v>0</v>
      </c>
      <c r="Q106" s="424">
        <f t="shared" si="41"/>
        <v>0</v>
      </c>
      <c r="R106" s="424">
        <f t="shared" si="41"/>
        <v>0</v>
      </c>
      <c r="S106" s="424">
        <f t="shared" si="41"/>
        <v>0</v>
      </c>
      <c r="T106" s="91"/>
      <c r="U106" s="425">
        <f>SUM(H106:T106)</f>
        <v>0</v>
      </c>
    </row>
    <row r="107" spans="1:21" ht="15" customHeight="1">
      <c r="A107" s="137"/>
      <c r="B107" s="328"/>
      <c r="C107" s="327" t="s">
        <v>132</v>
      </c>
      <c r="E107" s="157">
        <f>E82</f>
        <v>0</v>
      </c>
      <c r="H107" s="424">
        <f>R78*$E107</f>
        <v>0</v>
      </c>
      <c r="I107" s="424">
        <f>S78*$E107</f>
        <v>0</v>
      </c>
      <c r="J107" s="424">
        <f>H103*$E107</f>
        <v>0</v>
      </c>
      <c r="K107" s="424">
        <f>I103*$E107</f>
        <v>0</v>
      </c>
      <c r="L107" s="424">
        <f>J103*$E107</f>
        <v>0</v>
      </c>
      <c r="M107" s="424">
        <f t="shared" ref="M107:S107" si="42">K103*$E107</f>
        <v>0</v>
      </c>
      <c r="N107" s="424">
        <f t="shared" si="42"/>
        <v>0</v>
      </c>
      <c r="O107" s="424">
        <f t="shared" si="42"/>
        <v>0</v>
      </c>
      <c r="P107" s="424">
        <f t="shared" si="42"/>
        <v>0</v>
      </c>
      <c r="Q107" s="424">
        <f t="shared" si="42"/>
        <v>0</v>
      </c>
      <c r="R107" s="424">
        <f t="shared" si="42"/>
        <v>0</v>
      </c>
      <c r="S107" s="431">
        <f t="shared" si="42"/>
        <v>0</v>
      </c>
      <c r="T107" s="91"/>
      <c r="U107" s="425">
        <f>SUM(H107:T107)</f>
        <v>0</v>
      </c>
    </row>
    <row r="108" spans="1:21" ht="13.5" customHeight="1" thickBot="1">
      <c r="A108" s="137"/>
      <c r="B108" s="328"/>
      <c r="C108" s="327"/>
      <c r="D108" s="145"/>
      <c r="E108" s="145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91"/>
      <c r="U108" s="103"/>
    </row>
    <row r="109" spans="1:21" ht="18" customHeight="1" thickBot="1">
      <c r="A109" s="137"/>
      <c r="B109" s="328"/>
      <c r="C109" s="327"/>
      <c r="F109" s="333" t="s">
        <v>146</v>
      </c>
      <c r="H109" s="426">
        <f>SUM(H105:H107)</f>
        <v>0</v>
      </c>
      <c r="I109" s="426">
        <f t="shared" ref="I109:Q109" si="43">SUM(I105:I107)</f>
        <v>0</v>
      </c>
      <c r="J109" s="426">
        <f t="shared" si="43"/>
        <v>0</v>
      </c>
      <c r="K109" s="426">
        <f t="shared" si="43"/>
        <v>0</v>
      </c>
      <c r="L109" s="426">
        <f t="shared" si="43"/>
        <v>0</v>
      </c>
      <c r="M109" s="426">
        <f t="shared" si="43"/>
        <v>0</v>
      </c>
      <c r="N109" s="426">
        <f t="shared" si="43"/>
        <v>0</v>
      </c>
      <c r="O109" s="426">
        <f t="shared" si="43"/>
        <v>0</v>
      </c>
      <c r="P109" s="426">
        <f t="shared" si="43"/>
        <v>0</v>
      </c>
      <c r="Q109" s="426">
        <f t="shared" si="43"/>
        <v>0</v>
      </c>
      <c r="R109" s="426">
        <f>SUM(R105:R107)</f>
        <v>0</v>
      </c>
      <c r="S109" s="427">
        <f>SUM(S105:S107)</f>
        <v>0</v>
      </c>
      <c r="T109" s="91"/>
      <c r="U109" s="428">
        <f>SUM(H109:S109)</f>
        <v>0</v>
      </c>
    </row>
    <row r="110" spans="1:21" ht="18.75" customHeight="1" thickTop="1">
      <c r="A110" s="137"/>
      <c r="B110" s="328"/>
      <c r="C110" s="327"/>
      <c r="E110" s="145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91"/>
      <c r="U110" s="103"/>
    </row>
    <row r="111" spans="1:21" ht="6.75" customHeight="1" thickBot="1">
      <c r="A111" s="137"/>
      <c r="B111" s="322"/>
      <c r="C111" s="322"/>
      <c r="E111" s="154"/>
      <c r="G111" s="141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91"/>
      <c r="U111" s="89"/>
    </row>
    <row r="112" spans="1:21" ht="21" customHeight="1" thickTop="1" thickBot="1">
      <c r="A112" s="142"/>
      <c r="B112" s="324" t="s">
        <v>141</v>
      </c>
      <c r="C112" s="329" t="s">
        <v>142</v>
      </c>
      <c r="E112" s="156">
        <f>E87</f>
        <v>0</v>
      </c>
      <c r="G112" s="141"/>
      <c r="H112" s="429">
        <f t="shared" ref="H112:S112" si="44">H31*$E112</f>
        <v>0</v>
      </c>
      <c r="I112" s="429">
        <f t="shared" si="44"/>
        <v>0</v>
      </c>
      <c r="J112" s="429">
        <f t="shared" si="44"/>
        <v>0</v>
      </c>
      <c r="K112" s="429">
        <f t="shared" si="44"/>
        <v>0</v>
      </c>
      <c r="L112" s="429">
        <f t="shared" si="44"/>
        <v>0</v>
      </c>
      <c r="M112" s="429">
        <f t="shared" si="44"/>
        <v>0</v>
      </c>
      <c r="N112" s="429">
        <f t="shared" si="44"/>
        <v>0</v>
      </c>
      <c r="O112" s="429">
        <f t="shared" si="44"/>
        <v>0</v>
      </c>
      <c r="P112" s="429">
        <f t="shared" si="44"/>
        <v>0</v>
      </c>
      <c r="Q112" s="429">
        <f t="shared" si="44"/>
        <v>0</v>
      </c>
      <c r="R112" s="429">
        <f t="shared" si="44"/>
        <v>0</v>
      </c>
      <c r="S112" s="430">
        <f t="shared" si="44"/>
        <v>0</v>
      </c>
      <c r="T112" s="91"/>
      <c r="U112" s="423">
        <f>SUM(H112:T112)</f>
        <v>0</v>
      </c>
    </row>
    <row r="113" spans="1:21" ht="21" customHeight="1" thickTop="1" thickBot="1">
      <c r="A113" s="142"/>
      <c r="B113" s="324" t="s">
        <v>143</v>
      </c>
      <c r="C113" s="329" t="s">
        <v>144</v>
      </c>
      <c r="E113" s="156">
        <f>E88</f>
        <v>0</v>
      </c>
      <c r="G113" s="141"/>
      <c r="H113" s="429">
        <f t="shared" ref="H113:S113" si="45">H38*$E113</f>
        <v>0</v>
      </c>
      <c r="I113" s="429">
        <f t="shared" si="45"/>
        <v>0</v>
      </c>
      <c r="J113" s="429">
        <f t="shared" si="45"/>
        <v>0</v>
      </c>
      <c r="K113" s="429">
        <f t="shared" si="45"/>
        <v>0</v>
      </c>
      <c r="L113" s="429">
        <f t="shared" si="45"/>
        <v>0</v>
      </c>
      <c r="M113" s="429">
        <f t="shared" si="45"/>
        <v>0</v>
      </c>
      <c r="N113" s="429">
        <f t="shared" si="45"/>
        <v>0</v>
      </c>
      <c r="O113" s="429">
        <f t="shared" si="45"/>
        <v>0</v>
      </c>
      <c r="P113" s="429">
        <f t="shared" si="45"/>
        <v>0</v>
      </c>
      <c r="Q113" s="429">
        <f t="shared" si="45"/>
        <v>0</v>
      </c>
      <c r="R113" s="429">
        <f t="shared" si="45"/>
        <v>0</v>
      </c>
      <c r="S113" s="430">
        <f t="shared" si="45"/>
        <v>0</v>
      </c>
      <c r="T113" s="91"/>
      <c r="U113" s="423">
        <f>SUM(H113:T113)</f>
        <v>0</v>
      </c>
    </row>
    <row r="114" spans="1:21" ht="7.5" customHeight="1" thickTop="1">
      <c r="A114" s="137"/>
      <c r="B114" s="322"/>
      <c r="C114" s="322"/>
      <c r="G114" s="141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91"/>
      <c r="U114" s="115"/>
    </row>
    <row r="115" spans="1:21" ht="15" customHeight="1">
      <c r="A115" s="137"/>
      <c r="B115" s="328"/>
      <c r="C115" s="509" t="s">
        <v>130</v>
      </c>
      <c r="E115" s="157">
        <f>E90</f>
        <v>0</v>
      </c>
      <c r="H115" s="424">
        <f t="shared" ref="H115:S115" si="46">(H112+H113)*$E115</f>
        <v>0</v>
      </c>
      <c r="I115" s="424">
        <f t="shared" si="46"/>
        <v>0</v>
      </c>
      <c r="J115" s="424">
        <f t="shared" si="46"/>
        <v>0</v>
      </c>
      <c r="K115" s="424">
        <f t="shared" si="46"/>
        <v>0</v>
      </c>
      <c r="L115" s="424">
        <f t="shared" si="46"/>
        <v>0</v>
      </c>
      <c r="M115" s="424">
        <f t="shared" si="46"/>
        <v>0</v>
      </c>
      <c r="N115" s="424">
        <f t="shared" si="46"/>
        <v>0</v>
      </c>
      <c r="O115" s="424">
        <f t="shared" si="46"/>
        <v>0</v>
      </c>
      <c r="P115" s="424">
        <f t="shared" si="46"/>
        <v>0</v>
      </c>
      <c r="Q115" s="424">
        <f t="shared" si="46"/>
        <v>0</v>
      </c>
      <c r="R115" s="424">
        <f t="shared" si="46"/>
        <v>0</v>
      </c>
      <c r="S115" s="424">
        <f t="shared" si="46"/>
        <v>0</v>
      </c>
      <c r="T115" s="91"/>
      <c r="U115" s="425">
        <f>SUM(H115:T115)</f>
        <v>0</v>
      </c>
    </row>
    <row r="116" spans="1:21" ht="15" customHeight="1">
      <c r="A116" s="137"/>
      <c r="B116" s="328"/>
      <c r="C116" s="327" t="s">
        <v>131</v>
      </c>
      <c r="E116" s="157">
        <f>E91</f>
        <v>0</v>
      </c>
      <c r="H116" s="424">
        <f>(S87+S88)*$E116</f>
        <v>0</v>
      </c>
      <c r="I116" s="424">
        <f>(H112+H113)*$E116</f>
        <v>0</v>
      </c>
      <c r="J116" s="424">
        <f t="shared" ref="J116:S116" si="47">(I112+I113)*$E116</f>
        <v>0</v>
      </c>
      <c r="K116" s="424">
        <f t="shared" si="47"/>
        <v>0</v>
      </c>
      <c r="L116" s="424">
        <f t="shared" si="47"/>
        <v>0</v>
      </c>
      <c r="M116" s="424">
        <f t="shared" si="47"/>
        <v>0</v>
      </c>
      <c r="N116" s="424">
        <f t="shared" si="47"/>
        <v>0</v>
      </c>
      <c r="O116" s="424">
        <f t="shared" si="47"/>
        <v>0</v>
      </c>
      <c r="P116" s="424">
        <f t="shared" si="47"/>
        <v>0</v>
      </c>
      <c r="Q116" s="424">
        <f t="shared" si="47"/>
        <v>0</v>
      </c>
      <c r="R116" s="424">
        <f t="shared" si="47"/>
        <v>0</v>
      </c>
      <c r="S116" s="424">
        <f t="shared" si="47"/>
        <v>0</v>
      </c>
      <c r="T116" s="91"/>
      <c r="U116" s="425">
        <f>SUM(H116:T116)</f>
        <v>0</v>
      </c>
    </row>
    <row r="117" spans="1:21" ht="15" customHeight="1">
      <c r="A117" s="137"/>
      <c r="B117" s="328"/>
      <c r="C117" s="327" t="s">
        <v>132</v>
      </c>
      <c r="E117" s="157">
        <f>E92</f>
        <v>0</v>
      </c>
      <c r="H117" s="424">
        <f>(R87+R88)*$E117</f>
        <v>0</v>
      </c>
      <c r="I117" s="424">
        <f>(S87+S88)*$E117</f>
        <v>0</v>
      </c>
      <c r="J117" s="424">
        <f t="shared" ref="J117:S117" si="48">(H112+H113)*$E117</f>
        <v>0</v>
      </c>
      <c r="K117" s="424">
        <f t="shared" si="48"/>
        <v>0</v>
      </c>
      <c r="L117" s="424">
        <f t="shared" si="48"/>
        <v>0</v>
      </c>
      <c r="M117" s="424">
        <f t="shared" si="48"/>
        <v>0</v>
      </c>
      <c r="N117" s="424">
        <f t="shared" si="48"/>
        <v>0</v>
      </c>
      <c r="O117" s="424">
        <f t="shared" si="48"/>
        <v>0</v>
      </c>
      <c r="P117" s="424">
        <f t="shared" si="48"/>
        <v>0</v>
      </c>
      <c r="Q117" s="424">
        <f t="shared" si="48"/>
        <v>0</v>
      </c>
      <c r="R117" s="424">
        <f t="shared" si="48"/>
        <v>0</v>
      </c>
      <c r="S117" s="424">
        <f t="shared" si="48"/>
        <v>0</v>
      </c>
      <c r="T117" s="91"/>
      <c r="U117" s="425">
        <f>SUM(H117:S117)</f>
        <v>0</v>
      </c>
    </row>
    <row r="118" spans="1:21" ht="13.5" thickBot="1">
      <c r="A118" s="137"/>
      <c r="B118" s="322"/>
      <c r="C118" s="322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91"/>
      <c r="U118" s="89"/>
    </row>
    <row r="119" spans="1:21" ht="18" customHeight="1" thickBot="1">
      <c r="A119" s="137"/>
      <c r="F119" s="333" t="s">
        <v>145</v>
      </c>
      <c r="H119" s="426">
        <f>SUM(H115:H117)</f>
        <v>0</v>
      </c>
      <c r="I119" s="426">
        <f>SUM(I115:I117)</f>
        <v>0</v>
      </c>
      <c r="J119" s="426">
        <f t="shared" ref="J119:R119" si="49">SUM(J115:J117)</f>
        <v>0</v>
      </c>
      <c r="K119" s="426">
        <f t="shared" si="49"/>
        <v>0</v>
      </c>
      <c r="L119" s="426">
        <f t="shared" si="49"/>
        <v>0</v>
      </c>
      <c r="M119" s="426">
        <f t="shared" si="49"/>
        <v>0</v>
      </c>
      <c r="N119" s="426">
        <f t="shared" si="49"/>
        <v>0</v>
      </c>
      <c r="O119" s="426">
        <f t="shared" si="49"/>
        <v>0</v>
      </c>
      <c r="P119" s="426">
        <f t="shared" si="49"/>
        <v>0</v>
      </c>
      <c r="Q119" s="426">
        <f t="shared" si="49"/>
        <v>0</v>
      </c>
      <c r="R119" s="426">
        <f t="shared" si="49"/>
        <v>0</v>
      </c>
      <c r="S119" s="427">
        <f>SUM(S115:S117)</f>
        <v>0</v>
      </c>
      <c r="T119" s="91"/>
      <c r="U119" s="428">
        <f>SUM(H119:S119)</f>
        <v>0</v>
      </c>
    </row>
    <row r="120" spans="1:21" ht="6" customHeight="1" thickTop="1">
      <c r="A120" s="137"/>
      <c r="T120" s="155"/>
    </row>
    <row r="121" spans="1:21">
      <c r="A121" s="148"/>
      <c r="B121" s="135"/>
      <c r="C121" s="135"/>
      <c r="D121" s="135"/>
      <c r="E121" s="135"/>
      <c r="F121" s="334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</row>
    <row r="122" spans="1:21">
      <c r="A122" s="137"/>
    </row>
    <row r="123" spans="1:21" ht="27" customHeight="1">
      <c r="A123" s="130"/>
      <c r="B123" s="320"/>
      <c r="C123" s="321" t="s">
        <v>137</v>
      </c>
      <c r="D123" s="133"/>
      <c r="E123" s="134"/>
      <c r="F123" s="332"/>
      <c r="G123" s="134"/>
      <c r="H123" s="135"/>
      <c r="I123" s="135"/>
      <c r="J123" s="132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</row>
    <row r="124" spans="1:21" ht="12" customHeight="1">
      <c r="A124" s="130"/>
      <c r="B124" s="320"/>
      <c r="C124" s="320"/>
      <c r="D124" s="131"/>
      <c r="E124" s="131"/>
      <c r="F124" s="331"/>
      <c r="G124" s="131"/>
      <c r="H124" s="131"/>
      <c r="I124" s="131"/>
      <c r="J124" s="136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</row>
    <row r="125" spans="1:21" ht="6" customHeight="1">
      <c r="A125" s="137"/>
      <c r="B125" s="322"/>
      <c r="C125" s="322"/>
      <c r="T125" s="88"/>
      <c r="U125" s="131"/>
    </row>
    <row r="126" spans="1:21" s="139" customFormat="1" ht="18" customHeight="1">
      <c r="A126" s="138"/>
      <c r="B126" s="323"/>
      <c r="C126" s="323"/>
      <c r="F126" s="323"/>
      <c r="H126" s="122" t="str">
        <f>$H$6</f>
        <v>Mois 1</v>
      </c>
      <c r="I126" s="122" t="str">
        <f>$I$6</f>
        <v>Mois 2</v>
      </c>
      <c r="J126" s="122" t="str">
        <f>$J$6</f>
        <v>Mois 3</v>
      </c>
      <c r="K126" s="122" t="str">
        <f>$K$6</f>
        <v>Mois 4</v>
      </c>
      <c r="L126" s="122" t="str">
        <f>$L$6</f>
        <v>Mois 5</v>
      </c>
      <c r="M126" s="122" t="str">
        <f>$M$6</f>
        <v>Mois 6</v>
      </c>
      <c r="N126" s="122" t="str">
        <f>$N$6</f>
        <v>Mois 7</v>
      </c>
      <c r="O126" s="122" t="str">
        <f>$O$6</f>
        <v>Mois 8</v>
      </c>
      <c r="P126" s="122" t="str">
        <f>$P$6</f>
        <v>Mois 9</v>
      </c>
      <c r="Q126" s="122" t="str">
        <f>$Q$6</f>
        <v>Mois 10</v>
      </c>
      <c r="R126" s="122" t="str">
        <f>$R$6</f>
        <v>Mois 11</v>
      </c>
      <c r="S126" s="122" t="str">
        <f>$S$6</f>
        <v>Mois 12</v>
      </c>
      <c r="T126" s="91"/>
      <c r="U126" s="140" t="s">
        <v>128</v>
      </c>
    </row>
    <row r="127" spans="1:21" ht="6" customHeight="1" thickBot="1">
      <c r="A127" s="137"/>
      <c r="B127" s="322"/>
      <c r="C127" s="322"/>
      <c r="G127" s="141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91"/>
      <c r="U127" s="89"/>
    </row>
    <row r="128" spans="1:21" ht="20.25" customHeight="1" thickTop="1" thickBot="1">
      <c r="A128" s="142"/>
      <c r="B128" s="324" t="s">
        <v>139</v>
      </c>
      <c r="C128" s="325"/>
      <c r="E128" s="156">
        <f>E78</f>
        <v>0.5</v>
      </c>
      <c r="G128" s="141"/>
      <c r="H128" s="429">
        <f t="shared" ref="H128:S128" si="50">H54*$E128</f>
        <v>0</v>
      </c>
      <c r="I128" s="429">
        <f t="shared" si="50"/>
        <v>0</v>
      </c>
      <c r="J128" s="429">
        <f t="shared" si="50"/>
        <v>0</v>
      </c>
      <c r="K128" s="429">
        <f t="shared" si="50"/>
        <v>0</v>
      </c>
      <c r="L128" s="429">
        <f t="shared" si="50"/>
        <v>0</v>
      </c>
      <c r="M128" s="429">
        <f t="shared" si="50"/>
        <v>0</v>
      </c>
      <c r="N128" s="429">
        <f t="shared" si="50"/>
        <v>0</v>
      </c>
      <c r="O128" s="429">
        <f t="shared" si="50"/>
        <v>0</v>
      </c>
      <c r="P128" s="429">
        <f t="shared" si="50"/>
        <v>0</v>
      </c>
      <c r="Q128" s="429">
        <f t="shared" si="50"/>
        <v>0</v>
      </c>
      <c r="R128" s="429">
        <f t="shared" si="50"/>
        <v>0</v>
      </c>
      <c r="S128" s="429">
        <f t="shared" si="50"/>
        <v>0</v>
      </c>
      <c r="T128" s="91"/>
      <c r="U128" s="423">
        <f>SUM(H128:T128)</f>
        <v>0</v>
      </c>
    </row>
    <row r="129" spans="1:21" ht="6.75" customHeight="1" thickTop="1">
      <c r="A129" s="130"/>
      <c r="B129" s="326"/>
      <c r="C129" s="326"/>
      <c r="D129" s="144"/>
      <c r="E129" s="153"/>
      <c r="F129" s="326"/>
      <c r="G129" s="141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91"/>
      <c r="U129" s="115"/>
    </row>
    <row r="130" spans="1:21" ht="15" customHeight="1">
      <c r="A130" s="137"/>
      <c r="B130" s="328"/>
      <c r="C130" s="509" t="s">
        <v>130</v>
      </c>
      <c r="E130" s="157">
        <f>E105</f>
        <v>1</v>
      </c>
      <c r="H130" s="424">
        <f>$E130*H128</f>
        <v>0</v>
      </c>
      <c r="I130" s="424">
        <f>$E130*I128</f>
        <v>0</v>
      </c>
      <c r="J130" s="424">
        <f>$E130*J128</f>
        <v>0</v>
      </c>
      <c r="K130" s="424">
        <f>$E130*K128</f>
        <v>0</v>
      </c>
      <c r="L130" s="424">
        <f t="shared" ref="L130:S130" si="51">$E130*L128</f>
        <v>0</v>
      </c>
      <c r="M130" s="424">
        <f t="shared" si="51"/>
        <v>0</v>
      </c>
      <c r="N130" s="424">
        <f t="shared" si="51"/>
        <v>0</v>
      </c>
      <c r="O130" s="424">
        <f t="shared" si="51"/>
        <v>0</v>
      </c>
      <c r="P130" s="424">
        <f t="shared" si="51"/>
        <v>0</v>
      </c>
      <c r="Q130" s="424">
        <f t="shared" si="51"/>
        <v>0</v>
      </c>
      <c r="R130" s="424">
        <f t="shared" si="51"/>
        <v>0</v>
      </c>
      <c r="S130" s="424">
        <f t="shared" si="51"/>
        <v>0</v>
      </c>
      <c r="T130" s="91"/>
      <c r="U130" s="425">
        <f>SUM(H130:T130)</f>
        <v>0</v>
      </c>
    </row>
    <row r="131" spans="1:21" ht="15" customHeight="1">
      <c r="A131" s="137"/>
      <c r="B131" s="328"/>
      <c r="C131" s="327" t="s">
        <v>131</v>
      </c>
      <c r="E131" s="157">
        <f>E106</f>
        <v>0</v>
      </c>
      <c r="H131" s="424">
        <f>S103*$E131</f>
        <v>0</v>
      </c>
      <c r="I131" s="424">
        <f t="shared" ref="I131:S131" si="52">$E131*H128</f>
        <v>0</v>
      </c>
      <c r="J131" s="424">
        <f t="shared" si="52"/>
        <v>0</v>
      </c>
      <c r="K131" s="424">
        <f t="shared" si="52"/>
        <v>0</v>
      </c>
      <c r="L131" s="424">
        <f t="shared" si="52"/>
        <v>0</v>
      </c>
      <c r="M131" s="424">
        <f t="shared" si="52"/>
        <v>0</v>
      </c>
      <c r="N131" s="424">
        <f t="shared" si="52"/>
        <v>0</v>
      </c>
      <c r="O131" s="424">
        <f t="shared" si="52"/>
        <v>0</v>
      </c>
      <c r="P131" s="424">
        <f t="shared" si="52"/>
        <v>0</v>
      </c>
      <c r="Q131" s="424">
        <f t="shared" si="52"/>
        <v>0</v>
      </c>
      <c r="R131" s="424">
        <f t="shared" si="52"/>
        <v>0</v>
      </c>
      <c r="S131" s="424">
        <f t="shared" si="52"/>
        <v>0</v>
      </c>
      <c r="T131" s="91"/>
      <c r="U131" s="425">
        <f>SUM(H131:T131)</f>
        <v>0</v>
      </c>
    </row>
    <row r="132" spans="1:21" ht="15" customHeight="1">
      <c r="A132" s="137"/>
      <c r="B132" s="328"/>
      <c r="C132" s="327" t="s">
        <v>132</v>
      </c>
      <c r="E132" s="157">
        <f>E107</f>
        <v>0</v>
      </c>
      <c r="H132" s="424">
        <f>R103*$E132</f>
        <v>0</v>
      </c>
      <c r="I132" s="424">
        <f>S103*$E132</f>
        <v>0</v>
      </c>
      <c r="J132" s="424">
        <f t="shared" ref="J132:S132" si="53">H128*$E132</f>
        <v>0</v>
      </c>
      <c r="K132" s="424">
        <f t="shared" si="53"/>
        <v>0</v>
      </c>
      <c r="L132" s="424">
        <f t="shared" si="53"/>
        <v>0</v>
      </c>
      <c r="M132" s="424">
        <f t="shared" si="53"/>
        <v>0</v>
      </c>
      <c r="N132" s="424">
        <f t="shared" si="53"/>
        <v>0</v>
      </c>
      <c r="O132" s="424">
        <f t="shared" si="53"/>
        <v>0</v>
      </c>
      <c r="P132" s="424">
        <f t="shared" si="53"/>
        <v>0</v>
      </c>
      <c r="Q132" s="424">
        <f t="shared" si="53"/>
        <v>0</v>
      </c>
      <c r="R132" s="424">
        <f t="shared" si="53"/>
        <v>0</v>
      </c>
      <c r="S132" s="431">
        <f t="shared" si="53"/>
        <v>0</v>
      </c>
      <c r="T132" s="91"/>
      <c r="U132" s="425">
        <f>SUM(H132:T132)</f>
        <v>0</v>
      </c>
    </row>
    <row r="133" spans="1:21" ht="13.5" customHeight="1" thickBot="1">
      <c r="A133" s="137"/>
      <c r="B133" s="328"/>
      <c r="C133" s="327"/>
      <c r="D133" s="145"/>
      <c r="E133" s="145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91"/>
      <c r="U133" s="103"/>
    </row>
    <row r="134" spans="1:21" ht="18" customHeight="1" thickBot="1">
      <c r="A134" s="137"/>
      <c r="B134" s="328"/>
      <c r="C134" s="327"/>
      <c r="F134" s="333" t="s">
        <v>146</v>
      </c>
      <c r="H134" s="426">
        <f>SUM(H130:H132)</f>
        <v>0</v>
      </c>
      <c r="I134" s="426">
        <f t="shared" ref="I134:R134" si="54">SUM(I130:I132)</f>
        <v>0</v>
      </c>
      <c r="J134" s="426">
        <f t="shared" si="54"/>
        <v>0</v>
      </c>
      <c r="K134" s="426">
        <f t="shared" si="54"/>
        <v>0</v>
      </c>
      <c r="L134" s="426">
        <f t="shared" si="54"/>
        <v>0</v>
      </c>
      <c r="M134" s="426">
        <f>SUM(M130:M132)</f>
        <v>0</v>
      </c>
      <c r="N134" s="426">
        <f t="shared" si="54"/>
        <v>0</v>
      </c>
      <c r="O134" s="426">
        <f t="shared" si="54"/>
        <v>0</v>
      </c>
      <c r="P134" s="426">
        <f t="shared" si="54"/>
        <v>0</v>
      </c>
      <c r="Q134" s="426">
        <f t="shared" si="54"/>
        <v>0</v>
      </c>
      <c r="R134" s="426">
        <f t="shared" si="54"/>
        <v>0</v>
      </c>
      <c r="S134" s="427">
        <f>SUM(S130:S132)</f>
        <v>0</v>
      </c>
      <c r="T134" s="91"/>
      <c r="U134" s="428">
        <f>SUM(H134:S134)</f>
        <v>0</v>
      </c>
    </row>
    <row r="135" spans="1:21" ht="18.75" customHeight="1" thickTop="1">
      <c r="A135" s="137"/>
      <c r="B135" s="328"/>
      <c r="C135" s="327"/>
      <c r="E135" s="145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91"/>
      <c r="U135" s="103"/>
    </row>
    <row r="136" spans="1:21" ht="6.75" customHeight="1" thickBot="1">
      <c r="A136" s="137"/>
      <c r="B136" s="322"/>
      <c r="C136" s="322"/>
      <c r="E136" s="154"/>
      <c r="G136" s="141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91"/>
      <c r="U136" s="89"/>
    </row>
    <row r="137" spans="1:21" ht="21" customHeight="1" thickTop="1" thickBot="1">
      <c r="A137" s="142"/>
      <c r="B137" s="324" t="s">
        <v>141</v>
      </c>
      <c r="C137" s="329" t="s">
        <v>142</v>
      </c>
      <c r="E137" s="156">
        <f>E87</f>
        <v>0</v>
      </c>
      <c r="G137" s="141"/>
      <c r="H137" s="429">
        <f t="shared" ref="H137:S137" si="55">H54*$E137</f>
        <v>0</v>
      </c>
      <c r="I137" s="429">
        <f t="shared" si="55"/>
        <v>0</v>
      </c>
      <c r="J137" s="429">
        <f t="shared" si="55"/>
        <v>0</v>
      </c>
      <c r="K137" s="429">
        <f t="shared" si="55"/>
        <v>0</v>
      </c>
      <c r="L137" s="429">
        <f t="shared" si="55"/>
        <v>0</v>
      </c>
      <c r="M137" s="429">
        <f t="shared" si="55"/>
        <v>0</v>
      </c>
      <c r="N137" s="429">
        <f t="shared" si="55"/>
        <v>0</v>
      </c>
      <c r="O137" s="429">
        <f t="shared" si="55"/>
        <v>0</v>
      </c>
      <c r="P137" s="429">
        <f t="shared" si="55"/>
        <v>0</v>
      </c>
      <c r="Q137" s="429">
        <f t="shared" si="55"/>
        <v>0</v>
      </c>
      <c r="R137" s="429">
        <f t="shared" si="55"/>
        <v>0</v>
      </c>
      <c r="S137" s="429">
        <f t="shared" si="55"/>
        <v>0</v>
      </c>
      <c r="T137" s="91"/>
      <c r="U137" s="423">
        <f>SUM(H137:T137)</f>
        <v>0</v>
      </c>
    </row>
    <row r="138" spans="1:21" ht="21" customHeight="1" thickTop="1" thickBot="1">
      <c r="A138" s="142"/>
      <c r="B138" s="324" t="s">
        <v>143</v>
      </c>
      <c r="C138" s="329" t="s">
        <v>144</v>
      </c>
      <c r="E138" s="156">
        <f>E88</f>
        <v>0</v>
      </c>
      <c r="G138" s="141"/>
      <c r="H138" s="429">
        <f t="shared" ref="H138:S138" si="56">H61*$E138</f>
        <v>0</v>
      </c>
      <c r="I138" s="429">
        <f t="shared" si="56"/>
        <v>0</v>
      </c>
      <c r="J138" s="429">
        <f t="shared" si="56"/>
        <v>0</v>
      </c>
      <c r="K138" s="429">
        <f t="shared" si="56"/>
        <v>0</v>
      </c>
      <c r="L138" s="429">
        <f t="shared" si="56"/>
        <v>0</v>
      </c>
      <c r="M138" s="429">
        <f t="shared" si="56"/>
        <v>0</v>
      </c>
      <c r="N138" s="429">
        <f t="shared" si="56"/>
        <v>0</v>
      </c>
      <c r="O138" s="429">
        <f t="shared" si="56"/>
        <v>0</v>
      </c>
      <c r="P138" s="429">
        <f t="shared" si="56"/>
        <v>0</v>
      </c>
      <c r="Q138" s="429">
        <f t="shared" si="56"/>
        <v>0</v>
      </c>
      <c r="R138" s="429">
        <f t="shared" si="56"/>
        <v>0</v>
      </c>
      <c r="S138" s="429">
        <f t="shared" si="56"/>
        <v>0</v>
      </c>
      <c r="T138" s="91"/>
      <c r="U138" s="423">
        <f>SUM(H138:T138)</f>
        <v>0</v>
      </c>
    </row>
    <row r="139" spans="1:21" ht="7.5" customHeight="1" thickTop="1">
      <c r="A139" s="137"/>
      <c r="B139" s="322"/>
      <c r="C139" s="322"/>
      <c r="G139" s="141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91"/>
      <c r="U139" s="115"/>
    </row>
    <row r="140" spans="1:21" ht="15" customHeight="1">
      <c r="A140" s="137"/>
      <c r="B140" s="328"/>
      <c r="C140" s="509" t="s">
        <v>130</v>
      </c>
      <c r="E140" s="157">
        <f>E115</f>
        <v>0</v>
      </c>
      <c r="H140" s="424">
        <f t="shared" ref="H140:S140" si="57">(H137+H138)*$E140</f>
        <v>0</v>
      </c>
      <c r="I140" s="424">
        <f t="shared" si="57"/>
        <v>0</v>
      </c>
      <c r="J140" s="424">
        <f t="shared" si="57"/>
        <v>0</v>
      </c>
      <c r="K140" s="424">
        <f t="shared" si="57"/>
        <v>0</v>
      </c>
      <c r="L140" s="424">
        <f t="shared" si="57"/>
        <v>0</v>
      </c>
      <c r="M140" s="424">
        <f t="shared" si="57"/>
        <v>0</v>
      </c>
      <c r="N140" s="424">
        <f t="shared" si="57"/>
        <v>0</v>
      </c>
      <c r="O140" s="424">
        <f t="shared" si="57"/>
        <v>0</v>
      </c>
      <c r="P140" s="424">
        <f t="shared" si="57"/>
        <v>0</v>
      </c>
      <c r="Q140" s="424">
        <f t="shared" si="57"/>
        <v>0</v>
      </c>
      <c r="R140" s="424">
        <f t="shared" si="57"/>
        <v>0</v>
      </c>
      <c r="S140" s="424">
        <f t="shared" si="57"/>
        <v>0</v>
      </c>
      <c r="T140" s="91"/>
      <c r="U140" s="425">
        <f>SUM(H140:T140)</f>
        <v>0</v>
      </c>
    </row>
    <row r="141" spans="1:21" ht="15" customHeight="1">
      <c r="A141" s="137"/>
      <c r="B141" s="328"/>
      <c r="C141" s="327" t="s">
        <v>131</v>
      </c>
      <c r="E141" s="157">
        <f>E116</f>
        <v>0</v>
      </c>
      <c r="H141" s="424">
        <f>(S112+S113)*$E141</f>
        <v>0</v>
      </c>
      <c r="I141" s="424">
        <f>(H137+H138)*$E141</f>
        <v>0</v>
      </c>
      <c r="J141" s="424">
        <f>(I137+I138)*$E141</f>
        <v>0</v>
      </c>
      <c r="K141" s="424">
        <f t="shared" ref="K141:S141" si="58">(J137+J138)*$E141</f>
        <v>0</v>
      </c>
      <c r="L141" s="424">
        <f t="shared" si="58"/>
        <v>0</v>
      </c>
      <c r="M141" s="424">
        <f t="shared" si="58"/>
        <v>0</v>
      </c>
      <c r="N141" s="424">
        <f t="shared" si="58"/>
        <v>0</v>
      </c>
      <c r="O141" s="424">
        <f t="shared" si="58"/>
        <v>0</v>
      </c>
      <c r="P141" s="424">
        <f t="shared" si="58"/>
        <v>0</v>
      </c>
      <c r="Q141" s="424">
        <f t="shared" si="58"/>
        <v>0</v>
      </c>
      <c r="R141" s="424">
        <f t="shared" si="58"/>
        <v>0</v>
      </c>
      <c r="S141" s="424">
        <f t="shared" si="58"/>
        <v>0</v>
      </c>
      <c r="T141" s="91"/>
      <c r="U141" s="425">
        <f>SUM(H141:T141)</f>
        <v>0</v>
      </c>
    </row>
    <row r="142" spans="1:21" ht="15" customHeight="1">
      <c r="A142" s="137"/>
      <c r="B142" s="328"/>
      <c r="C142" s="327" t="s">
        <v>132</v>
      </c>
      <c r="E142" s="157">
        <f>E117</f>
        <v>0</v>
      </c>
      <c r="H142" s="424">
        <f>(R112+R113)*$E142</f>
        <v>0</v>
      </c>
      <c r="I142" s="424">
        <f>(S112+S113)*$E142</f>
        <v>0</v>
      </c>
      <c r="J142" s="424">
        <f t="shared" ref="J142:S142" si="59">(H137+H138)*$E142</f>
        <v>0</v>
      </c>
      <c r="K142" s="424">
        <f t="shared" si="59"/>
        <v>0</v>
      </c>
      <c r="L142" s="424">
        <f t="shared" si="59"/>
        <v>0</v>
      </c>
      <c r="M142" s="424">
        <f t="shared" si="59"/>
        <v>0</v>
      </c>
      <c r="N142" s="424">
        <f t="shared" si="59"/>
        <v>0</v>
      </c>
      <c r="O142" s="424">
        <f t="shared" si="59"/>
        <v>0</v>
      </c>
      <c r="P142" s="424">
        <f t="shared" si="59"/>
        <v>0</v>
      </c>
      <c r="Q142" s="424">
        <f t="shared" si="59"/>
        <v>0</v>
      </c>
      <c r="R142" s="424">
        <f t="shared" si="59"/>
        <v>0</v>
      </c>
      <c r="S142" s="424">
        <f t="shared" si="59"/>
        <v>0</v>
      </c>
      <c r="T142" s="91"/>
      <c r="U142" s="425">
        <f>SUM(H142:S142)</f>
        <v>0</v>
      </c>
    </row>
    <row r="143" spans="1:21" ht="13.5" thickBot="1">
      <c r="A143" s="137"/>
      <c r="B143" s="322"/>
      <c r="C143" s="322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91"/>
      <c r="U143" s="89"/>
    </row>
    <row r="144" spans="1:21" ht="18" customHeight="1" thickBot="1">
      <c r="A144" s="137"/>
      <c r="F144" s="333" t="s">
        <v>145</v>
      </c>
      <c r="H144" s="426">
        <f>SUM(H140:H142)</f>
        <v>0</v>
      </c>
      <c r="I144" s="426">
        <f>SUM(I140:I142)</f>
        <v>0</v>
      </c>
      <c r="J144" s="426">
        <f t="shared" ref="J144:R144" si="60">SUM(J140:J142)</f>
        <v>0</v>
      </c>
      <c r="K144" s="426">
        <f t="shared" si="60"/>
        <v>0</v>
      </c>
      <c r="L144" s="426">
        <f t="shared" si="60"/>
        <v>0</v>
      </c>
      <c r="M144" s="426">
        <f t="shared" si="60"/>
        <v>0</v>
      </c>
      <c r="N144" s="426">
        <f t="shared" si="60"/>
        <v>0</v>
      </c>
      <c r="O144" s="426">
        <f t="shared" si="60"/>
        <v>0</v>
      </c>
      <c r="P144" s="426">
        <f t="shared" si="60"/>
        <v>0</v>
      </c>
      <c r="Q144" s="426">
        <f t="shared" si="60"/>
        <v>0</v>
      </c>
      <c r="R144" s="426">
        <f t="shared" si="60"/>
        <v>0</v>
      </c>
      <c r="S144" s="427">
        <f>SUM(S140:S142)</f>
        <v>0</v>
      </c>
      <c r="T144" s="91"/>
      <c r="U144" s="428">
        <f>SUM(H144:S144)</f>
        <v>0</v>
      </c>
    </row>
    <row r="145" spans="1:20" ht="6" customHeight="1" thickTop="1">
      <c r="A145" s="137"/>
      <c r="T145" s="155"/>
    </row>
  </sheetData>
  <sheetProtection sheet="1" objects="1" scenarios="1"/>
  <phoneticPr fontId="0" type="noConversion"/>
  <printOptions horizontalCentered="1" verticalCentered="1"/>
  <pageMargins left="0.196850393700787" right="0.17" top="0.2" bottom="0.19" header="0.17" footer="0.17"/>
  <pageSetup scale="60" orientation="landscape" r:id="rId1"/>
  <headerFooter alignWithMargins="0"/>
  <rowBreaks count="1" manualBreakCount="1">
    <brk id="7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E5" sqref="E5"/>
    </sheetView>
  </sheetViews>
  <sheetFormatPr baseColWidth="10" defaultColWidth="11.42578125" defaultRowHeight="12.75"/>
  <cols>
    <col min="1" max="1" width="4.28515625" style="129" customWidth="1"/>
    <col min="2" max="2" width="24.42578125" style="129" customWidth="1"/>
    <col min="3" max="3" width="2.7109375" style="129" customWidth="1"/>
    <col min="4" max="4" width="4" style="129" customWidth="1"/>
    <col min="5" max="5" width="17.28515625" style="129" customWidth="1"/>
    <col min="6" max="16384" width="11.42578125" style="129"/>
  </cols>
  <sheetData>
    <row r="3" spans="2:5" ht="13.5" thickBot="1"/>
    <row r="4" spans="2:5" ht="18" customHeight="1" thickTop="1">
      <c r="B4" s="531" t="s">
        <v>9</v>
      </c>
      <c r="C4" s="532"/>
      <c r="D4" s="532"/>
      <c r="E4" s="533"/>
    </row>
    <row r="5" spans="2:5" ht="16.5" customHeight="1">
      <c r="B5" s="480" t="s">
        <v>147</v>
      </c>
      <c r="C5" s="282"/>
      <c r="D5" s="282"/>
      <c r="E5" s="279" t="s">
        <v>22</v>
      </c>
    </row>
    <row r="6" spans="2:5" ht="16.5" customHeight="1">
      <c r="B6" s="480" t="s">
        <v>148</v>
      </c>
      <c r="C6" s="283"/>
      <c r="D6" s="282"/>
      <c r="E6" s="279">
        <v>10000</v>
      </c>
    </row>
    <row r="7" spans="2:5" ht="16.5" customHeight="1">
      <c r="B7" s="480" t="s">
        <v>149</v>
      </c>
      <c r="C7" s="282"/>
      <c r="D7" s="282"/>
      <c r="E7" s="280">
        <v>0.04</v>
      </c>
    </row>
    <row r="8" spans="2:5" ht="16.5" customHeight="1" thickBot="1">
      <c r="B8" s="510" t="s">
        <v>150</v>
      </c>
      <c r="C8" s="284"/>
      <c r="D8" s="284"/>
      <c r="E8" s="285">
        <f>E7/12</f>
        <v>3.3333333333333335E-3</v>
      </c>
    </row>
    <row r="9" spans="2:5" ht="16.5" customHeight="1" thickTop="1" thickBot="1">
      <c r="E9" s="281"/>
    </row>
    <row r="10" spans="2:5" ht="16.5" customHeight="1" thickTop="1">
      <c r="B10" s="531" t="s">
        <v>151</v>
      </c>
      <c r="C10" s="532"/>
      <c r="D10" s="532"/>
      <c r="E10" s="533"/>
    </row>
    <row r="11" spans="2:5" ht="16.5" customHeight="1">
      <c r="B11" s="480" t="s">
        <v>149</v>
      </c>
      <c r="C11" s="282"/>
      <c r="D11" s="282"/>
      <c r="E11" s="280">
        <v>0</v>
      </c>
    </row>
    <row r="12" spans="2:5" ht="16.5" customHeight="1" thickBot="1">
      <c r="B12" s="510" t="s">
        <v>150</v>
      </c>
      <c r="C12" s="284"/>
      <c r="D12" s="284"/>
      <c r="E12" s="285">
        <f>E11/12</f>
        <v>0</v>
      </c>
    </row>
    <row r="13" spans="2:5" ht="13.5" thickTop="1"/>
    <row r="16" spans="2:5">
      <c r="B16" s="335" t="s">
        <v>152</v>
      </c>
    </row>
  </sheetData>
  <sheetProtection sheet="1" objects="1" scenarios="1"/>
  <mergeCells count="2">
    <mergeCell ref="B4:E4"/>
    <mergeCell ref="B10:E10"/>
  </mergeCells>
  <phoneticPr fontId="0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opLeftCell="A3" zoomScale="80" workbookViewId="0">
      <selection activeCell="G16" sqref="G16"/>
    </sheetView>
  </sheetViews>
  <sheetFormatPr baseColWidth="10" defaultColWidth="11.42578125" defaultRowHeight="12.75"/>
  <cols>
    <col min="1" max="1" width="2.42578125" style="89" customWidth="1"/>
    <col min="2" max="2" width="1.7109375" style="89" customWidth="1"/>
    <col min="3" max="3" width="20.5703125" style="89" customWidth="1"/>
    <col min="4" max="4" width="10.7109375" style="89" customWidth="1"/>
    <col min="5" max="5" width="4.5703125" style="89" bestFit="1" customWidth="1"/>
    <col min="6" max="6" width="1.28515625" style="89" customWidth="1"/>
    <col min="7" max="18" width="9.140625" style="89" customWidth="1"/>
    <col min="19" max="19" width="1.28515625" style="89" customWidth="1"/>
    <col min="20" max="20" width="8.7109375" style="89" customWidth="1"/>
    <col min="21" max="16384" width="11.42578125" style="89"/>
  </cols>
  <sheetData>
    <row r="1" spans="1:20" ht="36.75" customHeight="1" thickBot="1">
      <c r="A1" s="84"/>
      <c r="B1" s="476" t="str">
        <f>CoûtFin!B1</f>
        <v>Lachine Lab @L'Auberge Numérique</v>
      </c>
      <c r="C1" s="85"/>
      <c r="D1" s="85"/>
      <c r="E1" s="85"/>
      <c r="F1" s="85"/>
      <c r="G1" s="85"/>
      <c r="H1" s="85"/>
      <c r="I1" s="86"/>
      <c r="J1" s="85"/>
      <c r="K1" s="87"/>
      <c r="L1" s="87" t="s">
        <v>153</v>
      </c>
      <c r="M1" s="87"/>
      <c r="N1" s="87"/>
      <c r="O1" s="87"/>
      <c r="P1" s="87"/>
      <c r="Q1" s="87"/>
      <c r="R1" s="87"/>
      <c r="S1" s="88"/>
    </row>
    <row r="2" spans="1:20" ht="14.25" customHeight="1">
      <c r="A2" s="90"/>
      <c r="S2" s="91"/>
    </row>
    <row r="3" spans="1:20" ht="23.25" customHeight="1">
      <c r="A3" s="90"/>
      <c r="B3" s="92"/>
      <c r="C3" s="337" t="s">
        <v>154</v>
      </c>
      <c r="D3" s="93"/>
      <c r="S3" s="91"/>
    </row>
    <row r="4" spans="1:20" ht="11.25" customHeight="1" thickBot="1">
      <c r="A4" s="90"/>
      <c r="S4" s="91"/>
    </row>
    <row r="5" spans="1:20" s="95" customFormat="1" ht="18" customHeight="1" thickBot="1">
      <c r="A5" s="94"/>
      <c r="G5" s="122" t="str">
        <f>VtsAchts!H6</f>
        <v>Mois 1</v>
      </c>
      <c r="H5" s="122" t="str">
        <f>VtsAchts!I6</f>
        <v>Mois 2</v>
      </c>
      <c r="I5" s="122" t="str">
        <f>VtsAchts!J6</f>
        <v>Mois 3</v>
      </c>
      <c r="J5" s="122" t="str">
        <f>VtsAchts!K6</f>
        <v>Mois 4</v>
      </c>
      <c r="K5" s="122" t="str">
        <f>VtsAchts!L6</f>
        <v>Mois 5</v>
      </c>
      <c r="L5" s="122" t="str">
        <f>VtsAchts!M6</f>
        <v>Mois 6</v>
      </c>
      <c r="M5" s="122" t="str">
        <f>VtsAchts!N6</f>
        <v>Mois 7</v>
      </c>
      <c r="N5" s="122" t="str">
        <f>VtsAchts!O6</f>
        <v>Mois 8</v>
      </c>
      <c r="O5" s="122" t="str">
        <f>VtsAchts!P6</f>
        <v>Mois 9</v>
      </c>
      <c r="P5" s="122" t="str">
        <f>VtsAchts!Q6</f>
        <v>Mois 10</v>
      </c>
      <c r="Q5" s="122" t="str">
        <f>VtsAchts!R6</f>
        <v>Mois 11</v>
      </c>
      <c r="R5" s="122" t="str">
        <f>VtsAchts!S6</f>
        <v>Mois 12</v>
      </c>
      <c r="S5" s="96"/>
      <c r="T5" s="97" t="s">
        <v>128</v>
      </c>
    </row>
    <row r="6" spans="1:20" ht="6" customHeight="1">
      <c r="A6" s="90"/>
      <c r="S6" s="98"/>
      <c r="T6" s="99"/>
    </row>
    <row r="7" spans="1:20" ht="16.5" customHeight="1">
      <c r="A7" s="90"/>
      <c r="B7" s="100"/>
      <c r="C7" s="20" t="s">
        <v>155</v>
      </c>
      <c r="D7" s="101"/>
      <c r="E7" s="102"/>
      <c r="F7" s="103"/>
      <c r="G7" s="424">
        <f>VtsAchts!H22</f>
        <v>0</v>
      </c>
      <c r="H7" s="424">
        <f>VtsAchts!I22</f>
        <v>0</v>
      </c>
      <c r="I7" s="424">
        <f>VtsAchts!J22</f>
        <v>0</v>
      </c>
      <c r="J7" s="424">
        <f>VtsAchts!K22</f>
        <v>0</v>
      </c>
      <c r="K7" s="424">
        <f>VtsAchts!L22</f>
        <v>0</v>
      </c>
      <c r="L7" s="424">
        <f>VtsAchts!M22</f>
        <v>0</v>
      </c>
      <c r="M7" s="424">
        <f>VtsAchts!N22</f>
        <v>0</v>
      </c>
      <c r="N7" s="424">
        <f>VtsAchts!O22</f>
        <v>0</v>
      </c>
      <c r="O7" s="424">
        <f>VtsAchts!P22</f>
        <v>0</v>
      </c>
      <c r="P7" s="424">
        <f>VtsAchts!Q22</f>
        <v>0</v>
      </c>
      <c r="Q7" s="424">
        <f>VtsAchts!R22</f>
        <v>0</v>
      </c>
      <c r="R7" s="424">
        <f>VtsAchts!S22</f>
        <v>0</v>
      </c>
      <c r="S7" s="98"/>
      <c r="T7" s="432">
        <f>SUM(G7:R7)</f>
        <v>0</v>
      </c>
    </row>
    <row r="8" spans="1:20" ht="15" customHeight="1">
      <c r="A8" s="90"/>
      <c r="B8" s="104"/>
      <c r="C8" s="17" t="s">
        <v>96</v>
      </c>
      <c r="D8" s="103"/>
      <c r="E8" s="105"/>
      <c r="F8" s="103"/>
      <c r="G8" s="424">
        <f>ROUND(G65*MCréPlac!$E$12,0)</f>
        <v>0</v>
      </c>
      <c r="H8" s="424">
        <f>ROUND(H65*MCréPlac!$E$12,0)</f>
        <v>0</v>
      </c>
      <c r="I8" s="424">
        <f>ROUND(I65*MCréPlac!$E$12,0)</f>
        <v>0</v>
      </c>
      <c r="J8" s="424">
        <f>ROUND(J65*MCréPlac!$E$12,0)</f>
        <v>0</v>
      </c>
      <c r="K8" s="424">
        <f>ROUND(K65*MCréPlac!$E$12,0)</f>
        <v>0</v>
      </c>
      <c r="L8" s="424">
        <f>ROUND(L65*MCréPlac!$E$12,0)</f>
        <v>0</v>
      </c>
      <c r="M8" s="424">
        <f>ROUND(M65*MCréPlac!$E$12,0)</f>
        <v>0</v>
      </c>
      <c r="N8" s="424">
        <f>ROUND(N65*MCréPlac!$E$12,0)</f>
        <v>0</v>
      </c>
      <c r="O8" s="424">
        <f>ROUND(O65*MCréPlac!$E$12,0)</f>
        <v>0</v>
      </c>
      <c r="P8" s="424">
        <f>ROUND(P65*MCréPlac!$E$12,0)</f>
        <v>0</v>
      </c>
      <c r="Q8" s="424">
        <f>ROUND(Q65*MCréPlac!$E$12,0)</f>
        <v>0</v>
      </c>
      <c r="R8" s="424">
        <f>ROUND(R65*MCréPlac!$E$12,0)</f>
        <v>0</v>
      </c>
      <c r="S8" s="98"/>
      <c r="T8" s="432">
        <f>SUM(G8:R8)</f>
        <v>0</v>
      </c>
    </row>
    <row r="9" spans="1:20" ht="15" customHeight="1">
      <c r="A9" s="90"/>
      <c r="B9" s="104"/>
      <c r="C9" s="511" t="s">
        <v>71</v>
      </c>
      <c r="D9" s="103"/>
      <c r="E9" s="105"/>
      <c r="F9" s="103"/>
      <c r="G9" s="374" t="s">
        <v>156</v>
      </c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433"/>
      <c r="S9" s="98"/>
      <c r="T9" s="432">
        <f>SUM(G9:R9)</f>
        <v>0</v>
      </c>
    </row>
    <row r="10" spans="1:20" ht="15" customHeight="1">
      <c r="A10" s="90"/>
      <c r="B10" s="104"/>
      <c r="C10" s="17" t="s">
        <v>12</v>
      </c>
      <c r="D10" s="103"/>
      <c r="E10" s="105"/>
      <c r="F10" s="103"/>
      <c r="G10" s="374" t="s">
        <v>157</v>
      </c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433"/>
      <c r="S10" s="98"/>
      <c r="T10" s="432">
        <f>SUM(G10:R10)</f>
        <v>0</v>
      </c>
    </row>
    <row r="11" spans="1:20" ht="15" customHeight="1">
      <c r="A11" s="90"/>
      <c r="B11" s="92"/>
      <c r="C11" s="482" t="s">
        <v>8</v>
      </c>
      <c r="D11" s="106"/>
      <c r="E11" s="107"/>
      <c r="F11" s="103"/>
      <c r="G11" s="374" t="s">
        <v>30</v>
      </c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433"/>
      <c r="S11" s="98"/>
      <c r="T11" s="432">
        <f>SUM(G11:R11)</f>
        <v>0</v>
      </c>
    </row>
    <row r="12" spans="1:20" ht="5.25" customHeight="1" thickBot="1">
      <c r="A12" s="90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98"/>
      <c r="T12" s="434"/>
    </row>
    <row r="13" spans="1:20" ht="21" customHeight="1" thickTop="1" thickBot="1">
      <c r="A13" s="90"/>
      <c r="C13" s="18"/>
      <c r="D13" s="336" t="s">
        <v>158</v>
      </c>
      <c r="E13" s="109"/>
      <c r="F13" s="109"/>
      <c r="G13" s="429">
        <f t="shared" ref="G13:R13" si="0">SUM(G6:G12)</f>
        <v>0</v>
      </c>
      <c r="H13" s="429">
        <f t="shared" si="0"/>
        <v>0</v>
      </c>
      <c r="I13" s="429">
        <f t="shared" si="0"/>
        <v>0</v>
      </c>
      <c r="J13" s="429">
        <f t="shared" si="0"/>
        <v>0</v>
      </c>
      <c r="K13" s="429">
        <f t="shared" si="0"/>
        <v>0</v>
      </c>
      <c r="L13" s="429">
        <f t="shared" si="0"/>
        <v>0</v>
      </c>
      <c r="M13" s="429">
        <f t="shared" si="0"/>
        <v>0</v>
      </c>
      <c r="N13" s="429">
        <f t="shared" si="0"/>
        <v>0</v>
      </c>
      <c r="O13" s="429">
        <f t="shared" si="0"/>
        <v>0</v>
      </c>
      <c r="P13" s="429">
        <f t="shared" si="0"/>
        <v>0</v>
      </c>
      <c r="Q13" s="429">
        <f t="shared" si="0"/>
        <v>0</v>
      </c>
      <c r="R13" s="430">
        <f t="shared" si="0"/>
        <v>0</v>
      </c>
      <c r="S13" s="98"/>
      <c r="T13" s="435">
        <f>SUM(T6:T12)</f>
        <v>0</v>
      </c>
    </row>
    <row r="14" spans="1:20" ht="13.5" thickTop="1">
      <c r="A14" s="90"/>
      <c r="S14" s="98"/>
      <c r="T14" s="436"/>
    </row>
    <row r="15" spans="1:20">
      <c r="A15" s="90"/>
      <c r="C15" s="534" t="s">
        <v>159</v>
      </c>
      <c r="D15" s="534"/>
      <c r="E15" s="534"/>
      <c r="F15" s="518"/>
      <c r="S15" s="98"/>
      <c r="T15" s="104"/>
    </row>
    <row r="16" spans="1:20" ht="15" customHeight="1">
      <c r="A16" s="90"/>
      <c r="B16" s="100"/>
      <c r="C16" s="101" t="str">
        <f>CoûtFin!B22</f>
        <v>Amélioration locative</v>
      </c>
      <c r="D16" s="101"/>
      <c r="E16" s="102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433"/>
      <c r="S16" s="98"/>
      <c r="T16" s="432">
        <f t="shared" ref="T16:T57" si="1">SUM(G16:R16)</f>
        <v>0</v>
      </c>
    </row>
    <row r="17" spans="1:20" ht="15" customHeight="1">
      <c r="A17" s="90"/>
      <c r="B17" s="104"/>
      <c r="C17" s="103" t="str">
        <f>CoûtFin!B23</f>
        <v>Mobibilier et équipement de bureau</v>
      </c>
      <c r="D17" s="103"/>
      <c r="E17" s="105"/>
      <c r="G17" s="374"/>
      <c r="H17" s="374"/>
      <c r="I17" s="374"/>
      <c r="J17" s="374"/>
      <c r="K17" s="374"/>
      <c r="L17" s="374"/>
      <c r="M17" s="374"/>
      <c r="N17" s="374"/>
      <c r="O17" s="374"/>
      <c r="P17" s="374"/>
      <c r="Q17" s="374"/>
      <c r="R17" s="433"/>
      <c r="S17" s="98"/>
      <c r="T17" s="432">
        <f t="shared" si="1"/>
        <v>0</v>
      </c>
    </row>
    <row r="18" spans="1:20" ht="15" customHeight="1">
      <c r="A18" s="90"/>
      <c r="B18" s="104"/>
      <c r="C18" s="103" t="str">
        <f>CoûtFin!B24</f>
        <v>Équipement et outillage</v>
      </c>
      <c r="D18" s="103"/>
      <c r="E18" s="105"/>
      <c r="G18" s="374"/>
      <c r="H18" s="374"/>
      <c r="I18" s="374"/>
      <c r="J18" s="374"/>
      <c r="K18" s="374"/>
      <c r="L18" s="374"/>
      <c r="M18" s="374"/>
      <c r="N18" s="374"/>
      <c r="O18" s="374"/>
      <c r="P18" s="374"/>
      <c r="Q18" s="374"/>
      <c r="R18" s="433"/>
      <c r="S18" s="98"/>
      <c r="T18" s="432">
        <f t="shared" si="1"/>
        <v>0</v>
      </c>
    </row>
    <row r="19" spans="1:20" ht="15" customHeight="1">
      <c r="A19" s="90"/>
      <c r="B19" s="104"/>
      <c r="C19" s="103" t="str">
        <f>CoûtFin!B25</f>
        <v>Système informatique</v>
      </c>
      <c r="D19" s="103"/>
      <c r="E19" s="105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433"/>
      <c r="S19" s="98"/>
      <c r="T19" s="432">
        <f t="shared" si="1"/>
        <v>0</v>
      </c>
    </row>
    <row r="20" spans="1:20" ht="15" customHeight="1">
      <c r="A20" s="90"/>
      <c r="B20" s="104"/>
      <c r="C20" s="103" t="str">
        <f>CoûtFin!B26</f>
        <v>Logiciels d'application</v>
      </c>
      <c r="D20" s="103"/>
      <c r="E20" s="105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433"/>
      <c r="S20" s="98"/>
      <c r="T20" s="432">
        <f t="shared" si="1"/>
        <v>0</v>
      </c>
    </row>
    <row r="21" spans="1:20" ht="15" customHeight="1">
      <c r="A21" s="90"/>
      <c r="B21" s="104"/>
      <c r="C21" s="103" t="str">
        <f>CoûtFin!B27</f>
        <v>Matériel roulant</v>
      </c>
      <c r="D21" s="103"/>
      <c r="E21" s="105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433"/>
      <c r="S21" s="98"/>
      <c r="T21" s="432">
        <f t="shared" si="1"/>
        <v>0</v>
      </c>
    </row>
    <row r="22" spans="1:20" ht="15" customHeight="1">
      <c r="A22" s="90"/>
      <c r="B22" s="92"/>
      <c r="C22" s="106" t="str">
        <f>CoûtFin!B29</f>
        <v>Autres (incorporation, brevet, etc.)</v>
      </c>
      <c r="D22" s="106"/>
      <c r="E22" s="107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433"/>
      <c r="S22" s="98"/>
      <c r="T22" s="432">
        <f t="shared" si="1"/>
        <v>0</v>
      </c>
    </row>
    <row r="23" spans="1:20" ht="15" customHeight="1">
      <c r="A23" s="90"/>
      <c r="C23" s="534" t="s">
        <v>160</v>
      </c>
      <c r="D23" s="534"/>
      <c r="E23" s="534"/>
      <c r="F23" s="518"/>
      <c r="S23" s="98"/>
      <c r="T23" s="104"/>
    </row>
    <row r="24" spans="1:20" ht="15" customHeight="1">
      <c r="A24" s="90"/>
      <c r="B24" s="100"/>
      <c r="C24" s="101" t="str">
        <f>VtsAchts!F84</f>
        <v>Achats de produits déboursés</v>
      </c>
      <c r="D24" s="101"/>
      <c r="E24" s="102"/>
      <c r="G24" s="424">
        <f>VtsAchts!H84</f>
        <v>0</v>
      </c>
      <c r="H24" s="424">
        <f>VtsAchts!I84</f>
        <v>0</v>
      </c>
      <c r="I24" s="424">
        <f>VtsAchts!J84</f>
        <v>0</v>
      </c>
      <c r="J24" s="424">
        <f>VtsAchts!K84</f>
        <v>0</v>
      </c>
      <c r="K24" s="424">
        <f>VtsAchts!L84</f>
        <v>0</v>
      </c>
      <c r="L24" s="424">
        <f>VtsAchts!M84</f>
        <v>0</v>
      </c>
      <c r="M24" s="424">
        <f>VtsAchts!N84</f>
        <v>0</v>
      </c>
      <c r="N24" s="424">
        <f>VtsAchts!O84</f>
        <v>0</v>
      </c>
      <c r="O24" s="424">
        <f>VtsAchts!P84</f>
        <v>0</v>
      </c>
      <c r="P24" s="424">
        <f>VtsAchts!Q84</f>
        <v>0</v>
      </c>
      <c r="Q24" s="424">
        <f>VtsAchts!R84</f>
        <v>0</v>
      </c>
      <c r="R24" s="424">
        <f>VtsAchts!S84</f>
        <v>0</v>
      </c>
      <c r="S24" s="98"/>
      <c r="T24" s="432">
        <f t="shared" si="1"/>
        <v>0</v>
      </c>
    </row>
    <row r="25" spans="1:20" ht="15" customHeight="1">
      <c r="A25" s="90"/>
      <c r="B25" s="92"/>
      <c r="C25" s="106" t="str">
        <f>VtsAchts!F94</f>
        <v>Sous-traitance déboursée</v>
      </c>
      <c r="D25" s="106"/>
      <c r="E25" s="107"/>
      <c r="G25" s="424">
        <f>VtsAchts!H94</f>
        <v>0</v>
      </c>
      <c r="H25" s="424">
        <f>VtsAchts!I94</f>
        <v>0</v>
      </c>
      <c r="I25" s="424">
        <f>VtsAchts!J94</f>
        <v>0</v>
      </c>
      <c r="J25" s="424">
        <f>VtsAchts!K94</f>
        <v>0</v>
      </c>
      <c r="K25" s="424">
        <f>VtsAchts!L94</f>
        <v>0</v>
      </c>
      <c r="L25" s="424">
        <f>VtsAchts!M94</f>
        <v>0</v>
      </c>
      <c r="M25" s="424">
        <f>VtsAchts!N94</f>
        <v>0</v>
      </c>
      <c r="N25" s="424">
        <f>VtsAchts!O94</f>
        <v>0</v>
      </c>
      <c r="O25" s="424">
        <f>VtsAchts!P94</f>
        <v>0</v>
      </c>
      <c r="P25" s="424">
        <f>VtsAchts!Q94</f>
        <v>0</v>
      </c>
      <c r="Q25" s="424">
        <f>VtsAchts!R94</f>
        <v>0</v>
      </c>
      <c r="R25" s="424">
        <f>VtsAchts!S94</f>
        <v>0</v>
      </c>
      <c r="S25" s="98"/>
      <c r="T25" s="432">
        <f t="shared" si="1"/>
        <v>0</v>
      </c>
    </row>
    <row r="26" spans="1:20" ht="15" customHeight="1">
      <c r="A26" s="90"/>
      <c r="C26" s="534" t="s">
        <v>161</v>
      </c>
      <c r="D26" s="534"/>
      <c r="E26" s="534"/>
      <c r="F26" s="518"/>
      <c r="S26" s="98"/>
      <c r="T26" s="104"/>
    </row>
    <row r="27" spans="1:20" ht="15" customHeight="1">
      <c r="A27" s="90"/>
      <c r="B27" s="100"/>
      <c r="C27" s="20" t="s">
        <v>162</v>
      </c>
      <c r="D27" s="101"/>
      <c r="E27" s="102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98"/>
      <c r="T27" s="432">
        <f>SUM(G27:R27)</f>
        <v>0</v>
      </c>
    </row>
    <row r="28" spans="1:20" ht="15" customHeight="1">
      <c r="A28" s="90"/>
      <c r="B28" s="104"/>
      <c r="C28" s="17" t="s">
        <v>163</v>
      </c>
      <c r="D28" s="103"/>
      <c r="E28" s="362">
        <v>0.15</v>
      </c>
      <c r="G28" s="424">
        <f>ROUND((G27*$E$28),0)</f>
        <v>0</v>
      </c>
      <c r="H28" s="424">
        <f t="shared" ref="H28:R28" si="2">ROUND((H27*$E$28),0)</f>
        <v>0</v>
      </c>
      <c r="I28" s="424">
        <f t="shared" si="2"/>
        <v>0</v>
      </c>
      <c r="J28" s="424">
        <f t="shared" si="2"/>
        <v>0</v>
      </c>
      <c r="K28" s="424">
        <f t="shared" si="2"/>
        <v>0</v>
      </c>
      <c r="L28" s="424">
        <f t="shared" si="2"/>
        <v>0</v>
      </c>
      <c r="M28" s="424">
        <f t="shared" si="2"/>
        <v>0</v>
      </c>
      <c r="N28" s="424">
        <f t="shared" si="2"/>
        <v>0</v>
      </c>
      <c r="O28" s="424">
        <f t="shared" si="2"/>
        <v>0</v>
      </c>
      <c r="P28" s="424">
        <f t="shared" si="2"/>
        <v>0</v>
      </c>
      <c r="Q28" s="424">
        <f t="shared" si="2"/>
        <v>0</v>
      </c>
      <c r="R28" s="424">
        <f t="shared" si="2"/>
        <v>0</v>
      </c>
      <c r="S28" s="98"/>
      <c r="T28" s="432">
        <f>SUM(G28:R28)</f>
        <v>0</v>
      </c>
    </row>
    <row r="29" spans="1:20" ht="15" customHeight="1">
      <c r="A29" s="90"/>
      <c r="B29" s="104"/>
      <c r="C29" s="123" t="s">
        <v>164</v>
      </c>
      <c r="D29" s="103"/>
      <c r="E29" s="105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98"/>
      <c r="T29" s="432">
        <f t="shared" si="1"/>
        <v>0</v>
      </c>
    </row>
    <row r="30" spans="1:20" ht="15" customHeight="1">
      <c r="A30" s="90"/>
      <c r="B30" s="104"/>
      <c r="C30" s="123" t="s">
        <v>165</v>
      </c>
      <c r="D30" s="103"/>
      <c r="E30" s="105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433"/>
      <c r="S30" s="98"/>
      <c r="T30" s="432">
        <f t="shared" si="1"/>
        <v>0</v>
      </c>
    </row>
    <row r="31" spans="1:20" ht="15" customHeight="1">
      <c r="A31" s="90"/>
      <c r="B31" s="104"/>
      <c r="C31" s="123" t="s">
        <v>166</v>
      </c>
      <c r="D31" s="103"/>
      <c r="E31" s="105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433"/>
      <c r="S31" s="98"/>
      <c r="T31" s="432">
        <f t="shared" si="1"/>
        <v>0</v>
      </c>
    </row>
    <row r="32" spans="1:20" ht="15" customHeight="1">
      <c r="A32" s="90"/>
      <c r="B32" s="104"/>
      <c r="C32" s="123" t="s">
        <v>167</v>
      </c>
      <c r="D32" s="103"/>
      <c r="E32" s="105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98"/>
      <c r="T32" s="432">
        <f t="shared" si="1"/>
        <v>0</v>
      </c>
    </row>
    <row r="33" spans="1:20" ht="15" customHeight="1">
      <c r="A33" s="90"/>
      <c r="B33" s="104"/>
      <c r="C33" s="123" t="s">
        <v>168</v>
      </c>
      <c r="D33" s="103"/>
      <c r="E33" s="105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433"/>
      <c r="S33" s="98"/>
      <c r="T33" s="432">
        <f t="shared" si="1"/>
        <v>0</v>
      </c>
    </row>
    <row r="34" spans="1:20" ht="15" customHeight="1">
      <c r="A34" s="90"/>
      <c r="B34" s="104"/>
      <c r="C34" s="123" t="s">
        <v>83</v>
      </c>
      <c r="D34" s="103"/>
      <c r="E34" s="105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433"/>
      <c r="S34" s="98"/>
      <c r="T34" s="432">
        <f t="shared" si="1"/>
        <v>0</v>
      </c>
    </row>
    <row r="35" spans="1:20" ht="15" customHeight="1">
      <c r="A35" s="90"/>
      <c r="B35" s="104"/>
      <c r="C35" s="123" t="s">
        <v>169</v>
      </c>
      <c r="D35" s="103"/>
      <c r="E35" s="105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433"/>
      <c r="S35" s="98"/>
      <c r="T35" s="432">
        <f t="shared" si="1"/>
        <v>0</v>
      </c>
    </row>
    <row r="36" spans="1:20" ht="15" customHeight="1">
      <c r="A36" s="90"/>
      <c r="B36" s="104"/>
      <c r="C36" s="123" t="s">
        <v>111</v>
      </c>
      <c r="D36" s="103"/>
      <c r="E36" s="105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433"/>
      <c r="S36" s="98"/>
      <c r="T36" s="432">
        <f t="shared" si="1"/>
        <v>0</v>
      </c>
    </row>
    <row r="37" spans="1:20" ht="15" customHeight="1">
      <c r="A37" s="90"/>
      <c r="B37" s="104"/>
      <c r="C37" s="123" t="s">
        <v>170</v>
      </c>
      <c r="D37" s="103"/>
      <c r="E37" s="105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374"/>
      <c r="S37" s="98"/>
      <c r="T37" s="432">
        <f t="shared" si="1"/>
        <v>0</v>
      </c>
    </row>
    <row r="38" spans="1:20" ht="15" customHeight="1">
      <c r="A38" s="90"/>
      <c r="B38" s="104"/>
      <c r="C38" s="123" t="s">
        <v>171</v>
      </c>
      <c r="D38" s="103"/>
      <c r="E38" s="105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98"/>
      <c r="T38" s="432">
        <f t="shared" si="1"/>
        <v>0</v>
      </c>
    </row>
    <row r="39" spans="1:20" ht="15" customHeight="1">
      <c r="A39" s="90"/>
      <c r="B39" s="104"/>
      <c r="C39" s="123" t="s">
        <v>172</v>
      </c>
      <c r="D39" s="103"/>
      <c r="E39" s="105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433"/>
      <c r="S39" s="98"/>
      <c r="T39" s="432">
        <f t="shared" si="1"/>
        <v>0</v>
      </c>
    </row>
    <row r="40" spans="1:20" ht="15" customHeight="1">
      <c r="A40" s="90"/>
      <c r="B40" s="92"/>
      <c r="C40" s="124" t="s">
        <v>173</v>
      </c>
      <c r="D40" s="106"/>
      <c r="E40" s="107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433"/>
      <c r="S40" s="98"/>
      <c r="T40" s="432">
        <f t="shared" si="1"/>
        <v>0</v>
      </c>
    </row>
    <row r="41" spans="1:20" ht="15" customHeight="1">
      <c r="A41" s="90"/>
      <c r="C41" s="534" t="s">
        <v>89</v>
      </c>
      <c r="D41" s="534"/>
      <c r="E41" s="534"/>
      <c r="F41" s="518"/>
      <c r="G41" s="512"/>
      <c r="H41" s="512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98"/>
      <c r="T41" s="104"/>
    </row>
    <row r="42" spans="1:20" ht="15" customHeight="1">
      <c r="A42" s="90"/>
      <c r="B42" s="100"/>
      <c r="C42" s="20" t="s">
        <v>174</v>
      </c>
      <c r="D42" s="101"/>
      <c r="E42" s="110"/>
      <c r="F42" s="518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433"/>
      <c r="S42" s="98"/>
      <c r="T42" s="432">
        <f t="shared" si="1"/>
        <v>0</v>
      </c>
    </row>
    <row r="43" spans="1:20" ht="15" customHeight="1">
      <c r="A43" s="90"/>
      <c r="B43" s="104"/>
      <c r="C43" s="17" t="s">
        <v>163</v>
      </c>
      <c r="D43" s="103"/>
      <c r="E43" s="362">
        <v>0.15</v>
      </c>
      <c r="F43" s="518"/>
      <c r="G43" s="424">
        <f>ROUND((G42*$E$43),0)</f>
        <v>0</v>
      </c>
      <c r="H43" s="424">
        <f t="shared" ref="H43:R43" si="3">ROUND((H42*$E$43),0)</f>
        <v>0</v>
      </c>
      <c r="I43" s="424">
        <f t="shared" si="3"/>
        <v>0</v>
      </c>
      <c r="J43" s="424">
        <f t="shared" si="3"/>
        <v>0</v>
      </c>
      <c r="K43" s="424">
        <f t="shared" si="3"/>
        <v>0</v>
      </c>
      <c r="L43" s="424">
        <f t="shared" si="3"/>
        <v>0</v>
      </c>
      <c r="M43" s="424">
        <f t="shared" si="3"/>
        <v>0</v>
      </c>
      <c r="N43" s="424">
        <f t="shared" si="3"/>
        <v>0</v>
      </c>
      <c r="O43" s="424">
        <f t="shared" si="3"/>
        <v>0</v>
      </c>
      <c r="P43" s="424">
        <f t="shared" si="3"/>
        <v>0</v>
      </c>
      <c r="Q43" s="424">
        <f t="shared" si="3"/>
        <v>0</v>
      </c>
      <c r="R43" s="424">
        <f t="shared" si="3"/>
        <v>0</v>
      </c>
      <c r="S43" s="98"/>
      <c r="T43" s="432">
        <f t="shared" si="1"/>
        <v>0</v>
      </c>
    </row>
    <row r="44" spans="1:20" ht="15" customHeight="1">
      <c r="A44" s="90"/>
      <c r="B44" s="104"/>
      <c r="C44" s="17" t="s">
        <v>175</v>
      </c>
      <c r="D44" s="103"/>
      <c r="E44" s="362"/>
      <c r="G44" s="424">
        <f>ROUND(((VtsAchts!H8+VtsAchts!H15)*BdgCais1!$E$44),0)</f>
        <v>0</v>
      </c>
      <c r="H44" s="424">
        <f>ROUND(((VtsAchts!I8+VtsAchts!I15)*BdgCais1!$E$44),0)</f>
        <v>0</v>
      </c>
      <c r="I44" s="424">
        <f>ROUND(((VtsAchts!J8+VtsAchts!J15)*BdgCais1!$E$44),0)</f>
        <v>0</v>
      </c>
      <c r="J44" s="424">
        <f>ROUND(((VtsAchts!K8+VtsAchts!K15)*BdgCais1!$E$44),0)</f>
        <v>0</v>
      </c>
      <c r="K44" s="424">
        <f>ROUND(((VtsAchts!L8+VtsAchts!L15)*BdgCais1!$E$44),0)</f>
        <v>0</v>
      </c>
      <c r="L44" s="424">
        <f>ROUND(((VtsAchts!M8+VtsAchts!M15)*BdgCais1!$E$44),0)</f>
        <v>0</v>
      </c>
      <c r="M44" s="424">
        <f>ROUND(((VtsAchts!N8+VtsAchts!N15)*BdgCais1!$E$44),0)</f>
        <v>0</v>
      </c>
      <c r="N44" s="424">
        <f>ROUND(((VtsAchts!O8+VtsAchts!O15)*BdgCais1!$E$44),0)</f>
        <v>0</v>
      </c>
      <c r="O44" s="424">
        <f>ROUND(((VtsAchts!P8+VtsAchts!P15)*BdgCais1!$E$44),0)</f>
        <v>0</v>
      </c>
      <c r="P44" s="424">
        <f>ROUND(((VtsAchts!Q8+VtsAchts!Q15)*BdgCais1!$E$44),0)</f>
        <v>0</v>
      </c>
      <c r="Q44" s="424">
        <f>ROUND(((VtsAchts!R8+VtsAchts!R15)*BdgCais1!$E$44),0)</f>
        <v>0</v>
      </c>
      <c r="R44" s="424">
        <f>ROUND(((VtsAchts!S8+VtsAchts!S15)*BdgCais1!$E$44),0)</f>
        <v>0</v>
      </c>
      <c r="S44" s="98"/>
      <c r="T44" s="432">
        <f t="shared" si="1"/>
        <v>0</v>
      </c>
    </row>
    <row r="45" spans="1:20" ht="15" customHeight="1">
      <c r="A45" s="90"/>
      <c r="B45" s="104"/>
      <c r="C45" s="123" t="s">
        <v>176</v>
      </c>
      <c r="D45" s="103"/>
      <c r="E45" s="105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98"/>
      <c r="T45" s="432">
        <f t="shared" si="1"/>
        <v>0</v>
      </c>
    </row>
    <row r="46" spans="1:20" ht="15" customHeight="1">
      <c r="A46" s="90"/>
      <c r="B46" s="104"/>
      <c r="C46" s="123" t="s">
        <v>177</v>
      </c>
      <c r="D46" s="103"/>
      <c r="E46" s="105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98"/>
      <c r="T46" s="432">
        <f t="shared" si="1"/>
        <v>0</v>
      </c>
    </row>
    <row r="47" spans="1:20" ht="15" customHeight="1">
      <c r="A47" s="90"/>
      <c r="B47" s="104"/>
      <c r="C47" s="123" t="s">
        <v>178</v>
      </c>
      <c r="D47" s="103"/>
      <c r="E47" s="105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433"/>
      <c r="S47" s="98"/>
      <c r="T47" s="432">
        <f t="shared" si="1"/>
        <v>0</v>
      </c>
    </row>
    <row r="48" spans="1:20" ht="15" customHeight="1">
      <c r="A48" s="90"/>
      <c r="B48" s="104"/>
      <c r="C48" s="123" t="s">
        <v>179</v>
      </c>
      <c r="D48" s="103"/>
      <c r="E48" s="105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98"/>
      <c r="T48" s="432">
        <f t="shared" si="1"/>
        <v>0</v>
      </c>
    </row>
    <row r="49" spans="1:20" ht="15" customHeight="1">
      <c r="A49" s="90"/>
      <c r="B49" s="92"/>
      <c r="C49" s="124" t="s">
        <v>180</v>
      </c>
      <c r="D49" s="106"/>
      <c r="E49" s="107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433"/>
      <c r="S49" s="98"/>
      <c r="T49" s="432">
        <f t="shared" si="1"/>
        <v>0</v>
      </c>
    </row>
    <row r="50" spans="1:20" ht="15" customHeight="1">
      <c r="A50" s="90"/>
      <c r="C50" s="534" t="s">
        <v>90</v>
      </c>
      <c r="D50" s="534"/>
      <c r="E50" s="534"/>
      <c r="S50" s="98"/>
      <c r="T50" s="104"/>
    </row>
    <row r="51" spans="1:20" ht="15" customHeight="1">
      <c r="A51" s="90"/>
      <c r="B51" s="100"/>
      <c r="C51" s="20" t="s">
        <v>181</v>
      </c>
      <c r="D51" s="101"/>
      <c r="E51" s="102"/>
      <c r="G51" s="424">
        <f>ROUND((F67*MCréPlac!$E$8),0)</f>
        <v>0</v>
      </c>
      <c r="H51" s="424">
        <f>ROUND((G67*MCréPlac!$E$8),0)</f>
        <v>0</v>
      </c>
      <c r="I51" s="424">
        <f>ROUND((H67*MCréPlac!$E$8),0)</f>
        <v>0</v>
      </c>
      <c r="J51" s="424">
        <f>ROUND((I67*MCréPlac!$E$8),0)</f>
        <v>0</v>
      </c>
      <c r="K51" s="424">
        <f>ROUND((J67*MCréPlac!$E$8),0)</f>
        <v>0</v>
      </c>
      <c r="L51" s="424">
        <f>ROUND((K67*MCréPlac!$E$8),0)</f>
        <v>0</v>
      </c>
      <c r="M51" s="424">
        <f>ROUND((L67*MCréPlac!$E$8),0)</f>
        <v>0</v>
      </c>
      <c r="N51" s="424">
        <f>ROUND((M67*MCréPlac!$E$8),0)</f>
        <v>0</v>
      </c>
      <c r="O51" s="424">
        <f>ROUND((N67*MCréPlac!$E$8),0)</f>
        <v>0</v>
      </c>
      <c r="P51" s="424">
        <f>ROUND((O67*MCréPlac!$E$8),0)</f>
        <v>0</v>
      </c>
      <c r="Q51" s="424">
        <f>ROUND((P67*MCréPlac!$E$8),0)</f>
        <v>0</v>
      </c>
      <c r="R51" s="424">
        <f>ROUND((Q67*MCréPlac!$E$8),0)</f>
        <v>0</v>
      </c>
      <c r="S51" s="98"/>
      <c r="T51" s="432">
        <f t="shared" si="1"/>
        <v>0</v>
      </c>
    </row>
    <row r="52" spans="1:20" ht="15" customHeight="1">
      <c r="A52" s="90"/>
      <c r="B52" s="104"/>
      <c r="C52" s="17" t="s">
        <v>182</v>
      </c>
      <c r="D52" s="103"/>
      <c r="E52" s="105"/>
      <c r="G52" s="424">
        <f>Empr!AA17</f>
        <v>0</v>
      </c>
      <c r="H52" s="424">
        <f>Empr!AA18</f>
        <v>0</v>
      </c>
      <c r="I52" s="424">
        <f>Empr!AA19</f>
        <v>0</v>
      </c>
      <c r="J52" s="424">
        <f>Empr!AA20</f>
        <v>0</v>
      </c>
      <c r="K52" s="424">
        <f>Empr!AA21</f>
        <v>0</v>
      </c>
      <c r="L52" s="424">
        <f>Empr!AA22</f>
        <v>0</v>
      </c>
      <c r="M52" s="424">
        <f>Empr!AA23</f>
        <v>0</v>
      </c>
      <c r="N52" s="424">
        <f>Empr!AA24</f>
        <v>0</v>
      </c>
      <c r="O52" s="424">
        <f>Empr!AA25</f>
        <v>0</v>
      </c>
      <c r="P52" s="424">
        <f>Empr!AA26</f>
        <v>0</v>
      </c>
      <c r="Q52" s="424">
        <f>Empr!AA27</f>
        <v>0</v>
      </c>
      <c r="R52" s="424">
        <f>Empr!AA28</f>
        <v>0</v>
      </c>
      <c r="S52" s="98"/>
      <c r="T52" s="432">
        <f t="shared" si="1"/>
        <v>0</v>
      </c>
    </row>
    <row r="53" spans="1:20" ht="15" customHeight="1">
      <c r="A53" s="90"/>
      <c r="B53" s="104"/>
      <c r="C53" s="17" t="s">
        <v>183</v>
      </c>
      <c r="D53" s="103"/>
      <c r="E53" s="105"/>
      <c r="G53" s="424">
        <f>Empr!AB17</f>
        <v>0</v>
      </c>
      <c r="H53" s="424">
        <f>Empr!AB18</f>
        <v>0</v>
      </c>
      <c r="I53" s="424">
        <f>Empr!AB19</f>
        <v>0</v>
      </c>
      <c r="J53" s="424">
        <f>Empr!AB20</f>
        <v>0</v>
      </c>
      <c r="K53" s="424">
        <f>Empr!AB21</f>
        <v>0</v>
      </c>
      <c r="L53" s="424">
        <f>Empr!AB22</f>
        <v>0</v>
      </c>
      <c r="M53" s="424">
        <f>Empr!AB23</f>
        <v>0</v>
      </c>
      <c r="N53" s="424">
        <f>Empr!AB24</f>
        <v>0</v>
      </c>
      <c r="O53" s="424">
        <f>Empr!AB25</f>
        <v>0</v>
      </c>
      <c r="P53" s="424">
        <f>Empr!AB26</f>
        <v>0</v>
      </c>
      <c r="Q53" s="424">
        <f>Empr!AB27</f>
        <v>0</v>
      </c>
      <c r="R53" s="424">
        <f>Empr!AB28</f>
        <v>0</v>
      </c>
      <c r="S53" s="98"/>
      <c r="T53" s="432">
        <f t="shared" si="1"/>
        <v>0</v>
      </c>
    </row>
    <row r="54" spans="1:20" ht="15" customHeight="1">
      <c r="A54" s="90"/>
      <c r="B54" s="92"/>
      <c r="C54" s="229" t="s">
        <v>184</v>
      </c>
      <c r="D54" s="106"/>
      <c r="E54" s="107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98"/>
      <c r="T54" s="432">
        <f t="shared" si="1"/>
        <v>0</v>
      </c>
    </row>
    <row r="55" spans="1:20" ht="15" customHeight="1">
      <c r="A55" s="90"/>
      <c r="C55" s="534" t="s">
        <v>185</v>
      </c>
      <c r="D55" s="534"/>
      <c r="E55" s="534"/>
      <c r="F55" s="518"/>
      <c r="S55" s="98"/>
      <c r="T55" s="104"/>
    </row>
    <row r="56" spans="1:20" ht="15" customHeight="1">
      <c r="A56" s="90"/>
      <c r="B56" s="100"/>
      <c r="C56" s="101" t="s">
        <v>186</v>
      </c>
      <c r="D56" s="101"/>
      <c r="E56" s="102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433"/>
      <c r="S56" s="98"/>
      <c r="T56" s="432">
        <f t="shared" si="1"/>
        <v>0</v>
      </c>
    </row>
    <row r="57" spans="1:20" ht="15" customHeight="1">
      <c r="A57" s="90"/>
      <c r="B57" s="92"/>
      <c r="C57" s="482" t="s">
        <v>66</v>
      </c>
      <c r="D57" s="106"/>
      <c r="E57" s="107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433"/>
      <c r="S57" s="98"/>
      <c r="T57" s="432">
        <f t="shared" si="1"/>
        <v>0</v>
      </c>
    </row>
    <row r="58" spans="1:20" ht="6" customHeight="1" thickBot="1">
      <c r="A58" s="90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98"/>
      <c r="T58" s="434"/>
    </row>
    <row r="59" spans="1:20" ht="21.75" customHeight="1" thickTop="1" thickBot="1">
      <c r="A59" s="90"/>
      <c r="D59" s="336" t="s">
        <v>187</v>
      </c>
      <c r="G59" s="429">
        <f t="shared" ref="G59:R59" si="4">SUM(G15:G58)</f>
        <v>0</v>
      </c>
      <c r="H59" s="429">
        <f t="shared" si="4"/>
        <v>0</v>
      </c>
      <c r="I59" s="429">
        <f t="shared" si="4"/>
        <v>0</v>
      </c>
      <c r="J59" s="429">
        <f t="shared" si="4"/>
        <v>0</v>
      </c>
      <c r="K59" s="429">
        <f t="shared" si="4"/>
        <v>0</v>
      </c>
      <c r="L59" s="429">
        <f t="shared" si="4"/>
        <v>0</v>
      </c>
      <c r="M59" s="429">
        <f t="shared" si="4"/>
        <v>0</v>
      </c>
      <c r="N59" s="429">
        <f t="shared" si="4"/>
        <v>0</v>
      </c>
      <c r="O59" s="429">
        <f t="shared" si="4"/>
        <v>0</v>
      </c>
      <c r="P59" s="429">
        <f t="shared" si="4"/>
        <v>0</v>
      </c>
      <c r="Q59" s="429">
        <f t="shared" si="4"/>
        <v>0</v>
      </c>
      <c r="R59" s="430">
        <f t="shared" si="4"/>
        <v>0</v>
      </c>
      <c r="S59" s="98"/>
      <c r="T59" s="435">
        <f>SUM(T15:T58)</f>
        <v>0</v>
      </c>
    </row>
    <row r="60" spans="1:20" ht="14.25" customHeight="1" thickTop="1">
      <c r="A60" s="90"/>
      <c r="C60" s="109"/>
      <c r="D60" s="109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91"/>
      <c r="T60" s="103"/>
    </row>
    <row r="61" spans="1:20" ht="6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3"/>
      <c r="T61" s="103"/>
    </row>
    <row r="62" spans="1:20" ht="18.75" customHeight="1">
      <c r="A62" s="114"/>
      <c r="B62" s="338" t="s">
        <v>188</v>
      </c>
      <c r="C62" s="20"/>
      <c r="D62" s="101"/>
      <c r="E62" s="102"/>
      <c r="F62" s="115"/>
      <c r="G62" s="437">
        <f>Bil!G10</f>
        <v>0</v>
      </c>
      <c r="H62" s="438">
        <f>G66</f>
        <v>0</v>
      </c>
      <c r="I62" s="438">
        <f>H66</f>
        <v>0</v>
      </c>
      <c r="J62" s="438">
        <f t="shared" ref="J62:Q62" si="5">I66</f>
        <v>0</v>
      </c>
      <c r="K62" s="438">
        <f t="shared" si="5"/>
        <v>0</v>
      </c>
      <c r="L62" s="438">
        <f t="shared" si="5"/>
        <v>0</v>
      </c>
      <c r="M62" s="438">
        <f t="shared" si="5"/>
        <v>0</v>
      </c>
      <c r="N62" s="438">
        <f t="shared" si="5"/>
        <v>0</v>
      </c>
      <c r="O62" s="438">
        <f t="shared" si="5"/>
        <v>0</v>
      </c>
      <c r="P62" s="438">
        <f t="shared" si="5"/>
        <v>0</v>
      </c>
      <c r="Q62" s="438">
        <f t="shared" si="5"/>
        <v>0</v>
      </c>
      <c r="R62" s="439">
        <f>Q66</f>
        <v>0</v>
      </c>
      <c r="S62" s="113"/>
    </row>
    <row r="63" spans="1:20" ht="15" customHeight="1">
      <c r="A63" s="90"/>
      <c r="B63" s="18"/>
      <c r="C63" s="18" t="s">
        <v>189</v>
      </c>
      <c r="E63" s="105"/>
      <c r="F63" s="115"/>
      <c r="G63" s="432">
        <f t="shared" ref="G63:R63" si="6">G13-G59</f>
        <v>0</v>
      </c>
      <c r="H63" s="424">
        <f t="shared" si="6"/>
        <v>0</v>
      </c>
      <c r="I63" s="424">
        <f t="shared" si="6"/>
        <v>0</v>
      </c>
      <c r="J63" s="424">
        <f t="shared" si="6"/>
        <v>0</v>
      </c>
      <c r="K63" s="424">
        <f t="shared" si="6"/>
        <v>0</v>
      </c>
      <c r="L63" s="424">
        <f t="shared" si="6"/>
        <v>0</v>
      </c>
      <c r="M63" s="424">
        <f t="shared" si="6"/>
        <v>0</v>
      </c>
      <c r="N63" s="424">
        <f t="shared" si="6"/>
        <v>0</v>
      </c>
      <c r="O63" s="424">
        <f t="shared" si="6"/>
        <v>0</v>
      </c>
      <c r="P63" s="424">
        <f t="shared" si="6"/>
        <v>0</v>
      </c>
      <c r="Q63" s="424">
        <f t="shared" si="6"/>
        <v>0</v>
      </c>
      <c r="R63" s="440">
        <f t="shared" si="6"/>
        <v>0</v>
      </c>
      <c r="S63" s="113"/>
    </row>
    <row r="64" spans="1:20" ht="15" customHeight="1">
      <c r="A64" s="90"/>
      <c r="B64" s="18"/>
      <c r="C64" s="18" t="s">
        <v>151</v>
      </c>
      <c r="E64" s="105"/>
      <c r="F64" s="115"/>
      <c r="G64" s="441"/>
      <c r="H64" s="374"/>
      <c r="I64" s="374"/>
      <c r="J64" s="374"/>
      <c r="K64" s="374"/>
      <c r="L64" s="374"/>
      <c r="M64" s="374"/>
      <c r="N64" s="374"/>
      <c r="O64" s="374"/>
      <c r="P64" s="374"/>
      <c r="Q64" s="374"/>
      <c r="R64" s="442"/>
      <c r="S64" s="113"/>
      <c r="T64" s="89">
        <f>SUM(G64:R64)</f>
        <v>0</v>
      </c>
    </row>
    <row r="65" spans="1:19" ht="15" hidden="1" customHeight="1">
      <c r="A65" s="90"/>
      <c r="C65" s="286" t="s">
        <v>190</v>
      </c>
      <c r="D65" s="115"/>
      <c r="E65" s="113"/>
      <c r="F65" s="115"/>
      <c r="G65" s="443">
        <f>SUM(G64)</f>
        <v>0</v>
      </c>
      <c r="H65" s="443">
        <f>SUM($G64:H64)</f>
        <v>0</v>
      </c>
      <c r="I65" s="443">
        <f>SUM($G64:I64)</f>
        <v>0</v>
      </c>
      <c r="J65" s="443">
        <f>SUM($G64:J64)</f>
        <v>0</v>
      </c>
      <c r="K65" s="443">
        <f>SUM($G64:K64)</f>
        <v>0</v>
      </c>
      <c r="L65" s="443">
        <f>SUM($G64:L64)</f>
        <v>0</v>
      </c>
      <c r="M65" s="443">
        <f>SUM($G64:M64)</f>
        <v>0</v>
      </c>
      <c r="N65" s="443">
        <f>SUM($G64:N64)</f>
        <v>0</v>
      </c>
      <c r="O65" s="443">
        <f>SUM($G64:O64)</f>
        <v>0</v>
      </c>
      <c r="P65" s="443">
        <f>SUM($G64:P64)</f>
        <v>0</v>
      </c>
      <c r="Q65" s="443">
        <f>SUM($G64:Q64)</f>
        <v>0</v>
      </c>
      <c r="R65" s="443">
        <f>SUM($G64:R64)</f>
        <v>0</v>
      </c>
      <c r="S65" s="113"/>
    </row>
    <row r="66" spans="1:19" ht="15" customHeight="1">
      <c r="A66" s="90"/>
      <c r="C66" s="18" t="s">
        <v>191</v>
      </c>
      <c r="D66" s="339" t="s">
        <v>192</v>
      </c>
      <c r="E66" s="105"/>
      <c r="F66" s="115"/>
      <c r="G66" s="432">
        <f>G62+G63-G64</f>
        <v>0</v>
      </c>
      <c r="H66" s="424">
        <f>H62+H63-H64</f>
        <v>0</v>
      </c>
      <c r="I66" s="424">
        <f t="shared" ref="I66:R66" si="7">I62+I63-I64</f>
        <v>0</v>
      </c>
      <c r="J66" s="424">
        <f t="shared" si="7"/>
        <v>0</v>
      </c>
      <c r="K66" s="424">
        <f t="shared" si="7"/>
        <v>0</v>
      </c>
      <c r="L66" s="424">
        <f t="shared" si="7"/>
        <v>0</v>
      </c>
      <c r="M66" s="424">
        <f t="shared" si="7"/>
        <v>0</v>
      </c>
      <c r="N66" s="424">
        <f t="shared" si="7"/>
        <v>0</v>
      </c>
      <c r="O66" s="424">
        <f t="shared" si="7"/>
        <v>0</v>
      </c>
      <c r="P66" s="424">
        <f t="shared" si="7"/>
        <v>0</v>
      </c>
      <c r="Q66" s="424">
        <f t="shared" si="7"/>
        <v>0</v>
      </c>
      <c r="R66" s="440">
        <f t="shared" si="7"/>
        <v>0</v>
      </c>
      <c r="S66" s="113"/>
    </row>
    <row r="67" spans="1:19" ht="15" customHeight="1">
      <c r="A67" s="90"/>
      <c r="C67" s="18" t="s">
        <v>9</v>
      </c>
      <c r="D67" s="18"/>
      <c r="E67" s="105"/>
      <c r="F67" s="115"/>
      <c r="G67" s="444">
        <f>IF(MCréPlac!$E$5=0,0,IF(G66&gt;=0,0,IF(G66&gt;=-MCréPlac!$E$5,MCréPlac!$E$5,MCréPlac!$E$5+G70)))</f>
        <v>0</v>
      </c>
      <c r="H67" s="445">
        <f>IF(MCréPlac!$E$5=0,0,IF(H66&gt;=0,0,IF(H66&gt;=-MCréPlac!$E$5,MCréPlac!$E$5,MCréPlac!$E$5+H70)))</f>
        <v>0</v>
      </c>
      <c r="I67" s="445">
        <f>IF(MCréPlac!$E$5=0,0,IF(I66&gt;=0,0,IF(I66&gt;=-MCréPlac!$E$5,MCréPlac!$E$5,MCréPlac!$E$5+I70)))</f>
        <v>0</v>
      </c>
      <c r="J67" s="445">
        <f>IF(MCréPlac!$E$5=0,0,IF(J66&gt;=0,0,IF(J66&gt;=-MCréPlac!$E$5,MCréPlac!$E$5,MCréPlac!$E$5+J70)))</f>
        <v>0</v>
      </c>
      <c r="K67" s="445">
        <f>IF(MCréPlac!$E$5=0,0,IF(K66&gt;=0,0,IF(K66&gt;=-MCréPlac!$E$5,MCréPlac!$E$5,MCréPlac!$E$5+K70)))</f>
        <v>0</v>
      </c>
      <c r="L67" s="445">
        <f>IF(MCréPlac!$E$5=0,0,IF(L66&gt;=0,0,IF(L66&gt;=-MCréPlac!$E$5,MCréPlac!$E$5,MCréPlac!$E$5+L70)))</f>
        <v>0</v>
      </c>
      <c r="M67" s="445">
        <f>IF(MCréPlac!$E$5=0,0,IF(M66&gt;=0,0,IF(M66&gt;=-MCréPlac!$E$5,MCréPlac!$E$5,MCréPlac!$E$5+M70)))</f>
        <v>0</v>
      </c>
      <c r="N67" s="445">
        <f>IF(MCréPlac!$E$5=0,0,IF(N66&gt;=0,0,IF(N66&gt;=-MCréPlac!$E$5,MCréPlac!$E$5,MCréPlac!$E$5+N70)))</f>
        <v>0</v>
      </c>
      <c r="O67" s="445">
        <f>IF(MCréPlac!$E$5=0,0,IF(O66&gt;=0,0,IF(O66&gt;=-MCréPlac!$E$5,MCréPlac!$E$5,MCréPlac!$E$5+O70)))</f>
        <v>0</v>
      </c>
      <c r="P67" s="445">
        <f>IF(MCréPlac!$E$5=0,0,IF(P66&gt;=0,0,IF(P66&gt;=-MCréPlac!$E$5,MCréPlac!$E$5,MCréPlac!$E$5+P70)))</f>
        <v>0</v>
      </c>
      <c r="Q67" s="445">
        <f>IF(MCréPlac!$E$5=0,0,IF(Q66&gt;=0,0,IF(Q66&gt;=-MCréPlac!$E$5,MCréPlac!$E$5,MCréPlac!$E$5+Q70)))</f>
        <v>0</v>
      </c>
      <c r="R67" s="446">
        <f>IF(MCréPlac!$E$5=0,0,IF(R66&gt;=0,0,IF(R66&gt;=-MCréPlac!$E$5,MCréPlac!$E$5,MCréPlac!$E$5+R70)))</f>
        <v>0</v>
      </c>
      <c r="S67" s="113"/>
    </row>
    <row r="68" spans="1:19" ht="15.75" hidden="1" customHeight="1">
      <c r="A68" s="90"/>
      <c r="C68" s="286" t="s">
        <v>190</v>
      </c>
      <c r="D68" s="115"/>
      <c r="E68" s="113"/>
      <c r="F68" s="115"/>
      <c r="G68" s="447">
        <f>IF(G66&gt;=0,0,IF((G66+MCréPlac!$E$5)&gt;=0,0,((-G66-MCréPlac!$E$5)/MCréPlac!$E$6)+1))</f>
        <v>0</v>
      </c>
      <c r="H68" s="447">
        <f>IF(H66&gt;=0,0,IF((H66+MCréPlac!$E$5)&gt;=0,0,((-H66-MCréPlac!$E$5)/MCréPlac!$E$6)+1))</f>
        <v>0</v>
      </c>
      <c r="I68" s="447">
        <f>IF(I66&gt;=0,0,IF((I66+MCréPlac!$E$5)&gt;=0,0,((-I66-MCréPlac!$E$5)/MCréPlac!$E$6)+1))</f>
        <v>0</v>
      </c>
      <c r="J68" s="447">
        <f>IF(J66&gt;=0,0,IF((J66+MCréPlac!$E$5)&gt;=0,0,((-J66-MCréPlac!$E$5)/MCréPlac!$E$6)+1))</f>
        <v>0</v>
      </c>
      <c r="K68" s="447">
        <f>IF(K66&gt;=0,0,IF((K66+MCréPlac!$E$5)&gt;=0,0,((-K66-MCréPlac!$E$5)/MCréPlac!$E$6)+1))</f>
        <v>0</v>
      </c>
      <c r="L68" s="447">
        <f>IF(L66&gt;=0,0,IF((L66+MCréPlac!$E$5)&gt;=0,0,((-L66-MCréPlac!$E$5)/MCréPlac!$E$6)+1))</f>
        <v>0</v>
      </c>
      <c r="M68" s="447">
        <f>IF(M66&gt;=0,0,IF((M66+MCréPlac!$E$5)&gt;=0,0,((-M66-MCréPlac!$E$5)/MCréPlac!$E$6)+1))</f>
        <v>0</v>
      </c>
      <c r="N68" s="447">
        <f>IF(N66&gt;=0,0,IF((N66+MCréPlac!$E$5)&gt;=0,0,((-N66-MCréPlac!$E$5)/MCréPlac!$E$6)+1))</f>
        <v>0</v>
      </c>
      <c r="O68" s="447">
        <f>IF(O66&gt;=0,0,IF((O66+MCréPlac!$E$5)&gt;=0,0,((-O66-MCréPlac!$E$5)/MCréPlac!$E$6)+1))</f>
        <v>0</v>
      </c>
      <c r="P68" s="447">
        <f>IF(P66&gt;=0,0,IF((P66+MCréPlac!$E$5)&gt;=0,0,((-P66-MCréPlac!$E$5)/MCréPlac!$E$6)+1))</f>
        <v>0</v>
      </c>
      <c r="Q68" s="447">
        <f>IF(Q66&gt;=0,0,IF((Q66+MCréPlac!$E$5)&gt;=0,0,((-Q66-MCréPlac!$E$5)/MCréPlac!$E$6)+1))</f>
        <v>0</v>
      </c>
      <c r="R68" s="447">
        <f>IF(R66&gt;=0,0,IF((R66+MCréPlac!$E$5)&gt;=0,0,((-R66-MCréPlac!$E$5)/MCréPlac!$E$6)+1))</f>
        <v>0</v>
      </c>
      <c r="S68" s="113"/>
    </row>
    <row r="69" spans="1:19" ht="15.75" hidden="1" customHeight="1">
      <c r="A69" s="90"/>
      <c r="C69" s="115"/>
      <c r="D69" s="115"/>
      <c r="E69" s="113"/>
      <c r="F69" s="115"/>
      <c r="G69" s="443">
        <f t="shared" ref="G69:R69" si="8">TRUNC(+G68)</f>
        <v>0</v>
      </c>
      <c r="H69" s="443">
        <f t="shared" si="8"/>
        <v>0</v>
      </c>
      <c r="I69" s="443">
        <f t="shared" si="8"/>
        <v>0</v>
      </c>
      <c r="J69" s="443">
        <f t="shared" si="8"/>
        <v>0</v>
      </c>
      <c r="K69" s="443">
        <f t="shared" si="8"/>
        <v>0</v>
      </c>
      <c r="L69" s="443">
        <f t="shared" si="8"/>
        <v>0</v>
      </c>
      <c r="M69" s="443">
        <f t="shared" si="8"/>
        <v>0</v>
      </c>
      <c r="N69" s="443">
        <f t="shared" si="8"/>
        <v>0</v>
      </c>
      <c r="O69" s="443">
        <f t="shared" si="8"/>
        <v>0</v>
      </c>
      <c r="P69" s="443">
        <f t="shared" si="8"/>
        <v>0</v>
      </c>
      <c r="Q69" s="443">
        <f t="shared" si="8"/>
        <v>0</v>
      </c>
      <c r="R69" s="443">
        <f t="shared" si="8"/>
        <v>0</v>
      </c>
      <c r="S69" s="113"/>
    </row>
    <row r="70" spans="1:19" ht="15.75" hidden="1" customHeight="1">
      <c r="A70" s="90"/>
      <c r="C70" s="115"/>
      <c r="D70" s="115"/>
      <c r="E70" s="113"/>
      <c r="F70" s="115"/>
      <c r="G70" s="443">
        <f>G69*MCréPlac!$E$6</f>
        <v>0</v>
      </c>
      <c r="H70" s="443">
        <f>H69*MCréPlac!$E$6</f>
        <v>0</v>
      </c>
      <c r="I70" s="443">
        <f>I69*MCréPlac!$E$6</f>
        <v>0</v>
      </c>
      <c r="J70" s="443">
        <f>J69*MCréPlac!$E$6</f>
        <v>0</v>
      </c>
      <c r="K70" s="443">
        <f>K69*MCréPlac!$E$6</f>
        <v>0</v>
      </c>
      <c r="L70" s="443">
        <f>L69*MCréPlac!$E$6</f>
        <v>0</v>
      </c>
      <c r="M70" s="443">
        <f>M69*MCréPlac!$E$6</f>
        <v>0</v>
      </c>
      <c r="N70" s="443">
        <f>N69*MCréPlac!$E$6</f>
        <v>0</v>
      </c>
      <c r="O70" s="443">
        <f>O69*MCréPlac!$E$6</f>
        <v>0</v>
      </c>
      <c r="P70" s="443">
        <f>P69*MCréPlac!$E$6</f>
        <v>0</v>
      </c>
      <c r="Q70" s="443">
        <f>Q69*MCréPlac!$E$6</f>
        <v>0</v>
      </c>
      <c r="R70" s="443">
        <f>R69*MCréPlac!$E$6</f>
        <v>0</v>
      </c>
      <c r="S70" s="113"/>
    </row>
    <row r="71" spans="1:19" ht="6" customHeight="1" thickBot="1">
      <c r="A71" s="90"/>
      <c r="E71" s="10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3"/>
    </row>
    <row r="72" spans="1:19" ht="18.75" customHeight="1" thickTop="1" thickBot="1">
      <c r="A72" s="90"/>
      <c r="C72" s="340" t="s">
        <v>191</v>
      </c>
      <c r="D72" s="339" t="s">
        <v>193</v>
      </c>
      <c r="E72" s="105"/>
      <c r="F72" s="115"/>
      <c r="G72" s="435">
        <f>G66+G67</f>
        <v>0</v>
      </c>
      <c r="H72" s="435">
        <f>H66+H67</f>
        <v>0</v>
      </c>
      <c r="I72" s="435">
        <f t="shared" ref="I72:R72" si="9">I66+I67</f>
        <v>0</v>
      </c>
      <c r="J72" s="435">
        <f t="shared" si="9"/>
        <v>0</v>
      </c>
      <c r="K72" s="435">
        <f t="shared" si="9"/>
        <v>0</v>
      </c>
      <c r="L72" s="435">
        <f t="shared" si="9"/>
        <v>0</v>
      </c>
      <c r="M72" s="435">
        <f t="shared" si="9"/>
        <v>0</v>
      </c>
      <c r="N72" s="435">
        <f t="shared" si="9"/>
        <v>0</v>
      </c>
      <c r="O72" s="435">
        <f t="shared" si="9"/>
        <v>0</v>
      </c>
      <c r="P72" s="435">
        <f t="shared" si="9"/>
        <v>0</v>
      </c>
      <c r="Q72" s="435">
        <f t="shared" si="9"/>
        <v>0</v>
      </c>
      <c r="R72" s="435">
        <f t="shared" si="9"/>
        <v>0</v>
      </c>
      <c r="S72" s="113"/>
    </row>
    <row r="73" spans="1:19" ht="6.75" customHeight="1" thickTop="1">
      <c r="A73" s="90"/>
      <c r="E73" s="105"/>
      <c r="F73" s="116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8"/>
    </row>
    <row r="74" spans="1:19" ht="12" customHeight="1" thickBot="1">
      <c r="A74" s="119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1"/>
    </row>
    <row r="75" spans="1:19" ht="15" customHeight="1" thickTop="1"/>
    <row r="76" spans="1:19" ht="15" customHeight="1"/>
    <row r="77" spans="1:19" ht="15" customHeight="1"/>
    <row r="78" spans="1:19" ht="15" customHeight="1"/>
    <row r="79" spans="1:19" ht="15" customHeight="1"/>
    <row r="80" spans="1:19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</sheetData>
  <sheetProtection sheet="1" objects="1" scenarios="1"/>
  <mergeCells count="6">
    <mergeCell ref="C55:E55"/>
    <mergeCell ref="C15:E15"/>
    <mergeCell ref="C23:E23"/>
    <mergeCell ref="C26:E26"/>
    <mergeCell ref="C50:E50"/>
    <mergeCell ref="C41:E41"/>
  </mergeCells>
  <phoneticPr fontId="0" type="noConversion"/>
  <printOptions horizontalCentered="1" verticalCentered="1"/>
  <pageMargins left="0.32" right="0.23622047244094491" top="0.31496062992125984" bottom="0.27559055118110237" header="0.23622047244094491" footer="0.19685039370078741"/>
  <pageSetup scale="6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opLeftCell="A11" zoomScale="80" workbookViewId="0">
      <selection activeCell="G37" sqref="G37"/>
    </sheetView>
  </sheetViews>
  <sheetFormatPr baseColWidth="10" defaultColWidth="11.42578125" defaultRowHeight="12.75"/>
  <cols>
    <col min="1" max="1" width="2.42578125" style="89" customWidth="1"/>
    <col min="2" max="2" width="1.7109375" style="89" customWidth="1"/>
    <col min="3" max="3" width="20.7109375" style="89" customWidth="1"/>
    <col min="4" max="4" width="10.85546875" style="89" customWidth="1"/>
    <col min="5" max="5" width="4.5703125" style="89" bestFit="1" customWidth="1"/>
    <col min="6" max="6" width="1.28515625" style="89" customWidth="1"/>
    <col min="7" max="18" width="9.28515625" style="89" customWidth="1"/>
    <col min="19" max="19" width="1.28515625" style="89" customWidth="1"/>
    <col min="20" max="20" width="9.7109375" style="89" customWidth="1"/>
    <col min="21" max="16384" width="11.42578125" style="89"/>
  </cols>
  <sheetData>
    <row r="1" spans="1:20" ht="36.75" customHeight="1" thickBot="1">
      <c r="A1" s="84"/>
      <c r="B1" s="476" t="str">
        <f>CoûtFin!B1</f>
        <v>Lachine Lab @L'Auberge Numérique</v>
      </c>
      <c r="C1" s="85"/>
      <c r="D1" s="85"/>
      <c r="E1" s="85"/>
      <c r="F1" s="85"/>
      <c r="G1" s="85"/>
      <c r="H1" s="85"/>
      <c r="I1" s="86"/>
      <c r="J1" s="85"/>
      <c r="K1" s="87"/>
      <c r="L1" s="87" t="s">
        <v>194</v>
      </c>
      <c r="M1" s="87"/>
      <c r="N1" s="87"/>
      <c r="O1" s="87"/>
      <c r="P1" s="87"/>
      <c r="Q1" s="87"/>
      <c r="R1" s="87"/>
      <c r="S1" s="88"/>
    </row>
    <row r="2" spans="1:20" ht="14.25" customHeight="1">
      <c r="A2" s="90"/>
      <c r="S2" s="91"/>
    </row>
    <row r="3" spans="1:20" ht="23.25" customHeight="1">
      <c r="A3" s="90"/>
      <c r="B3" s="92"/>
      <c r="C3" s="337" t="s">
        <v>195</v>
      </c>
      <c r="D3" s="93"/>
      <c r="S3" s="91"/>
    </row>
    <row r="4" spans="1:20" ht="11.25" customHeight="1" thickBot="1">
      <c r="A4" s="90"/>
      <c r="S4" s="91"/>
    </row>
    <row r="5" spans="1:20" s="95" customFormat="1" ht="18" customHeight="1" thickBot="1">
      <c r="A5" s="94"/>
      <c r="G5" s="122" t="str">
        <f>VtsAchts!H6</f>
        <v>Mois 1</v>
      </c>
      <c r="H5" s="122" t="str">
        <f>VtsAchts!I6</f>
        <v>Mois 2</v>
      </c>
      <c r="I5" s="122" t="str">
        <f>VtsAchts!J6</f>
        <v>Mois 3</v>
      </c>
      <c r="J5" s="122" t="str">
        <f>VtsAchts!K6</f>
        <v>Mois 4</v>
      </c>
      <c r="K5" s="122" t="str">
        <f>VtsAchts!L6</f>
        <v>Mois 5</v>
      </c>
      <c r="L5" s="122" t="str">
        <f>VtsAchts!M6</f>
        <v>Mois 6</v>
      </c>
      <c r="M5" s="122" t="str">
        <f>VtsAchts!N6</f>
        <v>Mois 7</v>
      </c>
      <c r="N5" s="122" t="str">
        <f>VtsAchts!O6</f>
        <v>Mois 8</v>
      </c>
      <c r="O5" s="122" t="str">
        <f>VtsAchts!P6</f>
        <v>Mois 9</v>
      </c>
      <c r="P5" s="122" t="str">
        <f>VtsAchts!Q6</f>
        <v>Mois 10</v>
      </c>
      <c r="Q5" s="122" t="str">
        <f>VtsAchts!R6</f>
        <v>Mois 11</v>
      </c>
      <c r="R5" s="122" t="str">
        <f>VtsAchts!S6</f>
        <v>Mois 12</v>
      </c>
      <c r="S5" s="96"/>
      <c r="T5" s="97" t="s">
        <v>128</v>
      </c>
    </row>
    <row r="6" spans="1:20" ht="6" customHeight="1">
      <c r="A6" s="90"/>
      <c r="S6" s="98"/>
      <c r="T6" s="99"/>
    </row>
    <row r="7" spans="1:20" ht="16.5" customHeight="1">
      <c r="A7" s="90"/>
      <c r="B7" s="100"/>
      <c r="C7" s="20" t="s">
        <v>155</v>
      </c>
      <c r="D7" s="101"/>
      <c r="E7" s="102"/>
      <c r="F7" s="103"/>
      <c r="G7" s="424">
        <f>VtsAchts!H45</f>
        <v>0</v>
      </c>
      <c r="H7" s="424">
        <f>VtsAchts!I45</f>
        <v>0</v>
      </c>
      <c r="I7" s="424">
        <f>VtsAchts!J45</f>
        <v>0</v>
      </c>
      <c r="J7" s="424">
        <f>VtsAchts!K45</f>
        <v>0</v>
      </c>
      <c r="K7" s="424">
        <f>VtsAchts!L45</f>
        <v>0</v>
      </c>
      <c r="L7" s="424">
        <f>VtsAchts!M45</f>
        <v>0</v>
      </c>
      <c r="M7" s="424">
        <f>VtsAchts!N45</f>
        <v>0</v>
      </c>
      <c r="N7" s="424">
        <f>VtsAchts!O45</f>
        <v>0</v>
      </c>
      <c r="O7" s="424">
        <f>VtsAchts!P45</f>
        <v>0</v>
      </c>
      <c r="P7" s="424">
        <f>VtsAchts!Q45</f>
        <v>0</v>
      </c>
      <c r="Q7" s="424">
        <f>VtsAchts!R45</f>
        <v>0</v>
      </c>
      <c r="R7" s="424">
        <f>VtsAchts!S45</f>
        <v>0</v>
      </c>
      <c r="S7" s="98"/>
      <c r="T7" s="432">
        <f>SUM(G7:R7)</f>
        <v>0</v>
      </c>
    </row>
    <row r="8" spans="1:20" ht="15" customHeight="1">
      <c r="A8" s="90"/>
      <c r="B8" s="104"/>
      <c r="C8" s="17" t="s">
        <v>96</v>
      </c>
      <c r="E8" s="105"/>
      <c r="F8" s="103"/>
      <c r="G8" s="424">
        <f>ROUND(G66*MCréPlac!$E$12,0)</f>
        <v>0</v>
      </c>
      <c r="H8" s="424">
        <f>ROUND(H66*MCréPlac!$E$12,0)</f>
        <v>0</v>
      </c>
      <c r="I8" s="424">
        <f>ROUND(I66*MCréPlac!$E$12,0)</f>
        <v>0</v>
      </c>
      <c r="J8" s="424">
        <f>ROUND(J66*MCréPlac!$E$12,0)</f>
        <v>0</v>
      </c>
      <c r="K8" s="424">
        <f>ROUND(K66*MCréPlac!$E$12,0)</f>
        <v>0</v>
      </c>
      <c r="L8" s="424">
        <f>ROUND(L66*MCréPlac!$E$12,0)</f>
        <v>0</v>
      </c>
      <c r="M8" s="424">
        <f>ROUND(M66*MCréPlac!$E$12,0)</f>
        <v>0</v>
      </c>
      <c r="N8" s="424">
        <f>ROUND(N66*MCréPlac!$E$12,0)</f>
        <v>0</v>
      </c>
      <c r="O8" s="424">
        <f>ROUND(O66*MCréPlac!$E$12,0)</f>
        <v>0</v>
      </c>
      <c r="P8" s="424">
        <f>ROUND(P66*MCréPlac!$E$12,0)</f>
        <v>0</v>
      </c>
      <c r="Q8" s="424">
        <f>ROUND(Q66*MCréPlac!$E$12,0)</f>
        <v>0</v>
      </c>
      <c r="R8" s="424">
        <f>ROUND(R66*MCréPlac!$E$12,0)</f>
        <v>0</v>
      </c>
      <c r="S8" s="98"/>
      <c r="T8" s="432">
        <f>SUM(G8:R8)</f>
        <v>0</v>
      </c>
    </row>
    <row r="9" spans="1:20" ht="15" customHeight="1">
      <c r="A9" s="90"/>
      <c r="B9" s="104"/>
      <c r="C9" s="511" t="s">
        <v>71</v>
      </c>
      <c r="E9" s="105"/>
      <c r="F9" s="103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433"/>
      <c r="S9" s="98"/>
      <c r="T9" s="432">
        <f>SUM(G9:R9)</f>
        <v>0</v>
      </c>
    </row>
    <row r="10" spans="1:20" ht="15" customHeight="1">
      <c r="A10" s="90"/>
      <c r="B10" s="104"/>
      <c r="C10" s="17" t="s">
        <v>12</v>
      </c>
      <c r="D10" s="103"/>
      <c r="E10" s="105"/>
      <c r="F10" s="103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433"/>
      <c r="S10" s="98"/>
      <c r="T10" s="432">
        <f>SUM(G10:R10)</f>
        <v>0</v>
      </c>
    </row>
    <row r="11" spans="1:20" ht="15" customHeight="1">
      <c r="A11" s="90"/>
      <c r="B11" s="92"/>
      <c r="C11" s="482" t="s">
        <v>8</v>
      </c>
      <c r="D11" s="106"/>
      <c r="E11" s="107"/>
      <c r="F11" s="103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433"/>
      <c r="S11" s="98"/>
      <c r="T11" s="432">
        <f>SUM(G11:R11)</f>
        <v>0</v>
      </c>
    </row>
    <row r="12" spans="1:20" ht="5.25" customHeight="1" thickBot="1">
      <c r="A12" s="90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98"/>
      <c r="T12" s="434"/>
    </row>
    <row r="13" spans="1:20" ht="21" customHeight="1" thickTop="1" thickBot="1">
      <c r="A13" s="90"/>
      <c r="D13" s="336" t="s">
        <v>158</v>
      </c>
      <c r="E13" s="109"/>
      <c r="F13" s="109"/>
      <c r="G13" s="429">
        <f t="shared" ref="G13:R13" si="0">SUM(G6:G12)</f>
        <v>0</v>
      </c>
      <c r="H13" s="429">
        <f t="shared" si="0"/>
        <v>0</v>
      </c>
      <c r="I13" s="429">
        <f t="shared" si="0"/>
        <v>0</v>
      </c>
      <c r="J13" s="429">
        <f t="shared" si="0"/>
        <v>0</v>
      </c>
      <c r="K13" s="429">
        <f t="shared" si="0"/>
        <v>0</v>
      </c>
      <c r="L13" s="429">
        <f t="shared" si="0"/>
        <v>0</v>
      </c>
      <c r="M13" s="429">
        <f t="shared" si="0"/>
        <v>0</v>
      </c>
      <c r="N13" s="429">
        <f t="shared" si="0"/>
        <v>0</v>
      </c>
      <c r="O13" s="429">
        <f t="shared" si="0"/>
        <v>0</v>
      </c>
      <c r="P13" s="429">
        <f t="shared" si="0"/>
        <v>0</v>
      </c>
      <c r="Q13" s="429">
        <f t="shared" si="0"/>
        <v>0</v>
      </c>
      <c r="R13" s="430">
        <f t="shared" si="0"/>
        <v>0</v>
      </c>
      <c r="S13" s="98"/>
      <c r="T13" s="435">
        <f>SUM(T6:T12)</f>
        <v>0</v>
      </c>
    </row>
    <row r="14" spans="1:20" ht="13.5" thickTop="1">
      <c r="A14" s="90"/>
      <c r="S14" s="98"/>
      <c r="T14" s="436"/>
    </row>
    <row r="15" spans="1:20">
      <c r="A15" s="90"/>
      <c r="C15" s="534" t="s">
        <v>159</v>
      </c>
      <c r="D15" s="534"/>
      <c r="E15" s="534"/>
      <c r="F15" s="518"/>
      <c r="S15" s="98"/>
      <c r="T15" s="104"/>
    </row>
    <row r="16" spans="1:20" ht="15" customHeight="1">
      <c r="A16" s="90"/>
      <c r="B16" s="100"/>
      <c r="C16" s="101" t="str">
        <f>CoûtFin!B22</f>
        <v>Amélioration locative</v>
      </c>
      <c r="D16" s="101"/>
      <c r="E16" s="102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433"/>
      <c r="S16" s="98"/>
      <c r="T16" s="432">
        <f t="shared" ref="T16:T58" si="1">SUM(G16:R16)</f>
        <v>0</v>
      </c>
    </row>
    <row r="17" spans="1:20" ht="15" customHeight="1">
      <c r="A17" s="90"/>
      <c r="B17" s="104"/>
      <c r="C17" s="103" t="str">
        <f>CoûtFin!B23</f>
        <v>Mobibilier et équipement de bureau</v>
      </c>
      <c r="D17" s="103"/>
      <c r="E17" s="105"/>
      <c r="G17" s="374"/>
      <c r="H17" s="374"/>
      <c r="I17" s="374"/>
      <c r="J17" s="374"/>
      <c r="K17" s="374"/>
      <c r="L17" s="374"/>
      <c r="M17" s="374"/>
      <c r="N17" s="374"/>
      <c r="O17" s="374"/>
      <c r="P17" s="374"/>
      <c r="Q17" s="374"/>
      <c r="R17" s="433"/>
      <c r="S17" s="98"/>
      <c r="T17" s="432">
        <f t="shared" si="1"/>
        <v>0</v>
      </c>
    </row>
    <row r="18" spans="1:20" ht="15" customHeight="1">
      <c r="A18" s="90"/>
      <c r="B18" s="104"/>
      <c r="C18" s="103" t="str">
        <f>CoûtFin!B24</f>
        <v>Équipement et outillage</v>
      </c>
      <c r="D18" s="103"/>
      <c r="E18" s="105"/>
      <c r="G18" s="374"/>
      <c r="H18" s="374"/>
      <c r="I18" s="374"/>
      <c r="J18" s="374"/>
      <c r="K18" s="374"/>
      <c r="L18" s="374"/>
      <c r="M18" s="374"/>
      <c r="N18" s="374"/>
      <c r="O18" s="374"/>
      <c r="P18" s="374"/>
      <c r="Q18" s="374"/>
      <c r="R18" s="433"/>
      <c r="S18" s="98"/>
      <c r="T18" s="432">
        <f t="shared" si="1"/>
        <v>0</v>
      </c>
    </row>
    <row r="19" spans="1:20" ht="15" customHeight="1">
      <c r="A19" s="90"/>
      <c r="B19" s="104"/>
      <c r="C19" s="103" t="str">
        <f>CoûtFin!B25</f>
        <v>Système informatique</v>
      </c>
      <c r="D19" s="103"/>
      <c r="E19" s="105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433"/>
      <c r="S19" s="98"/>
      <c r="T19" s="432">
        <f t="shared" si="1"/>
        <v>0</v>
      </c>
    </row>
    <row r="20" spans="1:20" ht="15" customHeight="1">
      <c r="A20" s="90"/>
      <c r="B20" s="104"/>
      <c r="C20" s="103" t="str">
        <f>CoûtFin!B26</f>
        <v>Logiciels d'application</v>
      </c>
      <c r="D20" s="103"/>
      <c r="E20" s="105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433"/>
      <c r="S20" s="98"/>
      <c r="T20" s="432">
        <f t="shared" si="1"/>
        <v>0</v>
      </c>
    </row>
    <row r="21" spans="1:20" ht="15" customHeight="1">
      <c r="A21" s="90"/>
      <c r="B21" s="104"/>
      <c r="C21" s="103" t="str">
        <f>CoûtFin!B27</f>
        <v>Matériel roulant</v>
      </c>
      <c r="D21" s="103"/>
      <c r="E21" s="105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433"/>
      <c r="S21" s="98"/>
      <c r="T21" s="432">
        <f t="shared" si="1"/>
        <v>0</v>
      </c>
    </row>
    <row r="22" spans="1:20" ht="15" customHeight="1">
      <c r="A22" s="90"/>
      <c r="B22" s="92"/>
      <c r="C22" s="106" t="str">
        <f>CoûtFin!B29</f>
        <v>Autres (incorporation, brevet, etc.)</v>
      </c>
      <c r="D22" s="106"/>
      <c r="E22" s="107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433"/>
      <c r="S22" s="98"/>
      <c r="T22" s="432">
        <f t="shared" si="1"/>
        <v>0</v>
      </c>
    </row>
    <row r="23" spans="1:20" ht="15" customHeight="1">
      <c r="A23" s="90"/>
      <c r="C23" s="535" t="s">
        <v>196</v>
      </c>
      <c r="D23" s="535"/>
      <c r="E23" s="535"/>
      <c r="F23" s="518"/>
      <c r="S23" s="98"/>
      <c r="T23" s="104"/>
    </row>
    <row r="24" spans="1:20" ht="15" customHeight="1">
      <c r="A24" s="90"/>
      <c r="B24" s="100"/>
      <c r="C24" s="101" t="str">
        <f>VtsAchts!F84</f>
        <v>Achats de produits déboursés</v>
      </c>
      <c r="D24" s="101"/>
      <c r="E24" s="102"/>
      <c r="G24" s="424">
        <f>VtsAchts!H109</f>
        <v>0</v>
      </c>
      <c r="H24" s="424">
        <f>VtsAchts!I109</f>
        <v>0</v>
      </c>
      <c r="I24" s="424">
        <f>VtsAchts!J109</f>
        <v>0</v>
      </c>
      <c r="J24" s="424">
        <f>VtsAchts!K109</f>
        <v>0</v>
      </c>
      <c r="K24" s="424">
        <f>VtsAchts!L109</f>
        <v>0</v>
      </c>
      <c r="L24" s="424">
        <f>VtsAchts!M109</f>
        <v>0</v>
      </c>
      <c r="M24" s="424">
        <f>VtsAchts!N109</f>
        <v>0</v>
      </c>
      <c r="N24" s="424">
        <f>VtsAchts!O109</f>
        <v>0</v>
      </c>
      <c r="O24" s="424">
        <f>VtsAchts!P109</f>
        <v>0</v>
      </c>
      <c r="P24" s="424">
        <f>VtsAchts!Q109</f>
        <v>0</v>
      </c>
      <c r="Q24" s="424">
        <f>VtsAchts!R109</f>
        <v>0</v>
      </c>
      <c r="R24" s="424">
        <f>VtsAchts!S109</f>
        <v>0</v>
      </c>
      <c r="S24" s="98"/>
      <c r="T24" s="432">
        <f t="shared" si="1"/>
        <v>0</v>
      </c>
    </row>
    <row r="25" spans="1:20" ht="15" customHeight="1">
      <c r="A25" s="90"/>
      <c r="B25" s="92"/>
      <c r="C25" s="106" t="str">
        <f>VtsAchts!F94</f>
        <v>Sous-traitance déboursée</v>
      </c>
      <c r="D25" s="106"/>
      <c r="E25" s="107"/>
      <c r="G25" s="424">
        <f>VtsAchts!H119</f>
        <v>0</v>
      </c>
      <c r="H25" s="424">
        <f>VtsAchts!I119</f>
        <v>0</v>
      </c>
      <c r="I25" s="424">
        <f>VtsAchts!J119</f>
        <v>0</v>
      </c>
      <c r="J25" s="424">
        <f>VtsAchts!K119</f>
        <v>0</v>
      </c>
      <c r="K25" s="424">
        <f>VtsAchts!L119</f>
        <v>0</v>
      </c>
      <c r="L25" s="424">
        <f>VtsAchts!M119</f>
        <v>0</v>
      </c>
      <c r="M25" s="424">
        <f>VtsAchts!N119</f>
        <v>0</v>
      </c>
      <c r="N25" s="424">
        <f>VtsAchts!O119</f>
        <v>0</v>
      </c>
      <c r="O25" s="424">
        <f>VtsAchts!P119</f>
        <v>0</v>
      </c>
      <c r="P25" s="424">
        <f>VtsAchts!Q119</f>
        <v>0</v>
      </c>
      <c r="Q25" s="424">
        <f>VtsAchts!R119</f>
        <v>0</v>
      </c>
      <c r="R25" s="424">
        <f>VtsAchts!S119</f>
        <v>0</v>
      </c>
      <c r="S25" s="98"/>
      <c r="T25" s="432">
        <f t="shared" si="1"/>
        <v>0</v>
      </c>
    </row>
    <row r="26" spans="1:20" ht="15" customHeight="1">
      <c r="A26" s="90"/>
      <c r="C26" s="534" t="s">
        <v>161</v>
      </c>
      <c r="D26" s="534"/>
      <c r="E26" s="534"/>
      <c r="F26" s="518"/>
      <c r="S26" s="98"/>
      <c r="T26" s="104"/>
    </row>
    <row r="27" spans="1:20" ht="15" customHeight="1">
      <c r="A27" s="90"/>
      <c r="B27" s="100"/>
      <c r="C27" s="20" t="s">
        <v>162</v>
      </c>
      <c r="D27" s="101"/>
      <c r="E27" s="102"/>
      <c r="G27" s="374">
        <v>90000</v>
      </c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433"/>
      <c r="S27" s="98"/>
      <c r="T27" s="432">
        <f t="shared" si="1"/>
        <v>90000</v>
      </c>
    </row>
    <row r="28" spans="1:20" ht="15" customHeight="1">
      <c r="A28" s="90"/>
      <c r="B28" s="104"/>
      <c r="C28" s="17" t="s">
        <v>163</v>
      </c>
      <c r="D28" s="103"/>
      <c r="E28" s="362">
        <v>0.15</v>
      </c>
      <c r="G28" s="424">
        <f t="shared" ref="G28:R28" si="2">ROUND((G27*$E$28),0)</f>
        <v>13500</v>
      </c>
      <c r="H28" s="424">
        <f t="shared" si="2"/>
        <v>0</v>
      </c>
      <c r="I28" s="424">
        <f t="shared" si="2"/>
        <v>0</v>
      </c>
      <c r="J28" s="424">
        <f t="shared" si="2"/>
        <v>0</v>
      </c>
      <c r="K28" s="424">
        <f t="shared" si="2"/>
        <v>0</v>
      </c>
      <c r="L28" s="424">
        <f t="shared" si="2"/>
        <v>0</v>
      </c>
      <c r="M28" s="424">
        <f t="shared" si="2"/>
        <v>0</v>
      </c>
      <c r="N28" s="424">
        <f t="shared" si="2"/>
        <v>0</v>
      </c>
      <c r="O28" s="424">
        <f t="shared" si="2"/>
        <v>0</v>
      </c>
      <c r="P28" s="424">
        <f t="shared" si="2"/>
        <v>0</v>
      </c>
      <c r="Q28" s="424">
        <f t="shared" si="2"/>
        <v>0</v>
      </c>
      <c r="R28" s="424">
        <f t="shared" si="2"/>
        <v>0</v>
      </c>
      <c r="S28" s="98"/>
      <c r="T28" s="432">
        <f t="shared" si="1"/>
        <v>13500</v>
      </c>
    </row>
    <row r="29" spans="1:20" ht="15" customHeight="1">
      <c r="A29" s="90"/>
      <c r="B29" s="104"/>
      <c r="C29" s="508" t="str">
        <f>BdgCais1!C29</f>
        <v>Loyer ( incluant - électric.+ chauff.)</v>
      </c>
      <c r="D29" s="103"/>
      <c r="E29" s="105"/>
      <c r="G29" s="374">
        <v>1500</v>
      </c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433"/>
      <c r="S29" s="98"/>
      <c r="T29" s="432">
        <f t="shared" si="1"/>
        <v>1500</v>
      </c>
    </row>
    <row r="30" spans="1:20" ht="15" customHeight="1">
      <c r="A30" s="90"/>
      <c r="B30" s="104"/>
      <c r="C30" s="508" t="str">
        <f>BdgCais1!C30</f>
        <v>Assurances commerciales</v>
      </c>
      <c r="D30" s="103"/>
      <c r="E30" s="105"/>
      <c r="G30" s="374">
        <v>1500</v>
      </c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433"/>
      <c r="S30" s="98"/>
      <c r="T30" s="432">
        <f t="shared" si="1"/>
        <v>1500</v>
      </c>
    </row>
    <row r="31" spans="1:20" ht="15" customHeight="1">
      <c r="A31" s="90"/>
      <c r="B31" s="104"/>
      <c r="C31" s="508" t="str">
        <f>BdgCais1!C31</f>
        <v>Taxes / enregistremnt / permis</v>
      </c>
      <c r="D31" s="103"/>
      <c r="E31" s="105"/>
      <c r="G31" s="374">
        <v>10000</v>
      </c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433"/>
      <c r="S31" s="98"/>
      <c r="T31" s="432">
        <f t="shared" si="1"/>
        <v>10000</v>
      </c>
    </row>
    <row r="32" spans="1:20" ht="15" customHeight="1">
      <c r="A32" s="90"/>
      <c r="B32" s="104"/>
      <c r="C32" s="508" t="str">
        <f>BdgCais1!C32</f>
        <v>Entretien et réparation</v>
      </c>
      <c r="D32" s="103"/>
      <c r="E32" s="105"/>
      <c r="G32" s="374">
        <v>10000</v>
      </c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433"/>
      <c r="S32" s="98"/>
      <c r="T32" s="432">
        <f t="shared" si="1"/>
        <v>10000</v>
      </c>
    </row>
    <row r="33" spans="1:20" ht="15" customHeight="1">
      <c r="A33" s="90"/>
      <c r="B33" s="104"/>
      <c r="C33" s="508" t="str">
        <f>BdgCais1!C33</f>
        <v>Abonnements et cotisations</v>
      </c>
      <c r="D33" s="103"/>
      <c r="E33" s="105"/>
      <c r="G33" s="374">
        <v>1000</v>
      </c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433"/>
      <c r="S33" s="98"/>
      <c r="T33" s="432">
        <f t="shared" si="1"/>
        <v>1000</v>
      </c>
    </row>
    <row r="34" spans="1:20" ht="15" customHeight="1">
      <c r="A34" s="90"/>
      <c r="B34" s="104"/>
      <c r="C34" s="508" t="s">
        <v>83</v>
      </c>
      <c r="D34" s="103"/>
      <c r="E34" s="105"/>
      <c r="G34" s="374">
        <v>20000</v>
      </c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433"/>
      <c r="S34" s="98"/>
      <c r="T34" s="432">
        <f t="shared" si="1"/>
        <v>20000</v>
      </c>
    </row>
    <row r="35" spans="1:20" ht="15" customHeight="1">
      <c r="A35" s="90"/>
      <c r="B35" s="104"/>
      <c r="C35" s="508" t="str">
        <f>BdgCais1!C35</f>
        <v>Honoraires professionnels</v>
      </c>
      <c r="D35" s="103"/>
      <c r="E35" s="105"/>
      <c r="G35" s="374">
        <v>10000</v>
      </c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433"/>
      <c r="S35" s="98"/>
      <c r="T35" s="432">
        <f t="shared" si="1"/>
        <v>10000</v>
      </c>
    </row>
    <row r="36" spans="1:20" ht="15" customHeight="1">
      <c r="A36" s="90"/>
      <c r="B36" s="104"/>
      <c r="C36" s="513" t="s">
        <v>111</v>
      </c>
      <c r="D36" s="103"/>
      <c r="E36" s="105"/>
      <c r="G36" s="374">
        <v>10000</v>
      </c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433"/>
      <c r="S36" s="98"/>
      <c r="T36" s="432">
        <f>SUM(G36:R36)</f>
        <v>10000</v>
      </c>
    </row>
    <row r="37" spans="1:20" ht="15" customHeight="1">
      <c r="A37" s="90"/>
      <c r="B37" s="104"/>
      <c r="C37" s="508" t="str">
        <f>BdgCais1!C37</f>
        <v>Fournitures de bureau</v>
      </c>
      <c r="D37" s="103"/>
      <c r="E37" s="105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433"/>
      <c r="S37" s="98"/>
      <c r="T37" s="432">
        <f t="shared" si="1"/>
        <v>0</v>
      </c>
    </row>
    <row r="38" spans="1:20" ht="15" customHeight="1">
      <c r="A38" s="90"/>
      <c r="B38" s="104"/>
      <c r="C38" s="508" t="str">
        <f>BdgCais1!C38</f>
        <v>Télécommunications</v>
      </c>
      <c r="D38" s="103"/>
      <c r="E38" s="105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433"/>
      <c r="S38" s="98"/>
      <c r="T38" s="432">
        <f t="shared" si="1"/>
        <v>0</v>
      </c>
    </row>
    <row r="39" spans="1:20" ht="15" customHeight="1">
      <c r="A39" s="90"/>
      <c r="B39" s="104"/>
      <c r="C39" s="508" t="str">
        <f>BdgCais1!C39</f>
        <v>Informatique et formation</v>
      </c>
      <c r="D39" s="103"/>
      <c r="E39" s="105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433"/>
      <c r="S39" s="98"/>
      <c r="T39" s="432">
        <f t="shared" si="1"/>
        <v>0</v>
      </c>
    </row>
    <row r="40" spans="1:20" ht="15" customHeight="1">
      <c r="A40" s="90"/>
      <c r="B40" s="92"/>
      <c r="C40" s="514" t="str">
        <f>BdgCais1!C40</f>
        <v>Autres frais d'administration</v>
      </c>
      <c r="D40" s="106"/>
      <c r="E40" s="107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433"/>
      <c r="S40" s="98"/>
      <c r="T40" s="432">
        <f t="shared" si="1"/>
        <v>0</v>
      </c>
    </row>
    <row r="41" spans="1:20" ht="15" customHeight="1">
      <c r="A41" s="90"/>
      <c r="C41" s="534" t="s">
        <v>89</v>
      </c>
      <c r="D41" s="534"/>
      <c r="E41" s="534"/>
      <c r="F41" s="518"/>
      <c r="S41" s="98"/>
      <c r="T41" s="104"/>
    </row>
    <row r="42" spans="1:20" ht="15" customHeight="1">
      <c r="A42" s="90"/>
      <c r="B42" s="100"/>
      <c r="C42" s="20" t="s">
        <v>174</v>
      </c>
      <c r="D42" s="101"/>
      <c r="E42" s="110"/>
      <c r="F42" s="518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433"/>
      <c r="S42" s="98"/>
      <c r="T42" s="432">
        <f t="shared" si="1"/>
        <v>0</v>
      </c>
    </row>
    <row r="43" spans="1:20" ht="15" customHeight="1">
      <c r="A43" s="90"/>
      <c r="B43" s="104"/>
      <c r="C43" s="17" t="s">
        <v>163</v>
      </c>
      <c r="D43" s="103"/>
      <c r="E43" s="362">
        <v>0.15</v>
      </c>
      <c r="F43" s="518"/>
      <c r="G43" s="424">
        <f>ROUND((G42*$E$43),0)</f>
        <v>0</v>
      </c>
      <c r="H43" s="424">
        <f t="shared" ref="H43:R43" si="3">ROUND((H42*$E$43),0)</f>
        <v>0</v>
      </c>
      <c r="I43" s="424">
        <f t="shared" si="3"/>
        <v>0</v>
      </c>
      <c r="J43" s="424">
        <f t="shared" si="3"/>
        <v>0</v>
      </c>
      <c r="K43" s="424">
        <f t="shared" si="3"/>
        <v>0</v>
      </c>
      <c r="L43" s="424">
        <f t="shared" si="3"/>
        <v>0</v>
      </c>
      <c r="M43" s="424">
        <f t="shared" si="3"/>
        <v>0</v>
      </c>
      <c r="N43" s="424">
        <f t="shared" si="3"/>
        <v>0</v>
      </c>
      <c r="O43" s="424">
        <f t="shared" si="3"/>
        <v>0</v>
      </c>
      <c r="P43" s="424">
        <f t="shared" si="3"/>
        <v>0</v>
      </c>
      <c r="Q43" s="424">
        <f t="shared" si="3"/>
        <v>0</v>
      </c>
      <c r="R43" s="424">
        <f t="shared" si="3"/>
        <v>0</v>
      </c>
      <c r="S43" s="98"/>
      <c r="T43" s="432">
        <f t="shared" si="1"/>
        <v>0</v>
      </c>
    </row>
    <row r="44" spans="1:20" ht="15" customHeight="1">
      <c r="A44" s="90"/>
      <c r="B44" s="104"/>
      <c r="C44" s="17" t="s">
        <v>175</v>
      </c>
      <c r="D44" s="103"/>
      <c r="E44" s="362"/>
      <c r="G44" s="424">
        <f>ROUND(((VtsAchts!H31+VtsAchts!H38)*BdgCais2!$E$44),0)</f>
        <v>0</v>
      </c>
      <c r="H44" s="424">
        <f>ROUND(((VtsAchts!I31+VtsAchts!I38)*BdgCais2!$E$44),0)</f>
        <v>0</v>
      </c>
      <c r="I44" s="424">
        <f>ROUND(((VtsAchts!J31+VtsAchts!J38)*BdgCais2!$E$44),0)</f>
        <v>0</v>
      </c>
      <c r="J44" s="424">
        <f>ROUND(((VtsAchts!K31+VtsAchts!K38)*BdgCais2!$E$44),0)</f>
        <v>0</v>
      </c>
      <c r="K44" s="424">
        <f>ROUND(((VtsAchts!L31+VtsAchts!L38)*BdgCais2!$E$44),0)</f>
        <v>0</v>
      </c>
      <c r="L44" s="424">
        <f>ROUND(((VtsAchts!M31+VtsAchts!M38)*BdgCais2!$E$44),0)</f>
        <v>0</v>
      </c>
      <c r="M44" s="424">
        <f>ROUND(((VtsAchts!N31+VtsAchts!N38)*BdgCais2!$E$44),0)</f>
        <v>0</v>
      </c>
      <c r="N44" s="424">
        <f>ROUND(((VtsAchts!O31+VtsAchts!O38)*BdgCais2!$E$44),0)</f>
        <v>0</v>
      </c>
      <c r="O44" s="424">
        <f>ROUND(((VtsAchts!P31+VtsAchts!P38)*BdgCais2!$E$44),0)</f>
        <v>0</v>
      </c>
      <c r="P44" s="424">
        <f>ROUND(((VtsAchts!Q31+VtsAchts!Q38)*BdgCais2!$E$44),0)</f>
        <v>0</v>
      </c>
      <c r="Q44" s="424">
        <f>ROUND(((VtsAchts!R31+VtsAchts!R38)*BdgCais2!$E$44),0)</f>
        <v>0</v>
      </c>
      <c r="R44" s="424">
        <f>ROUND(((VtsAchts!S31+VtsAchts!S38)*BdgCais2!$E$44),0)</f>
        <v>0</v>
      </c>
      <c r="S44" s="98"/>
      <c r="T44" s="432">
        <f t="shared" si="1"/>
        <v>0</v>
      </c>
    </row>
    <row r="45" spans="1:20" ht="15" customHeight="1">
      <c r="A45" s="90"/>
      <c r="B45" s="104"/>
      <c r="C45" s="508" t="str">
        <f>BdgCais1!C45</f>
        <v>Publicité et promotion</v>
      </c>
      <c r="D45" s="103"/>
      <c r="E45" s="105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433"/>
      <c r="S45" s="98"/>
      <c r="T45" s="432">
        <f t="shared" si="1"/>
        <v>0</v>
      </c>
    </row>
    <row r="46" spans="1:20" ht="15" customHeight="1">
      <c r="A46" s="90"/>
      <c r="B46" s="104"/>
      <c r="C46" s="508" t="str">
        <f>BdgCais1!C46</f>
        <v>Frais de véhicules / livraison</v>
      </c>
      <c r="D46" s="103"/>
      <c r="E46" s="105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433"/>
      <c r="S46" s="98"/>
      <c r="T46" s="432">
        <f t="shared" si="1"/>
        <v>0</v>
      </c>
    </row>
    <row r="47" spans="1:20" ht="15" customHeight="1">
      <c r="A47" s="90"/>
      <c r="B47" s="104"/>
      <c r="C47" s="508" t="str">
        <f>BdgCais1!C47</f>
        <v>Frais de séjour et déplacements</v>
      </c>
      <c r="D47" s="103"/>
      <c r="E47" s="105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433"/>
      <c r="S47" s="98"/>
      <c r="T47" s="432">
        <f t="shared" si="1"/>
        <v>0</v>
      </c>
    </row>
    <row r="48" spans="1:20" ht="15" customHeight="1">
      <c r="A48" s="90"/>
      <c r="B48" s="104"/>
      <c r="C48" s="508" t="str">
        <f>BdgCais1!C48</f>
        <v>Frais de représentation</v>
      </c>
      <c r="D48" s="103"/>
      <c r="E48" s="105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433"/>
      <c r="S48" s="98"/>
      <c r="T48" s="432">
        <f t="shared" si="1"/>
        <v>0</v>
      </c>
    </row>
    <row r="49" spans="1:20" ht="15" customHeight="1">
      <c r="A49" s="90"/>
      <c r="B49" s="92"/>
      <c r="C49" s="514" t="str">
        <f>BdgCais1!C49</f>
        <v>Autres frais de vente</v>
      </c>
      <c r="D49" s="106"/>
      <c r="E49" s="107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433"/>
      <c r="S49" s="98"/>
      <c r="T49" s="432">
        <f t="shared" si="1"/>
        <v>0</v>
      </c>
    </row>
    <row r="50" spans="1:20" ht="15" customHeight="1">
      <c r="A50" s="90"/>
      <c r="C50" s="534" t="s">
        <v>90</v>
      </c>
      <c r="D50" s="534"/>
      <c r="E50" s="534"/>
      <c r="S50" s="98"/>
      <c r="T50" s="104"/>
    </row>
    <row r="51" spans="1:20" ht="15" customHeight="1">
      <c r="A51" s="90"/>
      <c r="B51" s="100"/>
      <c r="C51" s="20" t="s">
        <v>181</v>
      </c>
      <c r="D51" s="101"/>
      <c r="E51" s="102"/>
      <c r="G51" s="424">
        <f>ROUND((BdgCais1!R67*MCréPlac!$E$8),0)</f>
        <v>0</v>
      </c>
      <c r="H51" s="424">
        <f>ROUND((G68*MCréPlac!$E$8),0)</f>
        <v>567</v>
      </c>
      <c r="I51" s="424">
        <f>ROUND((H68*MCréPlac!$E$8),0)</f>
        <v>567</v>
      </c>
      <c r="J51" s="424">
        <f>ROUND((I68*MCréPlac!$E$8),0)</f>
        <v>567</v>
      </c>
      <c r="K51" s="424">
        <f>ROUND((J68*MCréPlac!$E$8),0)</f>
        <v>567</v>
      </c>
      <c r="L51" s="424">
        <f>ROUND((K68*MCréPlac!$E$8),0)</f>
        <v>567</v>
      </c>
      <c r="M51" s="424">
        <f>ROUND((L68*MCréPlac!$E$8),0)</f>
        <v>600</v>
      </c>
      <c r="N51" s="424">
        <f>ROUND((M68*MCréPlac!$E$8),0)</f>
        <v>600</v>
      </c>
      <c r="O51" s="424">
        <f>ROUND((N68*MCréPlac!$E$8),0)</f>
        <v>600</v>
      </c>
      <c r="P51" s="424">
        <f>ROUND((O68*MCréPlac!$E$8),0)</f>
        <v>600</v>
      </c>
      <c r="Q51" s="424">
        <f>ROUND((P68*MCréPlac!$E$8),0)</f>
        <v>600</v>
      </c>
      <c r="R51" s="424">
        <f>ROUND((Q68*MCréPlac!$E$8),0)</f>
        <v>600</v>
      </c>
      <c r="S51" s="98"/>
      <c r="T51" s="432">
        <f t="shared" si="1"/>
        <v>6435</v>
      </c>
    </row>
    <row r="52" spans="1:20" ht="15" customHeight="1">
      <c r="A52" s="90"/>
      <c r="B52" s="104"/>
      <c r="C52" s="17" t="s">
        <v>182</v>
      </c>
      <c r="D52" s="103"/>
      <c r="E52" s="105"/>
      <c r="G52" s="424">
        <f>Empr!AA29</f>
        <v>0</v>
      </c>
      <c r="H52" s="424">
        <f>Empr!AA30</f>
        <v>0</v>
      </c>
      <c r="I52" s="424">
        <f>Empr!AA31</f>
        <v>0</v>
      </c>
      <c r="J52" s="424">
        <f>Empr!AA32</f>
        <v>0</v>
      </c>
      <c r="K52" s="424">
        <f>Empr!AA33</f>
        <v>0</v>
      </c>
      <c r="L52" s="424">
        <f>Empr!AA34</f>
        <v>0</v>
      </c>
      <c r="M52" s="424">
        <f>Empr!AA35</f>
        <v>0</v>
      </c>
      <c r="N52" s="424">
        <f>Empr!AA36</f>
        <v>0</v>
      </c>
      <c r="O52" s="424">
        <f>Empr!AA37</f>
        <v>0</v>
      </c>
      <c r="P52" s="424">
        <f>Empr!AA38</f>
        <v>0</v>
      </c>
      <c r="Q52" s="424">
        <f>Empr!AA39</f>
        <v>0</v>
      </c>
      <c r="R52" s="424">
        <f>Empr!AA40</f>
        <v>0</v>
      </c>
      <c r="S52" s="98"/>
      <c r="T52" s="432">
        <f t="shared" si="1"/>
        <v>0</v>
      </c>
    </row>
    <row r="53" spans="1:20" ht="15" customHeight="1">
      <c r="A53" s="90"/>
      <c r="B53" s="104"/>
      <c r="C53" s="17" t="s">
        <v>183</v>
      </c>
      <c r="D53" s="103"/>
      <c r="E53" s="105"/>
      <c r="G53" s="424">
        <f>Empr!AB29</f>
        <v>0</v>
      </c>
      <c r="H53" s="424">
        <f>Empr!AB30</f>
        <v>0</v>
      </c>
      <c r="I53" s="424">
        <f>Empr!AB31</f>
        <v>0</v>
      </c>
      <c r="J53" s="424">
        <f>Empr!AB32</f>
        <v>0</v>
      </c>
      <c r="K53" s="424">
        <f>Empr!AB33</f>
        <v>0</v>
      </c>
      <c r="L53" s="424">
        <f>Empr!AB34</f>
        <v>0</v>
      </c>
      <c r="M53" s="424">
        <f>Empr!AB35</f>
        <v>0</v>
      </c>
      <c r="N53" s="424">
        <f>Empr!AB36</f>
        <v>0</v>
      </c>
      <c r="O53" s="424">
        <f>Empr!AB37</f>
        <v>0</v>
      </c>
      <c r="P53" s="424">
        <f>Empr!AB38</f>
        <v>0</v>
      </c>
      <c r="Q53" s="424">
        <f>Empr!AB39</f>
        <v>0</v>
      </c>
      <c r="R53" s="424">
        <f>Empr!AB40</f>
        <v>0</v>
      </c>
      <c r="S53" s="98"/>
      <c r="T53" s="432">
        <f t="shared" si="1"/>
        <v>0</v>
      </c>
    </row>
    <row r="54" spans="1:20" ht="15" customHeight="1">
      <c r="A54" s="90"/>
      <c r="B54" s="92"/>
      <c r="C54" s="229" t="s">
        <v>184</v>
      </c>
      <c r="D54" s="106"/>
      <c r="E54" s="107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433"/>
      <c r="S54" s="98"/>
      <c r="T54" s="432">
        <f t="shared" si="1"/>
        <v>0</v>
      </c>
    </row>
    <row r="55" spans="1:20" ht="15" customHeight="1">
      <c r="A55" s="90"/>
      <c r="C55" s="534" t="s">
        <v>185</v>
      </c>
      <c r="D55" s="534"/>
      <c r="E55" s="534"/>
      <c r="F55" s="518"/>
      <c r="S55" s="98"/>
      <c r="T55" s="104"/>
    </row>
    <row r="56" spans="1:20" ht="15" customHeight="1">
      <c r="A56" s="90"/>
      <c r="B56" s="100"/>
      <c r="C56" s="287" t="s">
        <v>197</v>
      </c>
      <c r="D56" s="101"/>
      <c r="E56" s="102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433"/>
      <c r="S56" s="98"/>
      <c r="T56" s="432">
        <f t="shared" si="1"/>
        <v>0</v>
      </c>
    </row>
    <row r="57" spans="1:20" ht="15" customHeight="1">
      <c r="A57" s="90"/>
      <c r="B57" s="104"/>
      <c r="C57" s="103" t="s">
        <v>186</v>
      </c>
      <c r="D57" s="103"/>
      <c r="E57" s="105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98"/>
      <c r="T57" s="432">
        <f t="shared" si="1"/>
        <v>0</v>
      </c>
    </row>
    <row r="58" spans="1:20" ht="15" customHeight="1">
      <c r="A58" s="90"/>
      <c r="B58" s="92"/>
      <c r="C58" s="229" t="str">
        <f>BdgCais1!C57</f>
        <v>Dû au(x) partenaire(s)</v>
      </c>
      <c r="D58" s="106"/>
      <c r="E58" s="107"/>
      <c r="G58" s="374"/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433"/>
      <c r="S58" s="98"/>
      <c r="T58" s="432">
        <f t="shared" si="1"/>
        <v>0</v>
      </c>
    </row>
    <row r="59" spans="1:20" ht="6" customHeight="1" thickBot="1">
      <c r="A59" s="90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98"/>
      <c r="T59" s="434"/>
    </row>
    <row r="60" spans="1:20" ht="21.75" customHeight="1" thickTop="1" thickBot="1">
      <c r="A60" s="90"/>
      <c r="D60" s="336" t="s">
        <v>187</v>
      </c>
      <c r="G60" s="429">
        <f t="shared" ref="G60:R60" si="4">SUM(G15:G59)</f>
        <v>167500</v>
      </c>
      <c r="H60" s="429">
        <f t="shared" si="4"/>
        <v>567</v>
      </c>
      <c r="I60" s="429">
        <f t="shared" si="4"/>
        <v>567</v>
      </c>
      <c r="J60" s="429">
        <f t="shared" si="4"/>
        <v>567</v>
      </c>
      <c r="K60" s="429">
        <f t="shared" si="4"/>
        <v>567</v>
      </c>
      <c r="L60" s="429">
        <f t="shared" si="4"/>
        <v>567</v>
      </c>
      <c r="M60" s="429">
        <f t="shared" si="4"/>
        <v>600</v>
      </c>
      <c r="N60" s="429">
        <f t="shared" si="4"/>
        <v>600</v>
      </c>
      <c r="O60" s="429">
        <f t="shared" si="4"/>
        <v>600</v>
      </c>
      <c r="P60" s="429">
        <f t="shared" si="4"/>
        <v>600</v>
      </c>
      <c r="Q60" s="429">
        <f t="shared" si="4"/>
        <v>600</v>
      </c>
      <c r="R60" s="430">
        <f t="shared" si="4"/>
        <v>600</v>
      </c>
      <c r="S60" s="98"/>
      <c r="T60" s="435">
        <f>SUM(T15:T59)</f>
        <v>173935</v>
      </c>
    </row>
    <row r="61" spans="1:20" ht="14.25" customHeight="1" thickTop="1">
      <c r="A61" s="90"/>
      <c r="C61" s="109"/>
      <c r="D61" s="109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91"/>
      <c r="T61" s="103"/>
    </row>
    <row r="62" spans="1:20" ht="6" customHeight="1">
      <c r="A62" s="111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3"/>
      <c r="T62" s="103"/>
    </row>
    <row r="63" spans="1:20" ht="18.75" customHeight="1">
      <c r="A63" s="114"/>
      <c r="B63" s="338" t="s">
        <v>188</v>
      </c>
      <c r="C63" s="20"/>
      <c r="D63" s="101"/>
      <c r="E63" s="102"/>
      <c r="F63" s="115"/>
      <c r="G63" s="448">
        <f>BdgCais1!R66</f>
        <v>0</v>
      </c>
      <c r="H63" s="438">
        <f>G67</f>
        <v>-167500</v>
      </c>
      <c r="I63" s="438">
        <f>H67</f>
        <v>-168067</v>
      </c>
      <c r="J63" s="438">
        <f t="shared" ref="J63:Q63" si="5">I67</f>
        <v>-168634</v>
      </c>
      <c r="K63" s="438">
        <f t="shared" si="5"/>
        <v>-169201</v>
      </c>
      <c r="L63" s="438">
        <f t="shared" si="5"/>
        <v>-169768</v>
      </c>
      <c r="M63" s="438">
        <f t="shared" si="5"/>
        <v>-170335</v>
      </c>
      <c r="N63" s="438">
        <f t="shared" si="5"/>
        <v>-170935</v>
      </c>
      <c r="O63" s="438">
        <f t="shared" si="5"/>
        <v>-171535</v>
      </c>
      <c r="P63" s="438">
        <f t="shared" si="5"/>
        <v>-172135</v>
      </c>
      <c r="Q63" s="438">
        <f t="shared" si="5"/>
        <v>-172735</v>
      </c>
      <c r="R63" s="439">
        <f>Q67</f>
        <v>-173335</v>
      </c>
      <c r="S63" s="113"/>
    </row>
    <row r="64" spans="1:20" ht="15" customHeight="1">
      <c r="A64" s="90"/>
      <c r="B64" s="18"/>
      <c r="C64" s="18" t="s">
        <v>189</v>
      </c>
      <c r="E64" s="105"/>
      <c r="F64" s="115"/>
      <c r="G64" s="432">
        <f t="shared" ref="G64:R64" si="6">G13-G60</f>
        <v>-167500</v>
      </c>
      <c r="H64" s="424">
        <f t="shared" si="6"/>
        <v>-567</v>
      </c>
      <c r="I64" s="424">
        <f t="shared" si="6"/>
        <v>-567</v>
      </c>
      <c r="J64" s="424">
        <f t="shared" si="6"/>
        <v>-567</v>
      </c>
      <c r="K64" s="424">
        <f t="shared" si="6"/>
        <v>-567</v>
      </c>
      <c r="L64" s="424">
        <f t="shared" si="6"/>
        <v>-567</v>
      </c>
      <c r="M64" s="424">
        <f t="shared" si="6"/>
        <v>-600</v>
      </c>
      <c r="N64" s="424">
        <f t="shared" si="6"/>
        <v>-600</v>
      </c>
      <c r="O64" s="424">
        <f t="shared" si="6"/>
        <v>-600</v>
      </c>
      <c r="P64" s="424">
        <f t="shared" si="6"/>
        <v>-600</v>
      </c>
      <c r="Q64" s="424">
        <f t="shared" si="6"/>
        <v>-600</v>
      </c>
      <c r="R64" s="440">
        <f t="shared" si="6"/>
        <v>-600</v>
      </c>
      <c r="S64" s="113"/>
    </row>
    <row r="65" spans="1:20" ht="15" customHeight="1">
      <c r="A65" s="90"/>
      <c r="B65" s="18"/>
      <c r="C65" s="18" t="s">
        <v>151</v>
      </c>
      <c r="E65" s="105"/>
      <c r="F65" s="115"/>
      <c r="G65" s="441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442"/>
      <c r="S65" s="113"/>
      <c r="T65" s="89">
        <f>SUM(G65:R65)</f>
        <v>0</v>
      </c>
    </row>
    <row r="66" spans="1:20" ht="15" hidden="1" customHeight="1">
      <c r="A66" s="90"/>
      <c r="C66" s="286" t="s">
        <v>190</v>
      </c>
      <c r="D66" s="115"/>
      <c r="E66" s="113"/>
      <c r="F66" s="115"/>
      <c r="G66" s="443">
        <f>SUM(G65)+BdgCais1!R65</f>
        <v>0</v>
      </c>
      <c r="H66" s="443">
        <f>SUM($G65:H65)+BdgCais1!$R65</f>
        <v>0</v>
      </c>
      <c r="I66" s="443">
        <f>SUM($G65:I65)+BdgCais1!$R65</f>
        <v>0</v>
      </c>
      <c r="J66" s="443">
        <f>SUM($G65:J65)+BdgCais1!$R65</f>
        <v>0</v>
      </c>
      <c r="K66" s="443">
        <f>SUM($G65:K65)+BdgCais1!$R65</f>
        <v>0</v>
      </c>
      <c r="L66" s="443">
        <f>SUM($G65:L65)+BdgCais1!$R65</f>
        <v>0</v>
      </c>
      <c r="M66" s="443">
        <f>SUM($G65:M65)+BdgCais1!$R65</f>
        <v>0</v>
      </c>
      <c r="N66" s="443">
        <f>SUM($G65:N65)+BdgCais1!$R65</f>
        <v>0</v>
      </c>
      <c r="O66" s="443">
        <f>SUM($G65:O65)+BdgCais1!$R65</f>
        <v>0</v>
      </c>
      <c r="P66" s="443">
        <f>SUM($G65:P65)+BdgCais1!$R65</f>
        <v>0</v>
      </c>
      <c r="Q66" s="443">
        <f>SUM($G65:Q65)+BdgCais1!$R65</f>
        <v>0</v>
      </c>
      <c r="R66" s="443">
        <f>SUM($G65:R65)+BdgCais1!$R65</f>
        <v>0</v>
      </c>
      <c r="S66" s="113"/>
    </row>
    <row r="67" spans="1:20" ht="15" customHeight="1">
      <c r="A67" s="90"/>
      <c r="C67" s="18" t="s">
        <v>191</v>
      </c>
      <c r="D67" s="339" t="s">
        <v>192</v>
      </c>
      <c r="E67" s="105"/>
      <c r="F67" s="115"/>
      <c r="G67" s="432">
        <f t="shared" ref="G67:R67" si="7">G63+G64-G65</f>
        <v>-167500</v>
      </c>
      <c r="H67" s="424">
        <f t="shared" si="7"/>
        <v>-168067</v>
      </c>
      <c r="I67" s="424">
        <f t="shared" si="7"/>
        <v>-168634</v>
      </c>
      <c r="J67" s="424">
        <f t="shared" si="7"/>
        <v>-169201</v>
      </c>
      <c r="K67" s="424">
        <f t="shared" si="7"/>
        <v>-169768</v>
      </c>
      <c r="L67" s="424">
        <f t="shared" si="7"/>
        <v>-170335</v>
      </c>
      <c r="M67" s="424">
        <f t="shared" si="7"/>
        <v>-170935</v>
      </c>
      <c r="N67" s="424">
        <f t="shared" si="7"/>
        <v>-171535</v>
      </c>
      <c r="O67" s="424">
        <f t="shared" si="7"/>
        <v>-172135</v>
      </c>
      <c r="P67" s="424">
        <f t="shared" si="7"/>
        <v>-172735</v>
      </c>
      <c r="Q67" s="424">
        <f t="shared" si="7"/>
        <v>-173335</v>
      </c>
      <c r="R67" s="440">
        <f t="shared" si="7"/>
        <v>-173935</v>
      </c>
      <c r="S67" s="113"/>
    </row>
    <row r="68" spans="1:20" ht="15" customHeight="1">
      <c r="A68" s="90"/>
      <c r="C68" s="18" t="s">
        <v>9</v>
      </c>
      <c r="D68" s="18"/>
      <c r="E68" s="105"/>
      <c r="F68" s="115"/>
      <c r="G68" s="449">
        <f>IF(MCréPlac!$E$5=0,0,IF(G67&gt;=0,0,IF(G67&gt;=-MCréPlac!$E$5,MCréPlac!$E$5,MCréPlac!$E$5+G71)))</f>
        <v>170000</v>
      </c>
      <c r="H68" s="445">
        <f>IF(MCréPlac!$E$5=0,0,IF(H67&gt;=0,0,IF(H67&gt;=-MCréPlac!$E$5,MCréPlac!$E$5,MCréPlac!$E$5+H71)))</f>
        <v>170000</v>
      </c>
      <c r="I68" s="445">
        <f>IF(MCréPlac!$E$5=0,0,IF(I67&gt;=0,0,IF(I67&gt;=-MCréPlac!$E$5,MCréPlac!$E$5,MCréPlac!$E$5+I71)))</f>
        <v>170000</v>
      </c>
      <c r="J68" s="445">
        <f>IF(MCréPlac!$E$5=0,0,IF(J67&gt;=0,0,IF(J67&gt;=-MCréPlac!$E$5,MCréPlac!$E$5,MCréPlac!$E$5+J71)))</f>
        <v>170000</v>
      </c>
      <c r="K68" s="445">
        <f>IF(MCréPlac!$E$5=0,0,IF(K67&gt;=0,0,IF(K67&gt;=-MCréPlac!$E$5,MCréPlac!$E$5,MCréPlac!$E$5+K71)))</f>
        <v>170000</v>
      </c>
      <c r="L68" s="445">
        <f>IF(MCréPlac!$E$5=0,0,IF(L67&gt;=0,0,IF(L67&gt;=-MCréPlac!$E$5,MCréPlac!$E$5,MCréPlac!$E$5+L71)))</f>
        <v>180000</v>
      </c>
      <c r="M68" s="445">
        <f>IF(MCréPlac!$E$5=0,0,IF(M67&gt;=0,0,IF(M67&gt;=-MCréPlac!$E$5,MCréPlac!$E$5,MCréPlac!$E$5+M71)))</f>
        <v>180000</v>
      </c>
      <c r="N68" s="445">
        <f>IF(MCréPlac!$E$5=0,0,IF(N67&gt;=0,0,IF(N67&gt;=-MCréPlac!$E$5,MCréPlac!$E$5,MCréPlac!$E$5+N71)))</f>
        <v>180000</v>
      </c>
      <c r="O68" s="445">
        <f>IF(MCréPlac!$E$5=0,0,IF(O67&gt;=0,0,IF(O67&gt;=-MCréPlac!$E$5,MCréPlac!$E$5,MCréPlac!$E$5+O71)))</f>
        <v>180000</v>
      </c>
      <c r="P68" s="445">
        <f>IF(MCréPlac!$E$5=0,0,IF(P67&gt;=0,0,IF(P67&gt;=-MCréPlac!$E$5,MCréPlac!$E$5,MCréPlac!$E$5+P71)))</f>
        <v>180000</v>
      </c>
      <c r="Q68" s="445">
        <f>IF(MCréPlac!$E$5=0,0,IF(Q67&gt;=0,0,IF(Q67&gt;=-MCréPlac!$E$5,MCréPlac!$E$5,MCréPlac!$E$5+Q71)))</f>
        <v>180000</v>
      </c>
      <c r="R68" s="446">
        <f>IF(MCréPlac!$E$5=0,0,IF(R67&gt;=0,0,IF(R67&gt;=-MCréPlac!$E$5,MCréPlac!$E$5,MCréPlac!$E$5+R71)))</f>
        <v>180000</v>
      </c>
      <c r="S68" s="113"/>
    </row>
    <row r="69" spans="1:20" ht="15.75" hidden="1" customHeight="1">
      <c r="A69" s="90"/>
      <c r="C69" s="286" t="s">
        <v>190</v>
      </c>
      <c r="D69" s="115"/>
      <c r="E69" s="113"/>
      <c r="F69" s="115"/>
      <c r="G69" s="447">
        <f>IF(G67&gt;=0,0,IF((G67+MCréPlac!$E$5)&gt;=0,0,((-G67-MCréPlac!$E$5)/MCréPlac!$E$6)+1))</f>
        <v>15.75</v>
      </c>
      <c r="H69" s="447">
        <f>IF(H67&gt;=0,0,IF((H67+MCréPlac!$E$5)&gt;=0,0,((-H67-MCréPlac!$E$5)/MCréPlac!$E$6)+1))</f>
        <v>15.806699999999999</v>
      </c>
      <c r="I69" s="447">
        <f>IF(I67&gt;=0,0,IF((I67+MCréPlac!$E$5)&gt;=0,0,((-I67-MCréPlac!$E$5)/MCréPlac!$E$6)+1))</f>
        <v>15.8634</v>
      </c>
      <c r="J69" s="447">
        <f>IF(J67&gt;=0,0,IF((J67+MCréPlac!$E$5)&gt;=0,0,((-J67-MCréPlac!$E$5)/MCréPlac!$E$6)+1))</f>
        <v>15.9201</v>
      </c>
      <c r="K69" s="447">
        <f>IF(K67&gt;=0,0,IF((K67+MCréPlac!$E$5)&gt;=0,0,((-K67-MCréPlac!$E$5)/MCréPlac!$E$6)+1))</f>
        <v>15.976800000000001</v>
      </c>
      <c r="L69" s="447">
        <f>IF(L67&gt;=0,0,IF((L67+MCréPlac!$E$5)&gt;=0,0,((-L67-MCréPlac!$E$5)/MCréPlac!$E$6)+1))</f>
        <v>16.0335</v>
      </c>
      <c r="M69" s="447">
        <f>IF(M67&gt;=0,0,IF((M67+MCréPlac!$E$5)&gt;=0,0,((-M67-MCréPlac!$E$5)/MCréPlac!$E$6)+1))</f>
        <v>16.093499999999999</v>
      </c>
      <c r="N69" s="447">
        <f>IF(N67&gt;=0,0,IF((N67+MCréPlac!$E$5)&gt;=0,0,((-N67-MCréPlac!$E$5)/MCréPlac!$E$6)+1))</f>
        <v>16.153500000000001</v>
      </c>
      <c r="O69" s="447">
        <f>IF(O67&gt;=0,0,IF((O67+MCréPlac!$E$5)&gt;=0,0,((-O67-MCréPlac!$E$5)/MCréPlac!$E$6)+1))</f>
        <v>16.2135</v>
      </c>
      <c r="P69" s="447">
        <f>IF(P67&gt;=0,0,IF((P67+MCréPlac!$E$5)&gt;=0,0,((-P67-MCréPlac!$E$5)/MCréPlac!$E$6)+1))</f>
        <v>16.273499999999999</v>
      </c>
      <c r="Q69" s="447">
        <f>IF(Q67&gt;=0,0,IF((Q67+MCréPlac!$E$5)&gt;=0,0,((-Q67-MCréPlac!$E$5)/MCréPlac!$E$6)+1))</f>
        <v>16.333500000000001</v>
      </c>
      <c r="R69" s="447">
        <f>IF(R67&gt;=0,0,IF((R67+MCréPlac!$E$5)&gt;=0,0,((-R67-MCréPlac!$E$5)/MCréPlac!$E$6)+1))</f>
        <v>16.3935</v>
      </c>
      <c r="S69" s="113"/>
    </row>
    <row r="70" spans="1:20" ht="15.75" hidden="1" customHeight="1">
      <c r="A70" s="90"/>
      <c r="C70" s="115"/>
      <c r="D70" s="115"/>
      <c r="E70" s="113"/>
      <c r="F70" s="115"/>
      <c r="G70" s="443">
        <f t="shared" ref="G70:R70" si="8">TRUNC(+G69)</f>
        <v>15</v>
      </c>
      <c r="H70" s="443">
        <f t="shared" si="8"/>
        <v>15</v>
      </c>
      <c r="I70" s="443">
        <f t="shared" si="8"/>
        <v>15</v>
      </c>
      <c r="J70" s="443">
        <f t="shared" si="8"/>
        <v>15</v>
      </c>
      <c r="K70" s="443">
        <f t="shared" si="8"/>
        <v>15</v>
      </c>
      <c r="L70" s="443">
        <f t="shared" si="8"/>
        <v>16</v>
      </c>
      <c r="M70" s="443">
        <f t="shared" si="8"/>
        <v>16</v>
      </c>
      <c r="N70" s="443">
        <f t="shared" si="8"/>
        <v>16</v>
      </c>
      <c r="O70" s="443">
        <f t="shared" si="8"/>
        <v>16</v>
      </c>
      <c r="P70" s="443">
        <f t="shared" si="8"/>
        <v>16</v>
      </c>
      <c r="Q70" s="443">
        <f t="shared" si="8"/>
        <v>16</v>
      </c>
      <c r="R70" s="443">
        <f t="shared" si="8"/>
        <v>16</v>
      </c>
      <c r="S70" s="113"/>
    </row>
    <row r="71" spans="1:20" ht="15.75" hidden="1" customHeight="1">
      <c r="A71" s="90"/>
      <c r="C71" s="115"/>
      <c r="D71" s="115"/>
      <c r="E71" s="113"/>
      <c r="F71" s="115"/>
      <c r="G71" s="443">
        <f>G70*MCréPlac!$E$6</f>
        <v>150000</v>
      </c>
      <c r="H71" s="443">
        <f>H70*MCréPlac!$E$6</f>
        <v>150000</v>
      </c>
      <c r="I71" s="443">
        <f>I70*MCréPlac!$E$6</f>
        <v>150000</v>
      </c>
      <c r="J71" s="443">
        <f>J70*MCréPlac!$E$6</f>
        <v>150000</v>
      </c>
      <c r="K71" s="443">
        <f>K70*MCréPlac!$E$6</f>
        <v>150000</v>
      </c>
      <c r="L71" s="443">
        <f>L70*MCréPlac!$E$6</f>
        <v>160000</v>
      </c>
      <c r="M71" s="443">
        <f>M70*MCréPlac!$E$6</f>
        <v>160000</v>
      </c>
      <c r="N71" s="443">
        <f>N70*MCréPlac!$E$6</f>
        <v>160000</v>
      </c>
      <c r="O71" s="443">
        <f>O70*MCréPlac!$E$6</f>
        <v>160000</v>
      </c>
      <c r="P71" s="443">
        <f>P70*MCréPlac!$E$6</f>
        <v>160000</v>
      </c>
      <c r="Q71" s="443">
        <f>Q70*MCréPlac!$E$6</f>
        <v>160000</v>
      </c>
      <c r="R71" s="443">
        <f>R70*MCréPlac!$E$6</f>
        <v>160000</v>
      </c>
      <c r="S71" s="113"/>
    </row>
    <row r="72" spans="1:20" ht="6" customHeight="1" thickBot="1">
      <c r="A72" s="90"/>
      <c r="E72" s="10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3"/>
    </row>
    <row r="73" spans="1:20" ht="18.75" customHeight="1" thickTop="1" thickBot="1">
      <c r="A73" s="90"/>
      <c r="C73" s="340" t="s">
        <v>191</v>
      </c>
      <c r="D73" s="339" t="s">
        <v>193</v>
      </c>
      <c r="E73" s="105"/>
      <c r="F73" s="115"/>
      <c r="G73" s="435">
        <f>G67+G68</f>
        <v>2500</v>
      </c>
      <c r="H73" s="435">
        <f>H67+H68</f>
        <v>1933</v>
      </c>
      <c r="I73" s="435">
        <f t="shared" ref="I73:R73" si="9">I67+I68</f>
        <v>1366</v>
      </c>
      <c r="J73" s="435">
        <f t="shared" si="9"/>
        <v>799</v>
      </c>
      <c r="K73" s="435">
        <f t="shared" si="9"/>
        <v>232</v>
      </c>
      <c r="L73" s="435">
        <f t="shared" si="9"/>
        <v>9665</v>
      </c>
      <c r="M73" s="435">
        <f t="shared" si="9"/>
        <v>9065</v>
      </c>
      <c r="N73" s="435">
        <f t="shared" si="9"/>
        <v>8465</v>
      </c>
      <c r="O73" s="435">
        <f t="shared" si="9"/>
        <v>7865</v>
      </c>
      <c r="P73" s="435">
        <f t="shared" si="9"/>
        <v>7265</v>
      </c>
      <c r="Q73" s="435">
        <f t="shared" si="9"/>
        <v>6665</v>
      </c>
      <c r="R73" s="435">
        <f t="shared" si="9"/>
        <v>6065</v>
      </c>
      <c r="S73" s="113"/>
    </row>
    <row r="74" spans="1:20" ht="6.75" customHeight="1" thickTop="1">
      <c r="A74" s="90"/>
      <c r="E74" s="105"/>
      <c r="F74" s="116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8"/>
    </row>
    <row r="75" spans="1:20" ht="12" customHeight="1" thickBot="1">
      <c r="A75" s="119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1"/>
    </row>
    <row r="76" spans="1:20" ht="15" customHeight="1" thickTop="1"/>
    <row r="77" spans="1:20" ht="15" customHeight="1"/>
    <row r="78" spans="1:20" ht="15" customHeight="1"/>
    <row r="79" spans="1:20" ht="15" customHeight="1"/>
    <row r="80" spans="1:2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</sheetData>
  <sheetProtection sheet="1" objects="1" scenarios="1"/>
  <mergeCells count="6">
    <mergeCell ref="C50:E50"/>
    <mergeCell ref="C55:E55"/>
    <mergeCell ref="C15:E15"/>
    <mergeCell ref="C23:E23"/>
    <mergeCell ref="C26:E26"/>
    <mergeCell ref="C41:E41"/>
  </mergeCells>
  <phoneticPr fontId="0" type="noConversion"/>
  <printOptions horizontalCentered="1" verticalCentered="1"/>
  <pageMargins left="0.41" right="0.23622047244094491" top="0.31496062992125984" bottom="0.27559055118110237" header="0.23622047244094491" footer="0.19685039370078741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CoûtFin</vt:lpstr>
      <vt:lpstr>Hypot</vt:lpstr>
      <vt:lpstr>Bil</vt:lpstr>
      <vt:lpstr>Rés</vt:lpstr>
      <vt:lpstr>annxRés</vt:lpstr>
      <vt:lpstr>VtsAchts</vt:lpstr>
      <vt:lpstr>MCréPlac</vt:lpstr>
      <vt:lpstr>BdgCais1</vt:lpstr>
      <vt:lpstr>BdgCais2</vt:lpstr>
      <vt:lpstr>BdgCais3</vt:lpstr>
      <vt:lpstr>Amor</vt:lpstr>
      <vt:lpstr>Empr</vt:lpstr>
      <vt:lpstr>Pt Mrt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SAJE CENTRE</dc:creator>
  <cp:keywords/>
  <dc:description/>
  <cp:lastModifiedBy>Sarr Moussa</cp:lastModifiedBy>
  <cp:revision/>
  <dcterms:created xsi:type="dcterms:W3CDTF">1998-11-19T14:22:41Z</dcterms:created>
  <dcterms:modified xsi:type="dcterms:W3CDTF">2018-01-02T15:57:49Z</dcterms:modified>
  <cp:category/>
  <cp:contentStatus/>
</cp:coreProperties>
</file>