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Users\91915\Downloads\"/>
    </mc:Choice>
  </mc:AlternateContent>
  <xr:revisionPtr revIDLastSave="0" documentId="8_{40787680-364A-4974-93BD-3F4E502FBEA2}" xr6:coauthVersionLast="47" xr6:coauthVersionMax="47" xr10:uidLastSave="{00000000-0000-0000-0000-000000000000}"/>
  <bookViews>
    <workbookView xWindow="-108" yWindow="-108" windowWidth="23256" windowHeight="12456" activeTab="2" xr2:uid="{055DB656-DF28-42AE-8F1D-01C882F89CD8}"/>
  </bookViews>
  <sheets>
    <sheet name="Main Data" sheetId="1" r:id="rId1"/>
    <sheet name="KPI" sheetId="5" r:id="rId2"/>
    <sheet name="Dashboard" sheetId="7" r:id="rId3"/>
  </sheets>
  <definedNames>
    <definedName name="_xlchart.v1.0" hidden="1">KPI!$AC$11:$AC$14</definedName>
    <definedName name="_xlchart.v1.1" hidden="1">KPI!$AD$10</definedName>
    <definedName name="_xlchart.v1.10" hidden="1">KPI!$R$10</definedName>
    <definedName name="_xlchart.v1.11" hidden="1">KPI!$R$11:$R$14</definedName>
    <definedName name="_xlchart.v1.2" hidden="1">KPI!$AD$11:$AD$14</definedName>
    <definedName name="_xlchart.v1.3" hidden="1">KPI!$Q$11:$Q$14</definedName>
    <definedName name="_xlchart.v1.4" hidden="1">KPI!$R$10</definedName>
    <definedName name="_xlchart.v1.5" hidden="1">KPI!$R$11:$R$14</definedName>
    <definedName name="_xlchart.v1.6" hidden="1">KPI!$AC$11:$AC$14</definedName>
    <definedName name="_xlchart.v1.7" hidden="1">KPI!$AD$10</definedName>
    <definedName name="_xlchart.v1.8" hidden="1">KPI!$AD$11:$AD$14</definedName>
    <definedName name="_xlchart.v1.9" hidden="1">KPI!$Q$11:$Q$14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H2" i="5" l="1"/>
  <c r="R14" i="5"/>
  <c r="J27" i="5"/>
  <c r="G16" i="5"/>
  <c r="K30" i="5"/>
  <c r="G13" i="5"/>
  <c r="J30" i="5"/>
  <c r="J25" i="5"/>
  <c r="R12" i="5"/>
  <c r="K36" i="5"/>
  <c r="A2" i="5"/>
  <c r="K28" i="5"/>
  <c r="J23" i="5"/>
  <c r="J22" i="5"/>
  <c r="J32" i="5"/>
  <c r="K24" i="5"/>
  <c r="G17" i="5"/>
  <c r="R13" i="5"/>
  <c r="J33" i="5"/>
  <c r="F13" i="5"/>
  <c r="J36" i="5"/>
  <c r="AD13" i="5"/>
  <c r="AD15" i="5"/>
  <c r="K35" i="5"/>
  <c r="K33" i="5"/>
  <c r="K25" i="5"/>
  <c r="AD2" i="5"/>
  <c r="R11" i="5"/>
  <c r="C7" i="5"/>
  <c r="F17" i="5"/>
  <c r="J31" i="5"/>
  <c r="G14" i="5"/>
  <c r="K27" i="5"/>
  <c r="AD11" i="5"/>
  <c r="A7" i="5"/>
  <c r="J26" i="5"/>
  <c r="AD12" i="5"/>
  <c r="J28" i="5"/>
  <c r="C2" i="5"/>
  <c r="K26" i="5"/>
  <c r="J24" i="5"/>
  <c r="J29" i="5"/>
  <c r="K31" i="5"/>
  <c r="F16" i="5"/>
  <c r="AD14" i="5"/>
  <c r="K22" i="5"/>
  <c r="J35" i="5"/>
  <c r="K29" i="5"/>
  <c r="F2" i="5"/>
  <c r="K34" i="5"/>
  <c r="K32" i="5"/>
  <c r="G15" i="5"/>
  <c r="F15" i="5"/>
  <c r="F14" i="5"/>
  <c r="K23" i="5"/>
  <c r="J34" i="5"/>
  <c r="G2" i="5" l="1"/>
  <c r="F18" i="5"/>
  <c r="G18" i="5"/>
</calcChain>
</file>

<file path=xl/sharedStrings.xml><?xml version="1.0" encoding="utf-8"?>
<sst xmlns="http://schemas.openxmlformats.org/spreadsheetml/2006/main" count="120169" uniqueCount="32987">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</sst>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5">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166" fontId="0" fillId="0" borderId="0" xfId="2" applyNumberFormat="1" applyFont="1"/>
    <xf numFmtId="9" fontId="0" fillId="0" borderId="0" xfId="1" applyFont="1"/>
  </cellXfs>
  <cellStyles count="3">
    <cellStyle name="Comma" xfId="2" builtinId="3"/>
    <cellStyle name="Normal" xfId="0" builtinId="0"/>
    <cellStyle name="Per cent" xfId="1" builtinId="5"/>
  </cellStyles>
  <dxfs count="81">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[23456.xlsx]KPI!Citysale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[23456.xlsx]KPI!Channelsale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[23456.xlsx]KPI!Productsale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6E-450F-8FA9-1AFF53E37200}"/>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6E-450F-8FA9-1AFF53E37200}"/>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6E-450F-8FA9-1AFF53E37200}"/>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6E-450F-8FA9-1AFF53E37200}"/>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6E-450F-8FA9-1AFF53E37200}"/>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6E-450F-8FA9-1AFF53E37200}"/>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6E-450F-8FA9-1AFF53E37200}"/>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6E-450F-8FA9-1AFF53E37200}"/>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[23456.xlsx]KPI!Paymentmode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[23456.xlsx]KPI!PivotTable16</c:name>
    <c:fmtId val="0"/>
  </c:pivotSource>
  <c:chart>
    <c:title>
      <c:tx>
        <c:strRef>
          <c:f>KPI!$AH$2</c:f>
          <c:strCache>
            <c:ptCount val="1"/>
            <c:pt idx="0">
              <c:v>27889226.23</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Pt>
            <c:idx val="11"/>
            <c:invertIfNegative val="0"/>
            <c:bubble3D val="0"/>
            <c:extLst>
              <c:ext xmlns:c16="http://schemas.microsoft.com/office/drawing/2014/chart" uri="{C3380CC4-5D6E-409C-BE32-E72D297353CC}">
                <c16:uniqueId val="{00000000-2CE6-43FB-B20C-6ACC74F71E7C}"/>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2,78,89,226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5621721.0100000175</c:v>
                </c:pt>
                <c:pt idx="1">
                  <c:v>5604598.9600000158</c:v>
                </c:pt>
                <c:pt idx="2">
                  <c:v>5493713.3899999959</c:v>
                </c:pt>
                <c:pt idx="3">
                  <c:v>5333577.2500000009</c:v>
                </c:pt>
                <c:pt idx="4">
                  <c:v>5835615.619999988</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0.20090152334829692</c:v>
                </c:pt>
                <c:pt idx="1">
                  <c:v>0.20039859517364911</c:v>
                </c:pt>
                <c:pt idx="2">
                  <c:v>0.19736199297641815</c:v>
                </c:pt>
                <c:pt idx="3">
                  <c:v>0.19137782938453057</c:v>
                </c:pt>
                <c:pt idx="4">
                  <c:v>0.20996005911710525</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[23456.xlsx]KPI!Citysale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KPI!$J$4:$J$19</c:f>
              <c:numCache>
                <c:formatCode>General</c:formatCode>
                <c:ptCount val="15"/>
                <c:pt idx="0">
                  <c:v>1886378.1499999992</c:v>
                </c:pt>
                <c:pt idx="1">
                  <c:v>1755565.7399999993</c:v>
                </c:pt>
                <c:pt idx="2">
                  <c:v>1770062.1999999993</c:v>
                </c:pt>
                <c:pt idx="3">
                  <c:v>1892899.5099999998</c:v>
                </c:pt>
                <c:pt idx="4">
                  <c:v>1762760.8099999989</c:v>
                </c:pt>
                <c:pt idx="5">
                  <c:v>1845938.4299999997</c:v>
                </c:pt>
                <c:pt idx="6">
                  <c:v>1772286.6499999997</c:v>
                </c:pt>
                <c:pt idx="7">
                  <c:v>1732073.0800000012</c:v>
                </c:pt>
                <c:pt idx="8">
                  <c:v>1930419.4099999995</c:v>
                </c:pt>
                <c:pt idx="9">
                  <c:v>1958665.9300000009</c:v>
                </c:pt>
                <c:pt idx="10">
                  <c:v>1898476.6099999999</c:v>
                </c:pt>
                <c:pt idx="11">
                  <c:v>1798962.2800000003</c:v>
                </c:pt>
                <c:pt idx="12">
                  <c:v>1781280.0399999991</c:v>
                </c:pt>
                <c:pt idx="13">
                  <c:v>2050760.8599999982</c:v>
                </c:pt>
                <c:pt idx="14">
                  <c:v>2052696.5299999993</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KPI!$I$4:$I$19</c:f>
              <c:strCache>
                <c:ptCount val="15"/>
                <c:pt idx="0">
                  <c:v>Ahmedabad</c:v>
                </c:pt>
                <c:pt idx="1">
                  <c:v>Bangalore</c:v>
                </c:pt>
                <c:pt idx="2">
                  <c:v>Bhopal</c:v>
                </c:pt>
                <c:pt idx="3">
                  <c:v>Bhubaneswar</c:v>
                </c:pt>
                <c:pt idx="4">
                  <c:v>Chandigarh</c:v>
                </c:pt>
                <c:pt idx="5">
                  <c:v>Chennai</c:v>
                </c:pt>
                <c:pt idx="6">
                  <c:v>Delhi</c:v>
                </c:pt>
                <c:pt idx="7">
                  <c:v>Hyderabad</c:v>
                </c:pt>
                <c:pt idx="8">
                  <c:v>Kolkata</c:v>
                </c:pt>
                <c:pt idx="9">
                  <c:v>Lucknow</c:v>
                </c:pt>
                <c:pt idx="10">
                  <c:v>Mumbai</c:v>
                </c:pt>
                <c:pt idx="11">
                  <c:v>Nagpur</c:v>
                </c:pt>
                <c:pt idx="12">
                  <c:v>Patna</c:v>
                </c:pt>
                <c:pt idx="13">
                  <c:v>Pune</c:v>
                </c:pt>
                <c:pt idx="14">
                  <c:v>Raipur</c:v>
                </c:pt>
              </c:strCache>
            </c:strRef>
          </c:cat>
          <c:val>
            <c:numRef>
              <c:f>KPI!$K$4:$K$19</c:f>
              <c:numCache>
                <c:formatCode>0.00%</c:formatCode>
                <c:ptCount val="15"/>
                <c:pt idx="0">
                  <c:v>6.8765175475090118E-2</c:v>
                </c:pt>
                <c:pt idx="1">
                  <c:v>6.2229734835329134E-2</c:v>
                </c:pt>
                <c:pt idx="2">
                  <c:v>6.1839111559043598E-2</c:v>
                </c:pt>
                <c:pt idx="3">
                  <c:v>6.7422189064839669E-2</c:v>
                </c:pt>
                <c:pt idx="4">
                  <c:v>6.1975858192079687E-2</c:v>
                </c:pt>
                <c:pt idx="5">
                  <c:v>6.7515940422952517E-2</c:v>
                </c:pt>
                <c:pt idx="6">
                  <c:v>6.4169888024519783E-2</c:v>
                </c:pt>
                <c:pt idx="7">
                  <c:v>6.1632154126249075E-2</c:v>
                </c:pt>
                <c:pt idx="8">
                  <c:v>6.9252255165863016E-2</c:v>
                </c:pt>
                <c:pt idx="9">
                  <c:v>7.121624675981858E-2</c:v>
                </c:pt>
                <c:pt idx="10">
                  <c:v>6.8158511214197651E-2</c:v>
                </c:pt>
                <c:pt idx="11">
                  <c:v>6.4554448980787812E-2</c:v>
                </c:pt>
                <c:pt idx="12">
                  <c:v>6.3724150942946131E-2</c:v>
                </c:pt>
                <c:pt idx="13">
                  <c:v>7.3036372427817645E-2</c:v>
                </c:pt>
                <c:pt idx="14">
                  <c:v>7.4507962808465611E-2</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[23456.xlsx]KPI!Channelsale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13988129.739999978</c:v>
                </c:pt>
                <c:pt idx="1">
                  <c:v>13901096.49000006</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[23456.xlsx]KPI!Productsale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2333830.8299999963</c:v>
                </c:pt>
                <c:pt idx="1">
                  <c:v>2359377.0299999993</c:v>
                </c:pt>
                <c:pt idx="2">
                  <c:v>2357243.6199999955</c:v>
                </c:pt>
                <c:pt idx="3">
                  <c:v>2363463.9700000025</c:v>
                </c:pt>
                <c:pt idx="4">
                  <c:v>2396217.8200000003</c:v>
                </c:pt>
                <c:pt idx="5">
                  <c:v>2322382.1199999996</c:v>
                </c:pt>
                <c:pt idx="6">
                  <c:v>2312195.1999999983</c:v>
                </c:pt>
                <c:pt idx="7">
                  <c:v>2159268.3200000017</c:v>
                </c:pt>
                <c:pt idx="8">
                  <c:v>2331276.5399999996</c:v>
                </c:pt>
                <c:pt idx="9">
                  <c:v>2260223.9000000008</c:v>
                </c:pt>
                <c:pt idx="10">
                  <c:v>2343522.0700000012</c:v>
                </c:pt>
                <c:pt idx="11">
                  <c:v>2350224.8100000024</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8.5914956171394344E-2</c:v>
                </c:pt>
                <c:pt idx="1">
                  <c:v>8.2121921562222103E-2</c:v>
                </c:pt>
                <c:pt idx="2">
                  <c:v>8.2974900637012031E-2</c:v>
                </c:pt>
                <c:pt idx="3">
                  <c:v>8.1686357779350641E-2</c:v>
                </c:pt>
                <c:pt idx="4">
                  <c:v>8.4971234641839533E-2</c:v>
                </c:pt>
                <c:pt idx="5">
                  <c:v>8.7130905065243819E-2</c:v>
                </c:pt>
                <c:pt idx="6">
                  <c:v>8.3501206874648376E-2</c:v>
                </c:pt>
                <c:pt idx="7">
                  <c:v>7.9036678100215974E-2</c:v>
                </c:pt>
                <c:pt idx="8">
                  <c:v>8.321083101940073E-2</c:v>
                </c:pt>
                <c:pt idx="9">
                  <c:v>8.1395981924103009E-2</c:v>
                </c:pt>
                <c:pt idx="10">
                  <c:v>8.4463076895156169E-2</c:v>
                </c:pt>
                <c:pt idx="11">
                  <c:v>8.3591949329413259E-2</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6"/>
    </mc:Choice>
    <mc:Fallback>
      <c:style val="6"/>
    </mc:Fallback>
  </mc:AlternateContent>
  <c:pivotSource>
    <c:name>[23456.xlsx]KPI!Paymentmode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0.25169908093215698</c:v>
                </c:pt>
                <c:pt idx="1">
                  <c:v>0.25184601401542711</c:v>
                </c:pt>
                <c:pt idx="2">
                  <c:v>0.2537581402092563</c:v>
                </c:pt>
                <c:pt idx="3">
                  <c:v>0.24269676484315955</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[23456.xlsx]KPI!PivotTable16</c:name>
    <c:fmtId val="9"/>
  </c:pivotSource>
  <c:chart>
    <c:title>
      <c:tx>
        <c:strRef>
          <c:f>KPI!$AH$2</c:f>
          <c:strCache>
            <c:ptCount val="1"/>
            <c:pt idx="0">
              <c:v>27889226.23</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0.13662898420254957</c:v>
                </c:pt>
                <c:pt idx="1">
                  <c:v>0.13028275722083379</c:v>
                </c:pt>
                <c:pt idx="2">
                  <c:v>0.13456737125116003</c:v>
                </c:pt>
                <c:pt idx="3">
                  <c:v>6.6311957339664065E-2</c:v>
                </c:pt>
                <c:pt idx="4">
                  <c:v>6.7758672987751817E-2</c:v>
                </c:pt>
                <c:pt idx="5">
                  <c:v>6.2635639138705484E-2</c:v>
                </c:pt>
                <c:pt idx="6">
                  <c:v>6.7950762935167983E-2</c:v>
                </c:pt>
                <c:pt idx="7">
                  <c:v>7.2223937422590923E-2</c:v>
                </c:pt>
                <c:pt idx="8">
                  <c:v>6.0951521063408107E-2</c:v>
                </c:pt>
                <c:pt idx="9">
                  <c:v>6.8243615090069862E-2</c:v>
                </c:pt>
                <c:pt idx="10">
                  <c:v>6.2708090772298108E-2</c:v>
                </c:pt>
                <c:pt idx="11">
                  <c:v>6.9736690575800245E-2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sunburst" uniqueId="{87596927-0C5A-480F-B0B7-17F31BBE9CDB}">
          <cx:tx>
            <cx:txData>
              <cx:f>_xlchart.v1.4</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E96A96B3-1EF7-4E79-B469-631A8712990A}">
          <cx:tx>
            <cx:txData>
              <cx:f>_xlchart.v1.1</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plotSurface>
          <cx:spPr>
            <a:noFill/>
          </cx:spPr>
        </cx:plotSurface>
        <cx:series layoutId="sunburst" uniqueId="{87596927-0C5A-480F-B0B7-17F31BBE9CDB}">
          <cx:tx>
            <cx:txData>
              <cx:f>_xlchart.v1.10</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series layoutId="treemap" uniqueId="{E96A96B3-1EF7-4E79-B469-631A8712990A}">
          <cx:tx>
            <cx:txData>
              <cx:f>_xlchart.v1.7</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584733</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910769</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404209</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665349</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743364</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728311</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209778</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30592560.5</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27889226.23</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2703334.27</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6546998.49</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550668" y="2965994"/>
              <a:ext cx="4429732" cy="22199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003753" y="3134700"/>
              <a:ext cx="4452932" cy="23614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5</xdr:row>
      <xdr:rowOff>0</xdr:rowOff>
    </xdr:from>
    <xdr:to>
      <xdr:col>26</xdr:col>
      <xdr:colOff>0</xdr:colOff>
      <xdr:row>50</xdr:row>
      <xdr:rowOff>0</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73646" y="919655"/>
          <a:ext cx="12053182" cy="8276897"/>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6546998.49</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27889226.23</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6546998.49</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6">
      <pivotArea type="all" dataOnly="0" outline="0" fieldPosition="0"/>
    </format>
    <format dxfId="5">
      <pivotArea outline="0" collapsedLevelsAreSubtotals="1"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12">
      <pivotArea type="all" dataOnly="0" outline="0" fieldPosition="0"/>
    </format>
    <format dxfId="11">
      <pivotArea outline="0" collapsedLevelsAreSubtotals="1"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18">
      <pivotArea type="all" dataOnly="0" outline="0" fieldPosition="0"/>
    </format>
    <format dxfId="17">
      <pivotArea outline="0" collapsedLevelsAreSubtotals="1"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24">
      <pivotArea type="all" dataOnly="0" outline="0" fieldPosition="0"/>
    </format>
    <format dxfId="23">
      <pivotArea outline="0" collapsedLevelsAreSubtotals="1"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6">
    <i>
      <x/>
    </i>
    <i>
      <x v="1"/>
    </i>
    <i>
      <x v="2"/>
    </i>
    <i>
      <x v="3"/>
    </i>
    <i>
      <x v="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31">
      <pivotArea type="all" dataOnly="0" outline="0" fieldPosition="0"/>
    </format>
    <format dxfId="30">
      <pivotArea outline="0" collapsedLevelsAreSubtotals="1"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dataOnly="0" labelOnly="1" outline="0" axis="axisValues" fieldPosition="0"/>
    </format>
    <format dxfId="2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37">
      <pivotArea type="all" dataOnly="0" outline="0" fieldPosition="0"/>
    </format>
    <format dxfId="36">
      <pivotArea outline="0" collapsedLevelsAreSubtotals="1" fieldPosition="0"/>
    </format>
    <format dxfId="35">
      <pivotArea dataOnly="0" labelOnly="1" outline="0" axis="axisValues" fieldPosition="0"/>
    </format>
    <format dxfId="34">
      <pivotArea type="all" dataOnly="0" outline="0" fieldPosition="0"/>
    </format>
    <format dxfId="33">
      <pivotArea outline="0" collapsedLevelsAreSubtotals="1" fieldPosition="0"/>
    </format>
    <format dxfId="3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43">
      <pivotArea type="all" dataOnly="0" outline="0" fieldPosition="0"/>
    </format>
    <format dxfId="42">
      <pivotArea outline="0" collapsedLevelsAreSubtotals="1" fieldPosition="0"/>
    </format>
    <format dxfId="41">
      <pivotArea dataOnly="0" labelOnly="1" outline="0" axis="axisValues" fieldPosition="0"/>
    </format>
    <format dxfId="40">
      <pivotArea type="all" dataOnly="0" outline="0" fieldPosition="0"/>
    </format>
    <format dxfId="39">
      <pivotArea outline="0" collapsedLevelsAreSubtotals="1"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49">
      <pivotArea type="all" dataOnly="0" outline="0" fieldPosition="0"/>
    </format>
    <format dxfId="48">
      <pivotArea outline="0" collapsedLevelsAreSubtotals="1" fieldPosition="0"/>
    </format>
    <format dxfId="47">
      <pivotArea dataOnly="0" labelOnly="1" outline="0" axis="axisValues" fieldPosition="0"/>
    </format>
    <format dxfId="46">
      <pivotArea type="all" dataOnly="0" outline="0" fieldPosition="0"/>
    </format>
    <format dxfId="45">
      <pivotArea outline="0" collapsedLevelsAreSubtotals="1" fieldPosition="0"/>
    </format>
    <format dxfId="44">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54">
      <pivotArea type="all" dataOnly="0" outline="0" fieldPosition="0"/>
    </format>
    <format dxfId="53">
      <pivotArea outline="0" collapsedLevelsAreSubtotals="1"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16"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61">
      <pivotArea type="all" dataOnly="0" outline="0" fieldPosition="0"/>
    </format>
    <format dxfId="60">
      <pivotArea outline="0" collapsedLevelsAreSubtotals="1" fieldPosition="0"/>
    </format>
    <format dxfId="59">
      <pivotArea dataOnly="0" labelOnly="1" outline="0" axis="axisValues" fieldPosition="0"/>
    </format>
    <format dxfId="58">
      <pivotArea type="all" dataOnly="0" outline="0" fieldPosition="0"/>
    </format>
    <format dxfId="57">
      <pivotArea outline="0" collapsedLevelsAreSubtotals="1" fieldPosition="0"/>
    </format>
    <format dxfId="56">
      <pivotArea dataOnly="0" labelOnly="1" outline="0" axis="axisValues" fieldPosition="0"/>
    </format>
    <format dxfId="55">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19"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68">
      <pivotArea type="all" dataOnly="0" outline="0" fieldPosition="0"/>
    </format>
    <format dxfId="67">
      <pivotArea outline="0" collapsedLevelsAreSubtotals="1" fieldPosition="0"/>
    </format>
    <format dxfId="66">
      <pivotArea dataOnly="0" labelOnly="1" outline="0" axis="axisValues" fieldPosition="0"/>
    </format>
    <format dxfId="65">
      <pivotArea type="all" dataOnly="0" outline="0" fieldPosition="0"/>
    </format>
    <format dxfId="64">
      <pivotArea outline="0" collapsedLevelsAreSubtotals="1" fieldPosition="0"/>
    </format>
    <format dxfId="63">
      <pivotArea dataOnly="0" labelOnly="1" outline="0" axis="axisValues" fieldPosition="0"/>
    </format>
    <format dxfId="62">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74">
      <pivotArea type="all" dataOnly="0" outline="0" fieldPosition="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0"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x="3"/>
        <item x="2"/>
        <item x="1"/>
        <item x="4"/>
        <item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80">
      <pivotArea type="all" dataOnly="0" outline="0" fieldPosition="0"/>
    </format>
    <format dxfId="79">
      <pivotArea outline="0" collapsedLevelsAreSubtotals="1" fieldPosition="0"/>
    </format>
    <format dxfId="78">
      <pivotArea dataOnly="0" labelOnly="1" outline="0" axis="axisValues" fieldPosition="0"/>
    </format>
    <format dxfId="77">
      <pivotArea type="all" dataOnly="0" outline="0" fieldPosition="0"/>
    </format>
    <format dxfId="76">
      <pivotArea outline="0" collapsedLevelsAreSubtotals="1" fieldPosition="0"/>
    </format>
    <format dxfId="7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s="1"/>
        <i x="2" s="1"/>
        <i x="1" s="1"/>
        <i x="4"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6" s="1"/>
        <i x="9" s="1"/>
        <i x="8" s="1"/>
        <i x="12" s="1"/>
        <i x="4" s="1"/>
        <i x="7" s="1"/>
        <i x="10" s="1"/>
        <i x="11" s="1"/>
        <i x="2" s="1"/>
        <i x="1" s="1"/>
        <i x="13" s="1"/>
        <i x="3" s="1"/>
        <i x="14"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2" scrollPosition="2023-01-01T00:00:00" style="TimeSlicerStyleDark1"/>
</timeline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11/relationships/timeline" Target="../timelines/timelin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zoomScale="175" zoomScaleNormal="175" workbookViewId="0">
      <selection activeCell="M9873" sqref="M9873"/>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zoomScale="70" zoomScaleNormal="70" workbookViewId="0">
      <selection activeCell="S38" sqref="S38"/>
    </sheetView>
  </sheetViews>
  <sheetFormatPr defaultRowHeight="14.4" x14ac:dyDescent="0.3"/>
  <cols>
    <col min="1" max="1" width="16.77734375" style="4" bestFit="1" customWidth="1"/>
    <col min="2" max="2" width="16.109375" style="4" bestFit="1" customWidth="1"/>
    <col min="3" max="3" width="20.44140625" style="4" bestFit="1" customWidth="1"/>
    <col min="4" max="4" width="8.77734375" style="4"/>
    <col min="5" max="5" width="17.109375" bestFit="1" customWidth="1"/>
    <col min="6" max="6" width="15.77734375" bestFit="1" customWidth="1"/>
    <col min="7" max="7" width="20.44140625" bestFit="1" customWidth="1"/>
    <col min="9" max="9" width="17.109375" bestFit="1" customWidth="1"/>
    <col min="10" max="10" width="15.77734375" bestFit="1" customWidth="1"/>
    <col min="11" max="11" width="20.44140625" bestFit="1" customWidth="1"/>
    <col min="13" max="13" width="17.109375" bestFit="1" customWidth="1"/>
    <col min="14" max="14" width="15.77734375" bestFit="1" customWidth="1"/>
    <col min="15" max="15" width="19.6640625" bestFit="1" customWidth="1"/>
    <col min="17" max="17" width="17.109375" bestFit="1" customWidth="1"/>
    <col min="18" max="18" width="15.77734375" bestFit="1" customWidth="1"/>
    <col min="19" max="19" width="24.6640625" bestFit="1" customWidth="1"/>
    <col min="21" max="21" width="17.109375" bestFit="1" customWidth="1"/>
    <col min="22" max="22" width="15.77734375" bestFit="1" customWidth="1"/>
    <col min="23" max="23" width="19.6640625" bestFit="1" customWidth="1"/>
    <col min="26" max="26" width="17.109375" bestFit="1" customWidth="1"/>
    <col min="27" max="27" width="15.77734375" bestFit="1" customWidth="1"/>
    <col min="28" max="28" width="12" customWidth="1"/>
    <col min="29" max="29" width="17.109375" bestFit="1" customWidth="1"/>
    <col min="30" max="30" width="15.77734375" bestFit="1" customWidth="1"/>
    <col min="31" max="31" width="16.88671875" bestFit="1" customWidth="1"/>
    <col min="33" max="34" width="17.109375" bestFit="1" customWidth="1"/>
    <col min="35" max="35" width="15.77734375" bestFit="1" customWidth="1"/>
    <col min="36" max="36" width="14.77734375" bestFit="1" customWidth="1"/>
  </cols>
  <sheetData>
    <row r="2" spans="1:34" x14ac:dyDescent="0.3">
      <c r="A2" s="4">
        <f>GETPIVOTDATA("Total Sales",$A$3)</f>
        <v>30592560.499999974</v>
      </c>
      <c r="C2" s="4">
        <f>GETPIVOTDATA("Discount Amount",$C$3)</f>
        <v>2703334.269999994</v>
      </c>
      <c r="F2" s="13">
        <f>GETPIVOTDATA("Sum of Net Sales",$E$3)</f>
        <v>27889226.230000019</v>
      </c>
      <c r="G2" t="str">
        <f>"Total Sale is "&amp;TEXT(F2,0)</f>
        <v>Total Sale is 27889226</v>
      </c>
      <c r="AD2">
        <f>GETPIVOTDATA("Sum of Net Sales",$AC$3)</f>
        <v>27889226.230000015</v>
      </c>
      <c r="AH2">
        <f>GETPIVOTDATA("Net Sales",$AH$20)</f>
        <v>27889226.23</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4">
        <v>30592560.499999974</v>
      </c>
      <c r="B4"/>
      <c r="C4" s="4">
        <v>2703334.269999994</v>
      </c>
      <c r="E4" s="4" t="s">
        <v>57</v>
      </c>
      <c r="F4" s="4">
        <v>5621721.0100000175</v>
      </c>
      <c r="G4" s="12">
        <v>0.20090152334829692</v>
      </c>
      <c r="I4" s="4" t="s">
        <v>82</v>
      </c>
      <c r="J4" s="4">
        <v>1886378.1499999992</v>
      </c>
      <c r="K4" s="12">
        <v>6.8765175475090118E-2</v>
      </c>
      <c r="M4" s="4" t="s">
        <v>38</v>
      </c>
      <c r="N4" s="4">
        <v>13988129.739999978</v>
      </c>
      <c r="Q4" s="4" t="s">
        <v>91</v>
      </c>
      <c r="R4" s="4">
        <v>7002848.7700000033</v>
      </c>
      <c r="S4" s="9">
        <v>0.23570841889116761</v>
      </c>
      <c r="U4" s="4" t="s">
        <v>28</v>
      </c>
      <c r="V4" s="4">
        <v>2333830.8299999963</v>
      </c>
      <c r="W4" s="12">
        <v>8.5914956171394344E-2</v>
      </c>
      <c r="Z4" s="4" t="s">
        <v>52</v>
      </c>
      <c r="AA4" s="12">
        <v>0.25169908093215698</v>
      </c>
      <c r="AC4" s="4" t="s">
        <v>43</v>
      </c>
      <c r="AD4" s="4">
        <v>6875131.4900000151</v>
      </c>
      <c r="AE4" s="12">
        <v>0.24651567717588885</v>
      </c>
      <c r="AG4" s="4" t="s">
        <v>32975</v>
      </c>
      <c r="AH4" s="12">
        <v>0.13662898420254957</v>
      </c>
    </row>
    <row r="5" spans="1:34" x14ac:dyDescent="0.3">
      <c r="E5" s="4" t="s">
        <v>47</v>
      </c>
      <c r="F5" s="4">
        <v>5604598.9600000158</v>
      </c>
      <c r="G5" s="12">
        <v>0.20039859517364911</v>
      </c>
      <c r="I5" s="4" t="s">
        <v>104</v>
      </c>
      <c r="J5" s="4">
        <v>1755565.7399999993</v>
      </c>
      <c r="K5" s="12">
        <v>6.2229734835329134E-2</v>
      </c>
      <c r="M5" s="4" t="s">
        <v>26</v>
      </c>
      <c r="N5" s="4">
        <v>13901096.49000006</v>
      </c>
      <c r="Q5" s="4" t="s">
        <v>39</v>
      </c>
      <c r="R5" s="4">
        <v>6980931.4900000002</v>
      </c>
      <c r="S5" s="9">
        <v>0.23342730567861128</v>
      </c>
      <c r="U5" s="4" t="s">
        <v>92</v>
      </c>
      <c r="V5" s="4">
        <v>2359377.0299999993</v>
      </c>
      <c r="W5" s="12">
        <v>8.2121921562222103E-2</v>
      </c>
      <c r="Z5" s="4" t="s">
        <v>31</v>
      </c>
      <c r="AA5" s="12">
        <v>0.25184601401542711</v>
      </c>
      <c r="AC5" s="4" t="s">
        <v>32</v>
      </c>
      <c r="AD5" s="4">
        <v>6990654.860000019</v>
      </c>
      <c r="AE5" s="12">
        <v>0.25065789930307492</v>
      </c>
      <c r="AG5" s="4" t="s">
        <v>32976</v>
      </c>
      <c r="AH5" s="12">
        <v>0.13028275722083379</v>
      </c>
    </row>
    <row r="6" spans="1:34" x14ac:dyDescent="0.3">
      <c r="E6" s="4" t="s">
        <v>36</v>
      </c>
      <c r="F6" s="4">
        <v>5493713.3899999959</v>
      </c>
      <c r="G6" s="12">
        <v>0.19736199297641815</v>
      </c>
      <c r="I6" s="4" t="s">
        <v>98</v>
      </c>
      <c r="J6" s="4">
        <v>1770062.1999999993</v>
      </c>
      <c r="K6" s="12">
        <v>6.1839111559043598E-2</v>
      </c>
      <c r="M6" s="4" t="s">
        <v>32971</v>
      </c>
      <c r="N6" s="4">
        <v>27889226.230000038</v>
      </c>
      <c r="Q6" s="4" t="s">
        <v>68</v>
      </c>
      <c r="R6" s="4">
        <v>6831875.250000014</v>
      </c>
      <c r="S6" s="9">
        <v>0.23449901768172535</v>
      </c>
      <c r="U6" s="4" t="s">
        <v>105</v>
      </c>
      <c r="V6" s="4">
        <v>2357243.6199999955</v>
      </c>
      <c r="W6" s="12">
        <v>8.2974900637012031E-2</v>
      </c>
      <c r="Z6" s="4" t="s">
        <v>62</v>
      </c>
      <c r="AA6" s="12">
        <v>0.2537581402092563</v>
      </c>
      <c r="AC6" s="4" t="s">
        <v>63</v>
      </c>
      <c r="AD6" s="4">
        <v>7043927.7199999969</v>
      </c>
      <c r="AE6" s="12">
        <v>0.25256805842906288</v>
      </c>
      <c r="AG6" s="4" t="s">
        <v>32977</v>
      </c>
      <c r="AH6" s="12">
        <v>0.13456737125116003</v>
      </c>
    </row>
    <row r="7" spans="1:34" x14ac:dyDescent="0.3">
      <c r="A7" s="4">
        <f>GETPIVOTDATA("Net Sales",$A$8)</f>
        <v>27889226.229999974</v>
      </c>
      <c r="C7" s="4">
        <f>GETPIVOTDATA("Profit Amount",$C$8)</f>
        <v>6546998.4900000477</v>
      </c>
      <c r="E7" s="4" t="s">
        <v>89</v>
      </c>
      <c r="F7" s="4">
        <v>5333577.2500000009</v>
      </c>
      <c r="G7" s="12">
        <v>0.19137782938453057</v>
      </c>
      <c r="I7" s="4" t="s">
        <v>235</v>
      </c>
      <c r="J7" s="4">
        <v>1892899.5099999998</v>
      </c>
      <c r="K7" s="12">
        <v>6.7422189064839669E-2</v>
      </c>
      <c r="Q7" s="4" t="s">
        <v>27</v>
      </c>
      <c r="R7" s="4">
        <v>7073570.7199999997</v>
      </c>
      <c r="S7" s="9">
        <v>0.23640126133227865</v>
      </c>
      <c r="U7" s="4" t="s">
        <v>40</v>
      </c>
      <c r="V7" s="4">
        <v>2363463.9700000025</v>
      </c>
      <c r="W7" s="12">
        <v>8.1686357779350641E-2</v>
      </c>
      <c r="Z7" s="4" t="s">
        <v>85</v>
      </c>
      <c r="AA7" s="12">
        <v>0.24269676484315955</v>
      </c>
      <c r="AC7" s="4" t="s">
        <v>53</v>
      </c>
      <c r="AD7" s="4">
        <v>6979512.1599999843</v>
      </c>
      <c r="AE7" s="12">
        <v>0.25025836509197341</v>
      </c>
      <c r="AG7" s="4" t="s">
        <v>32978</v>
      </c>
      <c r="AH7" s="12">
        <v>6.6311957339664065E-2</v>
      </c>
    </row>
    <row r="8" spans="1:34" x14ac:dyDescent="0.3">
      <c r="A8" s="4" t="s">
        <v>32969</v>
      </c>
      <c r="C8" s="4" t="s">
        <v>32968</v>
      </c>
      <c r="E8" s="4" t="s">
        <v>24</v>
      </c>
      <c r="F8" s="4">
        <v>5835615.619999988</v>
      </c>
      <c r="G8" s="12">
        <v>0.20996005911710525</v>
      </c>
      <c r="I8" s="4" t="s">
        <v>67</v>
      </c>
      <c r="J8" s="4">
        <v>1762760.8099999989</v>
      </c>
      <c r="K8" s="12">
        <v>6.1975858192079687E-2</v>
      </c>
      <c r="Q8" s="4" t="s">
        <v>32971</v>
      </c>
      <c r="R8" s="4">
        <v>27889226.230000071</v>
      </c>
      <c r="S8" s="9">
        <v>0.23501000000001268</v>
      </c>
      <c r="U8" s="4" t="s">
        <v>49</v>
      </c>
      <c r="V8" s="4">
        <v>2396217.8200000003</v>
      </c>
      <c r="W8" s="12">
        <v>8.4971234641839533E-2</v>
      </c>
      <c r="Z8" s="4" t="s">
        <v>32971</v>
      </c>
      <c r="AA8" s="12">
        <v>1</v>
      </c>
      <c r="AC8" s="4" t="s">
        <v>32971</v>
      </c>
      <c r="AD8" s="4">
        <v>27889226.230000015</v>
      </c>
      <c r="AE8" s="12">
        <v>1</v>
      </c>
      <c r="AG8" s="4" t="s">
        <v>32979</v>
      </c>
      <c r="AH8" s="12">
        <v>6.7758672987751817E-2</v>
      </c>
    </row>
    <row r="9" spans="1:34" x14ac:dyDescent="0.3">
      <c r="A9" s="4">
        <v>27889226.229999974</v>
      </c>
      <c r="C9" s="4">
        <v>6546998.4900000477</v>
      </c>
      <c r="E9" s="4" t="s">
        <v>32971</v>
      </c>
      <c r="F9" s="4">
        <v>27889226.230000019</v>
      </c>
      <c r="G9" s="12">
        <v>1</v>
      </c>
      <c r="I9" s="4" t="s">
        <v>90</v>
      </c>
      <c r="J9" s="4">
        <v>1845938.4299999997</v>
      </c>
      <c r="K9" s="12">
        <v>6.7515940422952517E-2</v>
      </c>
      <c r="U9" s="4" t="s">
        <v>69</v>
      </c>
      <c r="V9" s="4">
        <v>2322382.1199999996</v>
      </c>
      <c r="W9" s="12">
        <v>8.7130905065243819E-2</v>
      </c>
      <c r="AG9" s="4" t="s">
        <v>32980</v>
      </c>
      <c r="AH9" s="12">
        <v>6.2635639138705484E-2</v>
      </c>
    </row>
    <row r="10" spans="1:34" x14ac:dyDescent="0.3">
      <c r="I10" s="4" t="s">
        <v>122</v>
      </c>
      <c r="J10" s="4">
        <v>1772286.6499999997</v>
      </c>
      <c r="K10" s="12">
        <v>6.4169888024519783E-2</v>
      </c>
      <c r="Q10" s="10" t="s">
        <v>32970</v>
      </c>
      <c r="R10" s="10" t="s">
        <v>32969</v>
      </c>
      <c r="U10" s="4" t="s">
        <v>133</v>
      </c>
      <c r="V10" s="4">
        <v>2312195.1999999983</v>
      </c>
      <c r="W10" s="12">
        <v>8.3501206874648376E-2</v>
      </c>
      <c r="AC10" s="10" t="s">
        <v>32970</v>
      </c>
      <c r="AD10" s="10" t="s">
        <v>32969</v>
      </c>
      <c r="AG10" s="4" t="s">
        <v>32981</v>
      </c>
      <c r="AH10" s="12">
        <v>6.7950762935167983E-2</v>
      </c>
    </row>
    <row r="11" spans="1:34" x14ac:dyDescent="0.3">
      <c r="I11" s="4" t="s">
        <v>154</v>
      </c>
      <c r="J11" s="4">
        <v>1732073.0800000012</v>
      </c>
      <c r="K11" s="12">
        <v>6.1632154126249075E-2</v>
      </c>
      <c r="Q11" s="4" t="s">
        <v>91</v>
      </c>
      <c r="R11">
        <f>GETPIVOTDATA("Sum of Net Sales",$Q$3,"Product Category",Q11)</f>
        <v>7002848.7700000033</v>
      </c>
      <c r="U11" s="4" t="s">
        <v>308</v>
      </c>
      <c r="V11" s="4">
        <v>2159268.3200000017</v>
      </c>
      <c r="W11" s="12">
        <v>7.9036678100215974E-2</v>
      </c>
      <c r="AC11" s="4" t="s">
        <v>43</v>
      </c>
      <c r="AD11">
        <f>GETPIVOTDATA("Sum of Net Sales",$AC$3,"Delivery Status",AC11)</f>
        <v>6875131.4900000151</v>
      </c>
      <c r="AG11" s="4" t="s">
        <v>32982</v>
      </c>
      <c r="AH11" s="12">
        <v>7.2223937422590923E-2</v>
      </c>
    </row>
    <row r="12" spans="1:34" x14ac:dyDescent="0.3">
      <c r="E12" s="10" t="s">
        <v>32970</v>
      </c>
      <c r="F12" s="10" t="s">
        <v>32969</v>
      </c>
      <c r="G12" s="10" t="s">
        <v>32968</v>
      </c>
      <c r="I12" s="4" t="s">
        <v>48</v>
      </c>
      <c r="J12" s="4">
        <v>1930419.4099999995</v>
      </c>
      <c r="K12" s="12">
        <v>6.9252255165863016E-2</v>
      </c>
      <c r="Q12" s="4" t="s">
        <v>39</v>
      </c>
      <c r="R12">
        <f t="shared" ref="R12:R14" si="0">GETPIVOTDATA("Sum of Net Sales",$Q$3,"Product Category",Q12)</f>
        <v>6980931.4900000002</v>
      </c>
      <c r="U12" s="4" t="s">
        <v>175</v>
      </c>
      <c r="V12" s="4">
        <v>2331276.5399999996</v>
      </c>
      <c r="W12" s="12">
        <v>8.321083101940073E-2</v>
      </c>
      <c r="AC12" s="4" t="s">
        <v>32</v>
      </c>
      <c r="AD12">
        <f t="shared" ref="AD12:AD14" si="1">GETPIVOTDATA("Sum of Net Sales",$AC$3,"Delivery Status",AC12)</f>
        <v>6990654.860000019</v>
      </c>
      <c r="AG12" s="4" t="s">
        <v>32983</v>
      </c>
      <c r="AH12" s="12">
        <v>6.0951521063408107E-2</v>
      </c>
    </row>
    <row r="13" spans="1:34" x14ac:dyDescent="0.3">
      <c r="E13" s="4" t="s">
        <v>57</v>
      </c>
      <c r="F13">
        <f>GETPIVOTDATA("Sum of Net Sales",$E$3,"Region",E13)</f>
        <v>5621721.0100000175</v>
      </c>
      <c r="G13" s="14">
        <f>GETPIVOTDATA("Sum of Profit Amount",$E$3,"Region",E13)</f>
        <v>0.20090152334829692</v>
      </c>
      <c r="I13" s="4" t="s">
        <v>37</v>
      </c>
      <c r="J13" s="4">
        <v>1958665.9300000009</v>
      </c>
      <c r="K13" s="12">
        <v>7.121624675981858E-2</v>
      </c>
      <c r="Q13" s="4" t="s">
        <v>68</v>
      </c>
      <c r="R13">
        <f t="shared" si="0"/>
        <v>6831875.250000014</v>
      </c>
      <c r="U13" s="4" t="s">
        <v>76</v>
      </c>
      <c r="V13" s="4">
        <v>2260223.9000000008</v>
      </c>
      <c r="W13" s="12">
        <v>8.1395981924103009E-2</v>
      </c>
      <c r="AC13" s="4" t="s">
        <v>63</v>
      </c>
      <c r="AD13">
        <f t="shared" si="1"/>
        <v>7043927.7199999969</v>
      </c>
      <c r="AG13" s="4" t="s">
        <v>32984</v>
      </c>
      <c r="AH13" s="12">
        <v>6.8243615090069862E-2</v>
      </c>
    </row>
    <row r="14" spans="1:34" x14ac:dyDescent="0.3">
      <c r="E14" s="4" t="s">
        <v>47</v>
      </c>
      <c r="F14">
        <f t="shared" ref="F14:F17" si="2">GETPIVOTDATA("Sum of Net Sales",$E$3,"Region",E14)</f>
        <v>5604598.9600000158</v>
      </c>
      <c r="G14" s="14">
        <f t="shared" ref="G14:G17" si="3">GETPIVOTDATA("Sum of Profit Amount",$E$3,"Region",E14)</f>
        <v>0.20039859517364911</v>
      </c>
      <c r="I14" s="4" t="s">
        <v>251</v>
      </c>
      <c r="J14" s="4">
        <v>1898476.6099999999</v>
      </c>
      <c r="K14" s="12">
        <v>6.8158511214197651E-2</v>
      </c>
      <c r="Q14" s="4" t="s">
        <v>27</v>
      </c>
      <c r="R14">
        <f t="shared" si="0"/>
        <v>7073570.7199999997</v>
      </c>
      <c r="U14" s="4" t="s">
        <v>59</v>
      </c>
      <c r="V14" s="4">
        <v>2343522.0700000012</v>
      </c>
      <c r="W14" s="12">
        <v>8.4463076895156169E-2</v>
      </c>
      <c r="AC14" s="4" t="s">
        <v>53</v>
      </c>
      <c r="AD14">
        <f t="shared" si="1"/>
        <v>6979512.1599999843</v>
      </c>
      <c r="AG14" s="4" t="s">
        <v>32985</v>
      </c>
      <c r="AH14" s="12">
        <v>6.2708090772298108E-2</v>
      </c>
    </row>
    <row r="15" spans="1:34" x14ac:dyDescent="0.3">
      <c r="E15" s="4" t="s">
        <v>36</v>
      </c>
      <c r="F15">
        <f t="shared" si="2"/>
        <v>5493713.3899999959</v>
      </c>
      <c r="G15" s="14">
        <f t="shared" si="3"/>
        <v>0.19736199297641815</v>
      </c>
      <c r="I15" s="4" t="s">
        <v>58</v>
      </c>
      <c r="J15" s="4">
        <v>1798962.2800000003</v>
      </c>
      <c r="K15" s="12">
        <v>6.4554448980787812E-2</v>
      </c>
      <c r="Q15" s="11" t="s">
        <v>32971</v>
      </c>
      <c r="U15" s="4" t="s">
        <v>111</v>
      </c>
      <c r="V15" s="4">
        <v>2350224.8100000024</v>
      </c>
      <c r="W15" s="12">
        <v>8.3591949329413259E-2</v>
      </c>
      <c r="AC15" s="11" t="s">
        <v>32971</v>
      </c>
      <c r="AD15">
        <f>GETPIVOTDATA("Sum of Net Sales",$AC$3)</f>
        <v>27889226.230000015</v>
      </c>
      <c r="AG15" s="4" t="s">
        <v>32986</v>
      </c>
      <c r="AH15" s="12">
        <v>6.9736690575800245E-2</v>
      </c>
    </row>
    <row r="16" spans="1:34" x14ac:dyDescent="0.3">
      <c r="E16" s="4" t="s">
        <v>89</v>
      </c>
      <c r="F16">
        <f t="shared" si="2"/>
        <v>5333577.2500000009</v>
      </c>
      <c r="G16" s="14">
        <f t="shared" si="3"/>
        <v>0.19137782938453057</v>
      </c>
      <c r="I16" s="4" t="s">
        <v>307</v>
      </c>
      <c r="J16" s="4">
        <v>1781280.0399999991</v>
      </c>
      <c r="K16" s="12">
        <v>6.3724150942946131E-2</v>
      </c>
      <c r="U16" s="4" t="s">
        <v>32971</v>
      </c>
      <c r="V16" s="4">
        <v>27889226.229999997</v>
      </c>
      <c r="W16" s="12">
        <v>1</v>
      </c>
      <c r="AG16" s="4" t="s">
        <v>32971</v>
      </c>
      <c r="AH16" s="12">
        <v>1</v>
      </c>
    </row>
    <row r="17" spans="5:35" x14ac:dyDescent="0.3">
      <c r="E17" s="4" t="s">
        <v>24</v>
      </c>
      <c r="F17">
        <f t="shared" si="2"/>
        <v>5835615.619999988</v>
      </c>
      <c r="G17" s="14">
        <f t="shared" si="3"/>
        <v>0.20996005911710525</v>
      </c>
      <c r="I17" s="4" t="s">
        <v>25</v>
      </c>
      <c r="J17" s="4">
        <v>2050760.8599999982</v>
      </c>
      <c r="K17" s="12">
        <v>7.3036372427817645E-2</v>
      </c>
    </row>
    <row r="18" spans="5:35" x14ac:dyDescent="0.3">
      <c r="E18" s="11" t="s">
        <v>32971</v>
      </c>
      <c r="F18">
        <f>SUM(F13:F17)</f>
        <v>27889226.230000019</v>
      </c>
      <c r="G18">
        <f>SUM(G13:G17)</f>
        <v>0.99999999999999989</v>
      </c>
      <c r="I18" s="4" t="s">
        <v>75</v>
      </c>
      <c r="J18" s="4">
        <v>2052696.5299999993</v>
      </c>
      <c r="K18" s="12">
        <v>7.4507962808465611E-2</v>
      </c>
    </row>
    <row r="19" spans="5:35" x14ac:dyDescent="0.3">
      <c r="I19" s="4" t="s">
        <v>32971</v>
      </c>
      <c r="J19" s="4">
        <v>27889226.229999997</v>
      </c>
      <c r="K19" s="12">
        <v>1</v>
      </c>
    </row>
    <row r="20" spans="5:35" x14ac:dyDescent="0.3">
      <c r="AH20" s="8" t="s">
        <v>32970</v>
      </c>
      <c r="AI20" s="4" t="s">
        <v>32969</v>
      </c>
    </row>
    <row r="21" spans="5:35" x14ac:dyDescent="0.3">
      <c r="I21" s="10" t="s">
        <v>32970</v>
      </c>
      <c r="J21" s="4" t="s">
        <v>32969</v>
      </c>
      <c r="K21" s="4" t="s">
        <v>32968</v>
      </c>
      <c r="AH21" s="4" t="s">
        <v>32975</v>
      </c>
      <c r="AI21" s="4">
        <v>3810476.6500000008</v>
      </c>
    </row>
    <row r="22" spans="5:35" x14ac:dyDescent="0.3">
      <c r="I22" s="4" t="s">
        <v>82</v>
      </c>
      <c r="J22">
        <f>GETPIVOTDATA("Sum of Net Sales",$I$3,"City",I22)</f>
        <v>1886378.1499999992</v>
      </c>
      <c r="K22" s="4">
        <f>GETPIVOTDATA("Sum of Profit Amount",$I$3,"City",I4)</f>
        <v>6.8765175475090118E-2</v>
      </c>
      <c r="AH22" s="4" t="s">
        <v>32976</v>
      </c>
      <c r="AI22" s="4">
        <v>3633485.2899999996</v>
      </c>
    </row>
    <row r="23" spans="5:35" x14ac:dyDescent="0.3">
      <c r="I23" s="4" t="s">
        <v>104</v>
      </c>
      <c r="J23">
        <f t="shared" ref="J23:J36" si="4">GETPIVOTDATA("Sum of Net Sales",$I$3,"City",I23)</f>
        <v>1755565.7399999993</v>
      </c>
      <c r="K23" s="4">
        <f t="shared" ref="K23:K36" si="5">GETPIVOTDATA("Sum of Profit Amount",$I$3,"City",I5)</f>
        <v>6.2229734835329134E-2</v>
      </c>
      <c r="AH23" s="4" t="s">
        <v>32977</v>
      </c>
      <c r="AI23" s="4">
        <v>3752979.8600000003</v>
      </c>
    </row>
    <row r="24" spans="5:35" x14ac:dyDescent="0.3">
      <c r="I24" s="4" t="s">
        <v>98</v>
      </c>
      <c r="J24">
        <f t="shared" si="4"/>
        <v>1770062.1999999993</v>
      </c>
      <c r="K24" s="4">
        <f t="shared" si="5"/>
        <v>6.1839111559043598E-2</v>
      </c>
      <c r="AH24" s="4" t="s">
        <v>32978</v>
      </c>
      <c r="AI24" s="4">
        <v>1849389.18</v>
      </c>
    </row>
    <row r="25" spans="5:35" x14ac:dyDescent="0.3">
      <c r="I25" s="4" t="s">
        <v>235</v>
      </c>
      <c r="J25">
        <f t="shared" si="4"/>
        <v>1892899.5099999998</v>
      </c>
      <c r="K25" s="4">
        <f t="shared" si="5"/>
        <v>6.7422189064839669E-2</v>
      </c>
      <c r="AH25" s="4" t="s">
        <v>32979</v>
      </c>
      <c r="AI25" s="4">
        <v>1889736.9600000007</v>
      </c>
    </row>
    <row r="26" spans="5:35" x14ac:dyDescent="0.3">
      <c r="I26" s="4" t="s">
        <v>67</v>
      </c>
      <c r="J26">
        <f t="shared" si="4"/>
        <v>1762760.8099999989</v>
      </c>
      <c r="K26" s="4">
        <f t="shared" si="5"/>
        <v>6.1975858192079687E-2</v>
      </c>
      <c r="AH26" s="4" t="s">
        <v>32980</v>
      </c>
      <c r="AI26" s="4">
        <v>1746859.5099999998</v>
      </c>
    </row>
    <row r="27" spans="5:35" x14ac:dyDescent="0.3">
      <c r="I27" s="4" t="s">
        <v>90</v>
      </c>
      <c r="J27">
        <f t="shared" si="4"/>
        <v>1845938.4299999997</v>
      </c>
      <c r="K27" s="4">
        <f t="shared" si="5"/>
        <v>6.7515940422952517E-2</v>
      </c>
      <c r="AH27" s="4" t="s">
        <v>32981</v>
      </c>
      <c r="AI27" s="4">
        <v>1895094.1999999986</v>
      </c>
    </row>
    <row r="28" spans="5:35" x14ac:dyDescent="0.3">
      <c r="I28" s="4" t="s">
        <v>122</v>
      </c>
      <c r="J28">
        <f t="shared" si="4"/>
        <v>1772286.6499999997</v>
      </c>
      <c r="K28" s="4">
        <f t="shared" si="5"/>
        <v>6.4169888024519783E-2</v>
      </c>
      <c r="AH28" s="4" t="s">
        <v>32982</v>
      </c>
      <c r="AI28" s="4">
        <v>2014269.7300000014</v>
      </c>
    </row>
    <row r="29" spans="5:35" x14ac:dyDescent="0.3">
      <c r="I29" s="4" t="s">
        <v>154</v>
      </c>
      <c r="J29">
        <f t="shared" si="4"/>
        <v>1732073.0800000012</v>
      </c>
      <c r="K29" s="4">
        <f t="shared" si="5"/>
        <v>6.1632154126249075E-2</v>
      </c>
      <c r="AH29" s="4" t="s">
        <v>32983</v>
      </c>
      <c r="AI29" s="4">
        <v>1699890.7599999988</v>
      </c>
    </row>
    <row r="30" spans="5:35" x14ac:dyDescent="0.3">
      <c r="I30" s="4" t="s">
        <v>48</v>
      </c>
      <c r="J30">
        <f t="shared" si="4"/>
        <v>1930419.4099999995</v>
      </c>
      <c r="K30" s="4">
        <f t="shared" si="5"/>
        <v>6.9252255165863016E-2</v>
      </c>
      <c r="AH30" s="4" t="s">
        <v>32984</v>
      </c>
      <c r="AI30" s="4">
        <v>1903261.6200000003</v>
      </c>
    </row>
    <row r="31" spans="5:35" x14ac:dyDescent="0.3">
      <c r="I31" s="4" t="s">
        <v>37</v>
      </c>
      <c r="J31">
        <f t="shared" si="4"/>
        <v>1958665.9300000009</v>
      </c>
      <c r="K31" s="4">
        <f t="shared" si="5"/>
        <v>7.121624675981858E-2</v>
      </c>
      <c r="AH31" s="4" t="s">
        <v>32985</v>
      </c>
      <c r="AI31" s="4">
        <v>1748880.1299999973</v>
      </c>
    </row>
    <row r="32" spans="5:35" x14ac:dyDescent="0.3">
      <c r="I32" s="4" t="s">
        <v>251</v>
      </c>
      <c r="J32">
        <f t="shared" si="4"/>
        <v>1898476.6099999999</v>
      </c>
      <c r="K32" s="4">
        <f t="shared" si="5"/>
        <v>6.8158511214197651E-2</v>
      </c>
      <c r="AH32" s="4" t="s">
        <v>32986</v>
      </c>
      <c r="AI32" s="4">
        <v>1944902.3400000019</v>
      </c>
    </row>
    <row r="33" spans="9:35" x14ac:dyDescent="0.3">
      <c r="I33" s="4" t="s">
        <v>58</v>
      </c>
      <c r="J33">
        <f t="shared" si="4"/>
        <v>1798962.2800000003</v>
      </c>
      <c r="K33" s="4">
        <f t="shared" si="5"/>
        <v>6.4554448980787812E-2</v>
      </c>
      <c r="AH33" s="4" t="s">
        <v>32971</v>
      </c>
      <c r="AI33" s="4">
        <v>27889226.23</v>
      </c>
    </row>
    <row r="34" spans="9:35" x14ac:dyDescent="0.3">
      <c r="I34" s="4" t="s">
        <v>307</v>
      </c>
      <c r="J34">
        <f t="shared" si="4"/>
        <v>1781280.0399999991</v>
      </c>
      <c r="K34" s="4">
        <f t="shared" si="5"/>
        <v>6.3724150942946131E-2</v>
      </c>
    </row>
    <row r="35" spans="9:35" x14ac:dyDescent="0.3">
      <c r="I35" s="4" t="s">
        <v>25</v>
      </c>
      <c r="J35">
        <f t="shared" si="4"/>
        <v>2050760.8599999982</v>
      </c>
      <c r="K35" s="4">
        <f t="shared" si="5"/>
        <v>7.3036372427817645E-2</v>
      </c>
    </row>
    <row r="36" spans="9:35" x14ac:dyDescent="0.3">
      <c r="I36" s="4" t="s">
        <v>75</v>
      </c>
      <c r="J36">
        <f t="shared" si="4"/>
        <v>2052696.5299999993</v>
      </c>
      <c r="K36" s="4">
        <f t="shared" si="5"/>
        <v>7.4507962808465611E-2</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abSelected="1" zoomScale="88" zoomScaleNormal="100" workbookViewId="0">
      <selection activeCell="I55" sqref="I5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Nayan Tiwary</dc:creator>
  <cp:lastModifiedBy>Kamal Nayan Tiwary</cp:lastModifiedBy>
  <dcterms:created xsi:type="dcterms:W3CDTF">2025-04-05T08:42:52Z</dcterms:created>
  <dcterms:modified xsi:type="dcterms:W3CDTF">2025-08-11T14:16:51Z</dcterms:modified>
</cp:coreProperties>
</file>