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slicers/slicer2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ophi\Desktop\Python DSE\"/>
    </mc:Choice>
  </mc:AlternateContent>
  <bookViews>
    <workbookView xWindow="0" yWindow="0" windowWidth="24000" windowHeight="9600" tabRatio="873" activeTab="6"/>
  </bookViews>
  <sheets>
    <sheet name="ACCUEIL" sheetId="8" r:id="rId1"/>
    <sheet name="PRESCOLAIRE" sheetId="10" r:id="rId2"/>
    <sheet name="INFRASTRUCTURES" sheetId="11" r:id="rId3"/>
    <sheet name="EFFECTIFS" sheetId="9" r:id="rId4"/>
    <sheet name="infos liste déroulante" sheetId="1" r:id="rId5"/>
    <sheet name="TCD_Elec_effec" sheetId="13" r:id="rId6"/>
    <sheet name="Elev_effec" sheetId="3" r:id="rId7"/>
    <sheet name="Elev_vulné_effec" sheetId="5" r:id="rId8"/>
    <sheet name="TCD_Repar_locaux" sheetId="14" r:id="rId9"/>
    <sheet name="Repar_locaux" sheetId="6" r:id="rId10"/>
    <sheet name="Enseig_effec" sheetId="4" r:id="rId11"/>
  </sheets>
  <externalReferences>
    <externalReference r:id="rId12"/>
  </externalReferences>
  <definedNames>
    <definedName name="_xlnm._FilterDatabase" localSheetId="6" hidden="1">Elev_effec!$A$1:$L$631</definedName>
    <definedName name="Segment_ETAT_DES_CONSTRUCTION">#N/A</definedName>
    <definedName name="Segment_REGIONS">#N/A</definedName>
  </definedNames>
  <calcPr calcId="162913"/>
  <pivotCaches>
    <pivotCache cacheId="0" r:id="rId13"/>
    <pivotCache cacheId="1" r:id="rId14"/>
  </pivotCaches>
  <extLst>
    <ext xmlns:x14="http://schemas.microsoft.com/office/spreadsheetml/2009/9/main" uri="{BBE1A952-AA13-448e-AADC-164F8A28A991}">
      <x14:slicerCaches>
        <x14:slicerCache r:id="rId15"/>
        <x14:slicerCache r:id="rId1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22" i="14" l="1"/>
  <c r="AB33" i="14"/>
  <c r="AB32" i="14"/>
  <c r="AB31" i="14"/>
  <c r="AB30" i="14"/>
  <c r="AB29" i="14"/>
  <c r="AB28" i="14"/>
  <c r="AB27" i="14"/>
  <c r="AB26" i="14"/>
  <c r="AB25" i="14"/>
  <c r="AB24" i="14"/>
  <c r="AB23" i="14"/>
  <c r="T23" i="14" l="1"/>
  <c r="AA22" i="14"/>
  <c r="T5" i="14"/>
  <c r="M4" i="14"/>
  <c r="M83" i="14"/>
  <c r="M79" i="14"/>
  <c r="M75" i="14"/>
  <c r="M71" i="14"/>
  <c r="M67" i="14"/>
  <c r="M63" i="14"/>
  <c r="M59" i="14"/>
  <c r="M55" i="14"/>
  <c r="M51" i="14"/>
  <c r="M47" i="14"/>
  <c r="M43" i="14"/>
  <c r="M39" i="14"/>
  <c r="M35" i="14"/>
  <c r="Z33" i="14"/>
  <c r="Z32" i="14"/>
  <c r="Z31" i="14"/>
  <c r="Z30" i="14"/>
  <c r="Z29" i="14"/>
  <c r="Z28" i="14"/>
  <c r="Z27" i="14"/>
  <c r="Z26" i="14"/>
  <c r="Z25" i="14"/>
  <c r="Z24" i="14"/>
  <c r="M19" i="14"/>
  <c r="M16" i="14"/>
  <c r="M14" i="14"/>
  <c r="M12" i="14"/>
  <c r="M10" i="14"/>
  <c r="M8" i="14"/>
  <c r="M6" i="14"/>
  <c r="M17" i="14"/>
  <c r="M13" i="14"/>
  <c r="M9" i="14"/>
  <c r="M5" i="14"/>
  <c r="M76" i="14"/>
  <c r="M72" i="14"/>
  <c r="M60" i="14"/>
  <c r="M52" i="14"/>
  <c r="M40" i="14"/>
  <c r="M20" i="14"/>
  <c r="T12" i="14"/>
  <c r="T8" i="14"/>
  <c r="M82" i="14"/>
  <c r="M78" i="14"/>
  <c r="M74" i="14"/>
  <c r="M70" i="14"/>
  <c r="M66" i="14"/>
  <c r="M62" i="14"/>
  <c r="M58" i="14"/>
  <c r="M54" i="14"/>
  <c r="M50" i="14"/>
  <c r="M46" i="14"/>
  <c r="M42" i="14"/>
  <c r="M38" i="14"/>
  <c r="T34" i="14"/>
  <c r="T33" i="14"/>
  <c r="T32" i="14"/>
  <c r="T31" i="14"/>
  <c r="T30" i="14"/>
  <c r="T29" i="14"/>
  <c r="T28" i="14"/>
  <c r="T27" i="14"/>
  <c r="T26" i="14"/>
  <c r="T25" i="14"/>
  <c r="T24" i="14"/>
  <c r="Z23" i="14"/>
  <c r="M22" i="14"/>
  <c r="M18" i="14"/>
  <c r="T15" i="14"/>
  <c r="T13" i="14"/>
  <c r="T11" i="14"/>
  <c r="T9" i="14"/>
  <c r="T7" i="14"/>
  <c r="M64" i="14"/>
  <c r="M44" i="14"/>
  <c r="T16" i="14"/>
  <c r="T10" i="14"/>
  <c r="M81" i="14"/>
  <c r="M77" i="14"/>
  <c r="M73" i="14"/>
  <c r="M69" i="14"/>
  <c r="M65" i="14"/>
  <c r="M61" i="14"/>
  <c r="M57" i="14"/>
  <c r="M53" i="14"/>
  <c r="M49" i="14"/>
  <c r="M45" i="14"/>
  <c r="M41" i="14"/>
  <c r="M37" i="14"/>
  <c r="M34" i="14"/>
  <c r="M33" i="14"/>
  <c r="M32" i="14"/>
  <c r="M31" i="14"/>
  <c r="M30" i="14"/>
  <c r="M29" i="14"/>
  <c r="M28" i="14"/>
  <c r="M27" i="14"/>
  <c r="M26" i="14"/>
  <c r="M25" i="14"/>
  <c r="M24" i="14"/>
  <c r="M21" i="14"/>
  <c r="M15" i="14"/>
  <c r="M11" i="14"/>
  <c r="M7" i="14"/>
  <c r="M80" i="14"/>
  <c r="M68" i="14"/>
  <c r="M56" i="14"/>
  <c r="M48" i="14"/>
  <c r="M36" i="14"/>
  <c r="M23" i="14"/>
  <c r="T14" i="14"/>
  <c r="T6" i="14"/>
  <c r="AA23" i="14" l="1"/>
  <c r="AA24" i="14"/>
  <c r="AA25" i="14"/>
  <c r="AA26" i="14"/>
  <c r="AA27" i="14"/>
  <c r="AA28" i="14"/>
  <c r="AA29" i="14"/>
  <c r="AA30" i="14"/>
  <c r="AA31" i="14"/>
  <c r="AA32" i="14"/>
  <c r="AA33" i="14"/>
</calcChain>
</file>

<file path=xl/sharedStrings.xml><?xml version="1.0" encoding="utf-8"?>
<sst xmlns="http://schemas.openxmlformats.org/spreadsheetml/2006/main" count="10435" uniqueCount="106">
  <si>
    <t>Année scolaire</t>
  </si>
  <si>
    <t>Région</t>
  </si>
  <si>
    <t>Ordre d'enseignement</t>
  </si>
  <si>
    <t>Filtre 1</t>
  </si>
  <si>
    <t>2018/2019</t>
  </si>
  <si>
    <t>CAMEROUN</t>
  </si>
  <si>
    <t>PUBLIC</t>
  </si>
  <si>
    <t>EFFECTIF DES ELEVES</t>
  </si>
  <si>
    <t>2019/2020</t>
  </si>
  <si>
    <t>ADAMAOUA</t>
  </si>
  <si>
    <t>PRIVEE</t>
  </si>
  <si>
    <t>EFFECTIF DES ENSEIGNANTS</t>
  </si>
  <si>
    <t>2020/2021</t>
  </si>
  <si>
    <t>CENTRE</t>
  </si>
  <si>
    <t>COMMUNAUTAIRE</t>
  </si>
  <si>
    <t>INFRASTRUCTURES ET EQUIPEMENTS</t>
  </si>
  <si>
    <t>2021/2022</t>
  </si>
  <si>
    <t>EST</t>
  </si>
  <si>
    <t>2022/2023</t>
  </si>
  <si>
    <t>EXTRÊME NORD</t>
  </si>
  <si>
    <t>Ecole</t>
  </si>
  <si>
    <t>2023/2024</t>
  </si>
  <si>
    <t>LITTORAL</t>
  </si>
  <si>
    <t>Salles de classe</t>
  </si>
  <si>
    <t>2024/2025</t>
  </si>
  <si>
    <t>NORD</t>
  </si>
  <si>
    <t>Place assises</t>
  </si>
  <si>
    <t>2025/2026</t>
  </si>
  <si>
    <t>NORD OUEST</t>
  </si>
  <si>
    <t>2026/2027</t>
  </si>
  <si>
    <t>OUEST</t>
  </si>
  <si>
    <t>2027/2028</t>
  </si>
  <si>
    <t>SUD</t>
  </si>
  <si>
    <t>2028/2029</t>
  </si>
  <si>
    <t>SUD OUEST</t>
  </si>
  <si>
    <t>2029/2030</t>
  </si>
  <si>
    <t>ANNEE SCOLAIRE</t>
  </si>
  <si>
    <t>Zone</t>
  </si>
  <si>
    <t>Zone rurale</t>
  </si>
  <si>
    <t>Zone urbaine</t>
  </si>
  <si>
    <t>REGIONS</t>
  </si>
  <si>
    <t>ZONES</t>
  </si>
  <si>
    <t>ORDRE D'ENSEIGENEMENT</t>
  </si>
  <si>
    <t>SOUS-ORDE D'ENSEIGNEMENT</t>
  </si>
  <si>
    <t>SOUS-ORDRE D'ENSEIGENEMENT</t>
  </si>
  <si>
    <t>Classes</t>
  </si>
  <si>
    <t>Petite section</t>
  </si>
  <si>
    <t>Grande section</t>
  </si>
  <si>
    <t>Moyenne section</t>
  </si>
  <si>
    <t>CLASSE</t>
  </si>
  <si>
    <t>Privé catholique</t>
  </si>
  <si>
    <t>Privé laïc</t>
  </si>
  <si>
    <t>Privé protestant</t>
  </si>
  <si>
    <t>Privé islamique</t>
  </si>
  <si>
    <t>FILTRE 1</t>
  </si>
  <si>
    <t>CRITERES 1</t>
  </si>
  <si>
    <t>Critère  1</t>
  </si>
  <si>
    <t>Sous système</t>
  </si>
  <si>
    <t>Francophone</t>
  </si>
  <si>
    <t>Anglophone</t>
  </si>
  <si>
    <t>SOUS SYSTÈME</t>
  </si>
  <si>
    <t>PRESCOLAIRE</t>
  </si>
  <si>
    <t>Garçons</t>
  </si>
  <si>
    <t>Filles</t>
  </si>
  <si>
    <t>Femmes</t>
  </si>
  <si>
    <t>Hommes</t>
  </si>
  <si>
    <t>TYPES</t>
  </si>
  <si>
    <t>Déplacés internes</t>
  </si>
  <si>
    <t>Réfugiés</t>
  </si>
  <si>
    <t>Handicapés visuel</t>
  </si>
  <si>
    <t>Handicapés auditif</t>
  </si>
  <si>
    <t>Handicapés moteur</t>
  </si>
  <si>
    <t>Types d'handicape</t>
  </si>
  <si>
    <t>Types de construction</t>
  </si>
  <si>
    <t>Etat des constructions</t>
  </si>
  <si>
    <t>Salles de classe occupées</t>
  </si>
  <si>
    <t>Salles de classe non occupées</t>
  </si>
  <si>
    <t>Logement de fonction</t>
  </si>
  <si>
    <t>Salle d'informatique</t>
  </si>
  <si>
    <t>Magasin</t>
  </si>
  <si>
    <t>Toilettes ou latrines</t>
  </si>
  <si>
    <t>Dur</t>
  </si>
  <si>
    <t>Semi-dur</t>
  </si>
  <si>
    <t>Provisoire</t>
  </si>
  <si>
    <t>Qualité</t>
  </si>
  <si>
    <t xml:space="preserve">Bon </t>
  </si>
  <si>
    <t>Assez-bon</t>
  </si>
  <si>
    <t>Mauvais</t>
  </si>
  <si>
    <t>TYPE DE CONSTRUCTION</t>
  </si>
  <si>
    <t>ETAT DES CONSTRUCTION</t>
  </si>
  <si>
    <t>QUALITE</t>
  </si>
  <si>
    <t>ANNEES</t>
  </si>
  <si>
    <t>Étiquettes de lignes</t>
  </si>
  <si>
    <t>Total général</t>
  </si>
  <si>
    <t>Somme de PRESCOLAIRE</t>
  </si>
  <si>
    <t>Étiquettes de colonnes</t>
  </si>
  <si>
    <t>(Tous)</t>
  </si>
  <si>
    <t>(Plusieurs éléments)</t>
  </si>
  <si>
    <t>Ratio normal</t>
  </si>
  <si>
    <t>Nbre salles info/ salles de classe</t>
  </si>
  <si>
    <t>FILTRE_1</t>
  </si>
  <si>
    <t>CRITERES_1</t>
  </si>
  <si>
    <t>SOUS_SYSTEME</t>
  </si>
  <si>
    <t>ANNEE_SCOLAIRE</t>
  </si>
  <si>
    <t>SOUS_ORDRE_ENSEIGENEMENT</t>
  </si>
  <si>
    <t>ORDRE_ENSEIGENEMENT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</si>
</sst>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Bradley Hand ITC"/>
      <family val="4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43" fontId="0" fillId="0" borderId="0" xfId="1" applyFont="1"/>
    <xf numFmtId="49" fontId="0" fillId="0" borderId="0" xfId="1" applyNumberFormat="1" applyFont="1"/>
    <xf numFmtId="164" fontId="0" fillId="0" borderId="0" xfId="1" applyNumberFormat="1" applyFont="1"/>
    <xf numFmtId="164" fontId="0" fillId="0" borderId="0" xfId="0" applyNumberFormat="1"/>
    <xf numFmtId="0" fontId="0" fillId="2" borderId="0" xfId="0" applyFill="1"/>
    <xf numFmtId="164" fontId="0" fillId="2" borderId="0" xfId="1" applyNumberFormat="1" applyFont="1" applyFill="1"/>
    <xf numFmtId="164" fontId="0" fillId="2" borderId="0" xfId="0" applyNumberFormat="1" applyFill="1"/>
    <xf numFmtId="0" fontId="0" fillId="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left" indent="2"/>
    </xf>
    <xf numFmtId="3" fontId="0" fillId="0" borderId="0" xfId="0" applyNumberFormat="1"/>
    <xf numFmtId="3" fontId="0" fillId="0" borderId="0" xfId="0" applyNumberFormat="1" applyAlignment="1">
      <alignment vertical="center"/>
    </xf>
    <xf numFmtId="0" fontId="0" fillId="4" borderId="0" xfId="0" applyFill="1"/>
    <xf numFmtId="0" fontId="5" fillId="4" borderId="0" xfId="0" applyFont="1" applyFill="1"/>
    <xf numFmtId="0" fontId="0" fillId="0" borderId="0" xfId="0" applyFill="1"/>
    <xf numFmtId="0" fontId="5" fillId="0" borderId="0" xfId="0" applyFont="1" applyFill="1"/>
    <xf numFmtId="164" fontId="0" fillId="4" borderId="0" xfId="1" applyNumberFormat="1" applyFont="1" applyFill="1"/>
    <xf numFmtId="0" fontId="0" fillId="4" borderId="1" xfId="0" applyFill="1" applyBorder="1"/>
    <xf numFmtId="164" fontId="0" fillId="4" borderId="2" xfId="1" applyNumberFormat="1" applyFont="1" applyFill="1" applyBorder="1"/>
    <xf numFmtId="0" fontId="0" fillId="4" borderId="3" xfId="0" applyFill="1" applyBorder="1"/>
    <xf numFmtId="0" fontId="0" fillId="0" borderId="3" xfId="0" applyFill="1" applyBorder="1"/>
    <xf numFmtId="0" fontId="0" fillId="0" borderId="2" xfId="0" applyFill="1" applyBorder="1"/>
  </cellXfs>
  <cellStyles count="2">
    <cellStyle name="Milliers" xfId="1" builtinId="3"/>
    <cellStyle name="Normal" xfId="0" builtinId="0"/>
  </cellStyles>
  <dxfs count="11">
    <dxf>
      <alignment vertical="center" readingOrder="0"/>
    </dxf>
    <dxf>
      <alignment vertical="center" readingOrder="0"/>
    </dxf>
    <dxf>
      <alignment vertical="center" readingOrder="0"/>
    </dxf>
    <dxf>
      <font>
        <color theme="9" tint="-0.24994659260841701"/>
      </font>
    </dxf>
    <dxf>
      <font>
        <color rgb="FFFF0000"/>
      </font>
      <fill>
        <patternFill patternType="none">
          <bgColor auto="1"/>
        </patternFill>
      </fill>
    </dxf>
    <dxf>
      <font>
        <color theme="9" tint="-0.2499465926084170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b val="0"/>
        <i val="0"/>
        <sz val="8"/>
        <color theme="1"/>
        <name val="Felix Titling"/>
        <scheme val="none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5"/>
        </bottom>
        <vertical/>
        <horizontal/>
      </border>
    </dxf>
    <dxf>
      <font>
        <b val="0"/>
        <i val="0"/>
        <sz val="8"/>
        <color theme="1"/>
        <name val="Felix Titling"/>
        <scheme val="none"/>
      </font>
      <fill>
        <patternFill patternType="solid"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SlicerStyleDark2 2" pivot="0" table="0" count="10">
      <tableStyleElement type="wholeTable" dxfId="10"/>
      <tableStyleElement type="headerRow" dxfId="9"/>
    </tableStyle>
    <tableStyle name="SlicerStyleLight1 2" pivot="0" table="0" count="10">
      <tableStyleElement type="wholeTable" dxfId="8"/>
      <tableStyleElement type="headerRow" dxfId="7"/>
    </tableStyle>
  </tableStyles>
  <extLst>
    <ext xmlns:x14="http://schemas.microsoft.com/office/spreadsheetml/2009/9/main" uri="{46F421CA-312F-682f-3DD2-61675219B42D}">
      <x14:dxfs count="16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5" tint="-0.249977111117893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theme="5" tint="0.59999389629810485"/>
            </left>
            <right style="thin">
              <color theme="5" tint="0.59999389629810485"/>
            </right>
            <top style="thin">
              <color theme="5" tint="0.59999389629810485"/>
            </top>
            <bottom style="thin">
              <color theme="5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5"/>
              <bgColor theme="5"/>
            </patternFill>
          </fill>
          <border>
            <left style="thin">
              <color theme="5"/>
            </left>
            <right style="thin">
              <color theme="5"/>
            </right>
            <top style="thin">
              <color theme="5"/>
            </top>
            <bottom style="thin">
              <color theme="5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2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Light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700" b="0" i="0" u="none" strike="noStrike" kern="1200" spc="0" baseline="0">
                <a:solidFill>
                  <a:schemeClr val="accent5">
                    <a:lumMod val="75000"/>
                  </a:schemeClr>
                </a:solidFill>
                <a:latin typeface="Felix Titling" panose="04060505060202020A04" pitchFamily="82" charset="0"/>
                <a:ea typeface="+mn-ea"/>
                <a:cs typeface="+mn-cs"/>
              </a:defRPr>
            </a:pPr>
            <a:r>
              <a:rPr lang="en-US" sz="1700">
                <a:solidFill>
                  <a:schemeClr val="accent5">
                    <a:lumMod val="75000"/>
                  </a:schemeClr>
                </a:solidFill>
                <a:latin typeface="Felix Titling" panose="04060505060202020A04" pitchFamily="82" charset="0"/>
              </a:rPr>
              <a:t>CARTE</a:t>
            </a:r>
          </a:p>
        </c:rich>
      </c:tx>
      <c:layout>
        <c:manualLayout>
          <c:xMode val="edge"/>
          <c:yMode val="edge"/>
          <c:x val="0.468358869664176"/>
          <c:y val="9.82712621625018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spc="0" baseline="0">
              <a:solidFill>
                <a:schemeClr val="accent5">
                  <a:lumMod val="75000"/>
                </a:schemeClr>
              </a:solidFill>
              <a:latin typeface="Felix Titling" panose="04060505060202020A04" pitchFamily="82" charset="0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3.325021651912647E-2"/>
          <c:y val="8.1734036321031045E-2"/>
          <c:w val="0.96674978348087348"/>
          <c:h val="0.86929563106532892"/>
        </c:manualLayout>
      </c:layout>
      <c:bubbleChart>
        <c:varyColors val="0"/>
        <c:ser>
          <c:idx val="0"/>
          <c:order val="0"/>
          <c:tx>
            <c:v>Coordonées</c:v>
          </c:tx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xVal>
            <c:numRef>
              <c:f>'[1]données cartes'!$F$4:$F$14</c:f>
              <c:numCache>
                <c:formatCode>General</c:formatCode>
                <c:ptCount val="11"/>
                <c:pt idx="0">
                  <c:v>6.5</c:v>
                </c:pt>
                <c:pt idx="1">
                  <c:v>5</c:v>
                </c:pt>
                <c:pt idx="2">
                  <c:v>7.2</c:v>
                </c:pt>
                <c:pt idx="3">
                  <c:v>7.6</c:v>
                </c:pt>
                <c:pt idx="4">
                  <c:v>3.3</c:v>
                </c:pt>
                <c:pt idx="5">
                  <c:v>7</c:v>
                </c:pt>
                <c:pt idx="6">
                  <c:v>3.5</c:v>
                </c:pt>
                <c:pt idx="7">
                  <c:v>3.8</c:v>
                </c:pt>
                <c:pt idx="8">
                  <c:v>4.9000000000000004</c:v>
                </c:pt>
                <c:pt idx="9">
                  <c:v>2.5</c:v>
                </c:pt>
              </c:numCache>
            </c:numRef>
          </c:xVal>
          <c:yVal>
            <c:numRef>
              <c:f>'[1]données cartes'!$G$4:$G$14</c:f>
              <c:numCache>
                <c:formatCode>General</c:formatCode>
                <c:ptCount val="11"/>
                <c:pt idx="0">
                  <c:v>5</c:v>
                </c:pt>
                <c:pt idx="1">
                  <c:v>3.5</c:v>
                </c:pt>
                <c:pt idx="2">
                  <c:v>2.5</c:v>
                </c:pt>
                <c:pt idx="3">
                  <c:v>8</c:v>
                </c:pt>
                <c:pt idx="4">
                  <c:v>3</c:v>
                </c:pt>
                <c:pt idx="5">
                  <c:v>6.4</c:v>
                </c:pt>
                <c:pt idx="6">
                  <c:v>4.5999999999999996</c:v>
                </c:pt>
                <c:pt idx="7">
                  <c:v>4</c:v>
                </c:pt>
                <c:pt idx="8">
                  <c:v>1.8</c:v>
                </c:pt>
                <c:pt idx="9">
                  <c:v>3.7</c:v>
                </c:pt>
              </c:numCache>
            </c:numRef>
          </c:yVal>
          <c:bubbleSize>
            <c:numRef>
              <c:f>'[1]données cartes'!$E$4:$E$13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25581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7830-453B-A182-514CC5BDD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5"/>
        <c:showNegBubbles val="0"/>
        <c:axId val="868303632"/>
        <c:axId val="868303216"/>
      </c:bubbleChart>
      <c:valAx>
        <c:axId val="868303632"/>
        <c:scaling>
          <c:orientation val="minMax"/>
          <c:max val="10"/>
          <c:min val="1"/>
        </c:scaling>
        <c:delete val="1"/>
        <c:axPos val="b"/>
        <c:numFmt formatCode="General" sourceLinked="1"/>
        <c:majorTickMark val="none"/>
        <c:minorTickMark val="none"/>
        <c:tickLblPos val="nextTo"/>
        <c:crossAx val="868303216"/>
        <c:crosses val="autoZero"/>
        <c:crossBetween val="midCat"/>
      </c:valAx>
      <c:valAx>
        <c:axId val="868303216"/>
        <c:scaling>
          <c:orientation val="minMax"/>
          <c:max val="10"/>
          <c:min val="1"/>
        </c:scaling>
        <c:delete val="1"/>
        <c:axPos val="l"/>
        <c:numFmt formatCode="General" sourceLinked="1"/>
        <c:majorTickMark val="none"/>
        <c:minorTickMark val="none"/>
        <c:tickLblPos val="nextTo"/>
        <c:crossAx val="868303632"/>
        <c:crosses val="autoZero"/>
        <c:crossBetween val="midCat"/>
      </c:valAx>
      <c:spPr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actuel.xlsx]TCD_Repar_locaux!Tableau croisé dynamique2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TCD_Repar_locaux!$W$4:$W$5</c:f>
              <c:strCache>
                <c:ptCount val="1"/>
                <c:pt idx="0">
                  <c:v>Logement de fonction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TCD_Repar_locaux!$V$6:$V$16</c:f>
              <c:strCache>
                <c:ptCount val="10"/>
                <c:pt idx="0">
                  <c:v>ADAMAOUA</c:v>
                </c:pt>
                <c:pt idx="1">
                  <c:v>CENTRE</c:v>
                </c:pt>
                <c:pt idx="2">
                  <c:v>EST</c:v>
                </c:pt>
                <c:pt idx="3">
                  <c:v>EXTRÊME NORD</c:v>
                </c:pt>
                <c:pt idx="4">
                  <c:v>LITTORAL</c:v>
                </c:pt>
                <c:pt idx="5">
                  <c:v>NORD</c:v>
                </c:pt>
                <c:pt idx="6">
                  <c:v>NORD OUEST</c:v>
                </c:pt>
                <c:pt idx="7">
                  <c:v>OUEST</c:v>
                </c:pt>
                <c:pt idx="8">
                  <c:v>SUD</c:v>
                </c:pt>
                <c:pt idx="9">
                  <c:v>SUD OUEST</c:v>
                </c:pt>
              </c:strCache>
            </c:strRef>
          </c:cat>
          <c:val>
            <c:numRef>
              <c:f>TCD_Repar_locaux!$W$6:$W$16</c:f>
              <c:numCache>
                <c:formatCode>#,##0</c:formatCode>
                <c:ptCount val="10"/>
                <c:pt idx="0">
                  <c:v>21</c:v>
                </c:pt>
                <c:pt idx="1">
                  <c:v>402</c:v>
                </c:pt>
                <c:pt idx="2">
                  <c:v>33</c:v>
                </c:pt>
                <c:pt idx="3">
                  <c:v>5</c:v>
                </c:pt>
                <c:pt idx="4">
                  <c:v>153</c:v>
                </c:pt>
                <c:pt idx="5">
                  <c:v>8</c:v>
                </c:pt>
                <c:pt idx="6">
                  <c:v>21</c:v>
                </c:pt>
                <c:pt idx="7">
                  <c:v>23</c:v>
                </c:pt>
                <c:pt idx="8">
                  <c:v>36</c:v>
                </c:pt>
                <c:pt idx="9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2A-46C7-A21B-A59DAACF2B29}"/>
            </c:ext>
          </c:extLst>
        </c:ser>
        <c:ser>
          <c:idx val="1"/>
          <c:order val="1"/>
          <c:tx>
            <c:strRef>
              <c:f>TCD_Repar_locaux!$X$4:$X$5</c:f>
              <c:strCache>
                <c:ptCount val="1"/>
                <c:pt idx="0">
                  <c:v>Salle d'informatique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TCD_Repar_locaux!$V$6:$V$16</c:f>
              <c:strCache>
                <c:ptCount val="10"/>
                <c:pt idx="0">
                  <c:v>ADAMAOUA</c:v>
                </c:pt>
                <c:pt idx="1">
                  <c:v>CENTRE</c:v>
                </c:pt>
                <c:pt idx="2">
                  <c:v>EST</c:v>
                </c:pt>
                <c:pt idx="3">
                  <c:v>EXTRÊME NORD</c:v>
                </c:pt>
                <c:pt idx="4">
                  <c:v>LITTORAL</c:v>
                </c:pt>
                <c:pt idx="5">
                  <c:v>NORD</c:v>
                </c:pt>
                <c:pt idx="6">
                  <c:v>NORD OUEST</c:v>
                </c:pt>
                <c:pt idx="7">
                  <c:v>OUEST</c:v>
                </c:pt>
                <c:pt idx="8">
                  <c:v>SUD</c:v>
                </c:pt>
                <c:pt idx="9">
                  <c:v>SUD OUEST</c:v>
                </c:pt>
              </c:strCache>
            </c:strRef>
          </c:cat>
          <c:val>
            <c:numRef>
              <c:f>TCD_Repar_locaux!$X$6:$X$16</c:f>
              <c:numCache>
                <c:formatCode>#,##0</c:formatCode>
                <c:ptCount val="10"/>
                <c:pt idx="0">
                  <c:v>54</c:v>
                </c:pt>
                <c:pt idx="1">
                  <c:v>1141</c:v>
                </c:pt>
                <c:pt idx="2">
                  <c:v>31</c:v>
                </c:pt>
                <c:pt idx="3">
                  <c:v>8</c:v>
                </c:pt>
                <c:pt idx="4">
                  <c:v>791</c:v>
                </c:pt>
                <c:pt idx="5">
                  <c:v>34</c:v>
                </c:pt>
                <c:pt idx="6">
                  <c:v>65</c:v>
                </c:pt>
                <c:pt idx="7">
                  <c:v>132</c:v>
                </c:pt>
                <c:pt idx="8">
                  <c:v>43</c:v>
                </c:pt>
                <c:pt idx="9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2A-46C7-A21B-A59DAACF2B29}"/>
            </c:ext>
          </c:extLst>
        </c:ser>
        <c:ser>
          <c:idx val="2"/>
          <c:order val="2"/>
          <c:tx>
            <c:strRef>
              <c:f>TCD_Repar_locaux!$Y$4:$Y$5</c:f>
              <c:strCache>
                <c:ptCount val="1"/>
                <c:pt idx="0">
                  <c:v>Toilettes ou latrines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TCD_Repar_locaux!$V$6:$V$16</c:f>
              <c:strCache>
                <c:ptCount val="10"/>
                <c:pt idx="0">
                  <c:v>ADAMAOUA</c:v>
                </c:pt>
                <c:pt idx="1">
                  <c:v>CENTRE</c:v>
                </c:pt>
                <c:pt idx="2">
                  <c:v>EST</c:v>
                </c:pt>
                <c:pt idx="3">
                  <c:v>EXTRÊME NORD</c:v>
                </c:pt>
                <c:pt idx="4">
                  <c:v>LITTORAL</c:v>
                </c:pt>
                <c:pt idx="5">
                  <c:v>NORD</c:v>
                </c:pt>
                <c:pt idx="6">
                  <c:v>NORD OUEST</c:v>
                </c:pt>
                <c:pt idx="7">
                  <c:v>OUEST</c:v>
                </c:pt>
                <c:pt idx="8">
                  <c:v>SUD</c:v>
                </c:pt>
                <c:pt idx="9">
                  <c:v>SUD OUEST</c:v>
                </c:pt>
              </c:strCache>
            </c:strRef>
          </c:cat>
          <c:val>
            <c:numRef>
              <c:f>TCD_Repar_locaux!$Y$6:$Y$16</c:f>
              <c:numCache>
                <c:formatCode>#,##0</c:formatCode>
                <c:ptCount val="10"/>
                <c:pt idx="0">
                  <c:v>530</c:v>
                </c:pt>
                <c:pt idx="1">
                  <c:v>8120</c:v>
                </c:pt>
                <c:pt idx="2">
                  <c:v>827</c:v>
                </c:pt>
                <c:pt idx="3">
                  <c:v>468</c:v>
                </c:pt>
                <c:pt idx="4">
                  <c:v>6094</c:v>
                </c:pt>
                <c:pt idx="5">
                  <c:v>570</c:v>
                </c:pt>
                <c:pt idx="6">
                  <c:v>882</c:v>
                </c:pt>
                <c:pt idx="7">
                  <c:v>1985</c:v>
                </c:pt>
                <c:pt idx="8">
                  <c:v>1052</c:v>
                </c:pt>
                <c:pt idx="9">
                  <c:v>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2A-46C7-A21B-A59DAACF2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173280"/>
        <c:axId val="205173696"/>
      </c:lineChart>
      <c:catAx>
        <c:axId val="20517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5173696"/>
        <c:crosses val="autoZero"/>
        <c:auto val="1"/>
        <c:lblAlgn val="ctr"/>
        <c:lblOffset val="100"/>
        <c:noMultiLvlLbl val="0"/>
      </c:catAx>
      <c:valAx>
        <c:axId val="20517369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517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700" b="0" i="0" u="none" strike="noStrike" kern="1200" spc="0" baseline="0">
                <a:solidFill>
                  <a:schemeClr val="accent5">
                    <a:lumMod val="75000"/>
                  </a:schemeClr>
                </a:solidFill>
                <a:latin typeface="Felix Titling" panose="04060505060202020A04" pitchFamily="82" charset="0"/>
                <a:ea typeface="+mn-ea"/>
                <a:cs typeface="+mn-cs"/>
              </a:defRPr>
            </a:pPr>
            <a:r>
              <a:rPr lang="en-US" sz="1700">
                <a:solidFill>
                  <a:schemeClr val="accent5">
                    <a:lumMod val="75000"/>
                  </a:schemeClr>
                </a:solidFill>
                <a:latin typeface="Felix Titling" panose="04060505060202020A04" pitchFamily="82" charset="0"/>
              </a:rPr>
              <a:t>CARTE</a:t>
            </a:r>
          </a:p>
        </c:rich>
      </c:tx>
      <c:layout>
        <c:manualLayout>
          <c:xMode val="edge"/>
          <c:yMode val="edge"/>
          <c:x val="0.42192913528799086"/>
          <c:y val="9.82712965456658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spc="0" baseline="0">
              <a:solidFill>
                <a:schemeClr val="accent5">
                  <a:lumMod val="75000"/>
                </a:schemeClr>
              </a:solidFill>
              <a:latin typeface="Felix Titling" panose="04060505060202020A04" pitchFamily="82" charset="0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3.325021651912647E-2"/>
          <c:y val="8.1734036321031045E-2"/>
          <c:w val="0.96674978348087348"/>
          <c:h val="0.86929563106532892"/>
        </c:manualLayout>
      </c:layout>
      <c:bubbleChart>
        <c:varyColors val="0"/>
        <c:ser>
          <c:idx val="0"/>
          <c:order val="0"/>
          <c:tx>
            <c:v>Coordonées</c:v>
          </c:tx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xVal>
            <c:numRef>
              <c:f>'[1]données cartes'!$F$4:$F$14</c:f>
              <c:numCache>
                <c:formatCode>General</c:formatCode>
                <c:ptCount val="11"/>
                <c:pt idx="0">
                  <c:v>6.5</c:v>
                </c:pt>
                <c:pt idx="1">
                  <c:v>5</c:v>
                </c:pt>
                <c:pt idx="2">
                  <c:v>7.2</c:v>
                </c:pt>
                <c:pt idx="3">
                  <c:v>7.6</c:v>
                </c:pt>
                <c:pt idx="4">
                  <c:v>3.3</c:v>
                </c:pt>
                <c:pt idx="5">
                  <c:v>7</c:v>
                </c:pt>
                <c:pt idx="6">
                  <c:v>3.5</c:v>
                </c:pt>
                <c:pt idx="7">
                  <c:v>3.8</c:v>
                </c:pt>
                <c:pt idx="8">
                  <c:v>4.9000000000000004</c:v>
                </c:pt>
                <c:pt idx="9">
                  <c:v>2.5</c:v>
                </c:pt>
              </c:numCache>
            </c:numRef>
          </c:xVal>
          <c:yVal>
            <c:numRef>
              <c:f>'[1]données cartes'!$G$4:$G$14</c:f>
              <c:numCache>
                <c:formatCode>General</c:formatCode>
                <c:ptCount val="11"/>
                <c:pt idx="0">
                  <c:v>5</c:v>
                </c:pt>
                <c:pt idx="1">
                  <c:v>3.5</c:v>
                </c:pt>
                <c:pt idx="2">
                  <c:v>2.5</c:v>
                </c:pt>
                <c:pt idx="3">
                  <c:v>8</c:v>
                </c:pt>
                <c:pt idx="4">
                  <c:v>3</c:v>
                </c:pt>
                <c:pt idx="5">
                  <c:v>6.4</c:v>
                </c:pt>
                <c:pt idx="6">
                  <c:v>4.5999999999999996</c:v>
                </c:pt>
                <c:pt idx="7">
                  <c:v>4</c:v>
                </c:pt>
                <c:pt idx="8">
                  <c:v>1.8</c:v>
                </c:pt>
                <c:pt idx="9">
                  <c:v>3.7</c:v>
                </c:pt>
              </c:numCache>
            </c:numRef>
          </c:yVal>
          <c:bubbleSize>
            <c:numRef>
              <c:f>'[1]données cartes'!$E$4:$E$13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25581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EBB5-4C9A-A09E-E5045BF63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5"/>
        <c:showNegBubbles val="0"/>
        <c:axId val="868303632"/>
        <c:axId val="868303216"/>
      </c:bubbleChart>
      <c:valAx>
        <c:axId val="868303632"/>
        <c:scaling>
          <c:orientation val="minMax"/>
          <c:max val="10"/>
          <c:min val="1"/>
        </c:scaling>
        <c:delete val="1"/>
        <c:axPos val="b"/>
        <c:numFmt formatCode="General" sourceLinked="1"/>
        <c:majorTickMark val="none"/>
        <c:minorTickMark val="none"/>
        <c:tickLblPos val="nextTo"/>
        <c:crossAx val="868303216"/>
        <c:crosses val="autoZero"/>
        <c:crossBetween val="midCat"/>
      </c:valAx>
      <c:valAx>
        <c:axId val="868303216"/>
        <c:scaling>
          <c:orientation val="minMax"/>
          <c:max val="10"/>
          <c:min val="1"/>
        </c:scaling>
        <c:delete val="1"/>
        <c:axPos val="l"/>
        <c:numFmt formatCode="General" sourceLinked="1"/>
        <c:majorTickMark val="none"/>
        <c:minorTickMark val="none"/>
        <c:tickLblPos val="nextTo"/>
        <c:crossAx val="868303632"/>
        <c:crosses val="autoZero"/>
        <c:crossBetween val="midCat"/>
      </c:valAx>
      <c:spPr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actuel.xlsx]TCD_Elec_effec!Tableau croisé dynamique2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TCD_Elec_effec!$B$4:$B$5</c:f>
              <c:strCache>
                <c:ptCount val="1"/>
                <c:pt idx="0">
                  <c:v>Anglophone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TCD_Elec_effec!$A$6:$A$16</c:f>
              <c:strCache>
                <c:ptCount val="10"/>
                <c:pt idx="0">
                  <c:v>ADAMAOUA</c:v>
                </c:pt>
                <c:pt idx="1">
                  <c:v>CENTRE</c:v>
                </c:pt>
                <c:pt idx="2">
                  <c:v>EST</c:v>
                </c:pt>
                <c:pt idx="3">
                  <c:v>EXTRÊME NORD</c:v>
                </c:pt>
                <c:pt idx="4">
                  <c:v>LITTORAL</c:v>
                </c:pt>
                <c:pt idx="5">
                  <c:v>NORD</c:v>
                </c:pt>
                <c:pt idx="6">
                  <c:v>NORD OUEST</c:v>
                </c:pt>
                <c:pt idx="7">
                  <c:v>OUEST</c:v>
                </c:pt>
                <c:pt idx="8">
                  <c:v>SUD</c:v>
                </c:pt>
                <c:pt idx="9">
                  <c:v>SUD OUEST</c:v>
                </c:pt>
              </c:strCache>
            </c:strRef>
          </c:cat>
          <c:val>
            <c:numRef>
              <c:f>TCD_Elec_effec!$B$6:$B$16</c:f>
              <c:numCache>
                <c:formatCode>General</c:formatCode>
                <c:ptCount val="10"/>
                <c:pt idx="0">
                  <c:v>11937</c:v>
                </c:pt>
                <c:pt idx="1">
                  <c:v>121910</c:v>
                </c:pt>
                <c:pt idx="2">
                  <c:v>24874</c:v>
                </c:pt>
                <c:pt idx="3">
                  <c:v>21209</c:v>
                </c:pt>
                <c:pt idx="4">
                  <c:v>93268</c:v>
                </c:pt>
                <c:pt idx="5">
                  <c:v>18354</c:v>
                </c:pt>
                <c:pt idx="6">
                  <c:v>349</c:v>
                </c:pt>
                <c:pt idx="7">
                  <c:v>55123</c:v>
                </c:pt>
                <c:pt idx="8">
                  <c:v>21197</c:v>
                </c:pt>
                <c:pt idx="9">
                  <c:v>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85-43A6-A8BC-D421379ABDB5}"/>
            </c:ext>
          </c:extLst>
        </c:ser>
        <c:ser>
          <c:idx val="1"/>
          <c:order val="1"/>
          <c:tx>
            <c:strRef>
              <c:f>TCD_Elec_effec!$C$4:$C$5</c:f>
              <c:strCache>
                <c:ptCount val="1"/>
                <c:pt idx="0">
                  <c:v>Francophone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TCD_Elec_effec!$A$6:$A$16</c:f>
              <c:strCache>
                <c:ptCount val="10"/>
                <c:pt idx="0">
                  <c:v>ADAMAOUA</c:v>
                </c:pt>
                <c:pt idx="1">
                  <c:v>CENTRE</c:v>
                </c:pt>
                <c:pt idx="2">
                  <c:v>EST</c:v>
                </c:pt>
                <c:pt idx="3">
                  <c:v>EXTRÊME NORD</c:v>
                </c:pt>
                <c:pt idx="4">
                  <c:v>LITTORAL</c:v>
                </c:pt>
                <c:pt idx="5">
                  <c:v>NORD</c:v>
                </c:pt>
                <c:pt idx="6">
                  <c:v>NORD OUEST</c:v>
                </c:pt>
                <c:pt idx="7">
                  <c:v>OUEST</c:v>
                </c:pt>
                <c:pt idx="8">
                  <c:v>SUD</c:v>
                </c:pt>
                <c:pt idx="9">
                  <c:v>SUD OUEST</c:v>
                </c:pt>
              </c:strCache>
            </c:strRef>
          </c:cat>
          <c:val>
            <c:numRef>
              <c:f>TCD_Elec_effec!$C$6:$C$16</c:f>
              <c:numCache>
                <c:formatCode>General</c:formatCode>
                <c:ptCount val="10"/>
                <c:pt idx="0">
                  <c:v>3897</c:v>
                </c:pt>
                <c:pt idx="1">
                  <c:v>63727</c:v>
                </c:pt>
                <c:pt idx="2">
                  <c:v>4920</c:v>
                </c:pt>
                <c:pt idx="3">
                  <c:v>3441</c:v>
                </c:pt>
                <c:pt idx="4">
                  <c:v>51317</c:v>
                </c:pt>
                <c:pt idx="5">
                  <c:v>3047</c:v>
                </c:pt>
                <c:pt idx="6">
                  <c:v>18101</c:v>
                </c:pt>
                <c:pt idx="7">
                  <c:v>15632</c:v>
                </c:pt>
                <c:pt idx="8">
                  <c:v>5624</c:v>
                </c:pt>
                <c:pt idx="9">
                  <c:v>26031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85-43A6-A8BC-D421379AB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7894960"/>
        <c:axId val="617899536"/>
      </c:barChart>
      <c:catAx>
        <c:axId val="61789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7899536"/>
        <c:crosses val="autoZero"/>
        <c:auto val="1"/>
        <c:lblAlgn val="ctr"/>
        <c:lblOffset val="100"/>
        <c:noMultiLvlLbl val="0"/>
      </c:catAx>
      <c:valAx>
        <c:axId val="617899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7894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actuel.xlsx]TCD_Elec_effec!Tableau croisé dynamique2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TCD_Elec_effec!$B$4:$B$5</c:f>
              <c:strCache>
                <c:ptCount val="1"/>
                <c:pt idx="0">
                  <c:v>Anglophone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TCD_Elec_effec!$A$6:$A$16</c:f>
              <c:strCache>
                <c:ptCount val="10"/>
                <c:pt idx="0">
                  <c:v>ADAMAOUA</c:v>
                </c:pt>
                <c:pt idx="1">
                  <c:v>CENTRE</c:v>
                </c:pt>
                <c:pt idx="2">
                  <c:v>EST</c:v>
                </c:pt>
                <c:pt idx="3">
                  <c:v>EXTRÊME NORD</c:v>
                </c:pt>
                <c:pt idx="4">
                  <c:v>LITTORAL</c:v>
                </c:pt>
                <c:pt idx="5">
                  <c:v>NORD</c:v>
                </c:pt>
                <c:pt idx="6">
                  <c:v>NORD OUEST</c:v>
                </c:pt>
                <c:pt idx="7">
                  <c:v>OUEST</c:v>
                </c:pt>
                <c:pt idx="8">
                  <c:v>SUD</c:v>
                </c:pt>
                <c:pt idx="9">
                  <c:v>SUD OUEST</c:v>
                </c:pt>
              </c:strCache>
            </c:strRef>
          </c:cat>
          <c:val>
            <c:numRef>
              <c:f>TCD_Elec_effec!$B$6:$B$16</c:f>
              <c:numCache>
                <c:formatCode>General</c:formatCode>
                <c:ptCount val="10"/>
                <c:pt idx="0">
                  <c:v>11937</c:v>
                </c:pt>
                <c:pt idx="1">
                  <c:v>121910</c:v>
                </c:pt>
                <c:pt idx="2">
                  <c:v>24874</c:v>
                </c:pt>
                <c:pt idx="3">
                  <c:v>21209</c:v>
                </c:pt>
                <c:pt idx="4">
                  <c:v>93268</c:v>
                </c:pt>
                <c:pt idx="5">
                  <c:v>18354</c:v>
                </c:pt>
                <c:pt idx="6">
                  <c:v>349</c:v>
                </c:pt>
                <c:pt idx="7">
                  <c:v>55123</c:v>
                </c:pt>
                <c:pt idx="8">
                  <c:v>21197</c:v>
                </c:pt>
                <c:pt idx="9">
                  <c:v>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93-4BF3-8559-6F9E7D31B7EE}"/>
            </c:ext>
          </c:extLst>
        </c:ser>
        <c:ser>
          <c:idx val="1"/>
          <c:order val="1"/>
          <c:tx>
            <c:strRef>
              <c:f>TCD_Elec_effec!$C$4:$C$5</c:f>
              <c:strCache>
                <c:ptCount val="1"/>
                <c:pt idx="0">
                  <c:v>Francophone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TCD_Elec_effec!$A$6:$A$16</c:f>
              <c:strCache>
                <c:ptCount val="10"/>
                <c:pt idx="0">
                  <c:v>ADAMAOUA</c:v>
                </c:pt>
                <c:pt idx="1">
                  <c:v>CENTRE</c:v>
                </c:pt>
                <c:pt idx="2">
                  <c:v>EST</c:v>
                </c:pt>
                <c:pt idx="3">
                  <c:v>EXTRÊME NORD</c:v>
                </c:pt>
                <c:pt idx="4">
                  <c:v>LITTORAL</c:v>
                </c:pt>
                <c:pt idx="5">
                  <c:v>NORD</c:v>
                </c:pt>
                <c:pt idx="6">
                  <c:v>NORD OUEST</c:v>
                </c:pt>
                <c:pt idx="7">
                  <c:v>OUEST</c:v>
                </c:pt>
                <c:pt idx="8">
                  <c:v>SUD</c:v>
                </c:pt>
                <c:pt idx="9">
                  <c:v>SUD OUEST</c:v>
                </c:pt>
              </c:strCache>
            </c:strRef>
          </c:cat>
          <c:val>
            <c:numRef>
              <c:f>TCD_Elec_effec!$C$6:$C$16</c:f>
              <c:numCache>
                <c:formatCode>General</c:formatCode>
                <c:ptCount val="10"/>
                <c:pt idx="0">
                  <c:v>3897</c:v>
                </c:pt>
                <c:pt idx="1">
                  <c:v>63727</c:v>
                </c:pt>
                <c:pt idx="2">
                  <c:v>4920</c:v>
                </c:pt>
                <c:pt idx="3">
                  <c:v>3441</c:v>
                </c:pt>
                <c:pt idx="4">
                  <c:v>51317</c:v>
                </c:pt>
                <c:pt idx="5">
                  <c:v>3047</c:v>
                </c:pt>
                <c:pt idx="6">
                  <c:v>18101</c:v>
                </c:pt>
                <c:pt idx="7">
                  <c:v>15632</c:v>
                </c:pt>
                <c:pt idx="8">
                  <c:v>5624</c:v>
                </c:pt>
                <c:pt idx="9">
                  <c:v>26031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93-4BF3-8559-6F9E7D31B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7894960"/>
        <c:axId val="617899536"/>
      </c:barChart>
      <c:catAx>
        <c:axId val="61789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7899536"/>
        <c:crosses val="autoZero"/>
        <c:auto val="1"/>
        <c:lblAlgn val="ctr"/>
        <c:lblOffset val="100"/>
        <c:noMultiLvlLbl val="0"/>
      </c:catAx>
      <c:valAx>
        <c:axId val="617899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7894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hyperlink" Target="#PRESCOLAIRE!A1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hyperlink" Target="#ACCUEIL!A1"/><Relationship Id="rId5" Type="http://schemas.openxmlformats.org/officeDocument/2006/relationships/hyperlink" Target="#INFRASTRUCTURES!A1"/><Relationship Id="rId4" Type="http://schemas.openxmlformats.org/officeDocument/2006/relationships/hyperlink" Target="#EFFECTIF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6" Type="http://schemas.openxmlformats.org/officeDocument/2006/relationships/chart" Target="../charts/chart2.xml"/><Relationship Id="rId5" Type="http://schemas.openxmlformats.org/officeDocument/2006/relationships/hyperlink" Target="#ACCUEIL!A1"/><Relationship Id="rId4" Type="http://schemas.microsoft.com/office/2007/relationships/hdphoto" Target="../media/hdphoto1.wdp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3.xml"/><Relationship Id="rId1" Type="http://schemas.openxmlformats.org/officeDocument/2006/relationships/image" Target="../media/image1.jpeg"/><Relationship Id="rId6" Type="http://schemas.openxmlformats.org/officeDocument/2006/relationships/hyperlink" Target="#ACCUEIL!A1"/><Relationship Id="rId5" Type="http://schemas.openxmlformats.org/officeDocument/2006/relationships/chart" Target="../charts/chart4.xml"/><Relationship Id="rId4" Type="http://schemas.microsoft.com/office/2007/relationships/hdphoto" Target="../media/hdphoto1.wdp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678278</xdr:colOff>
      <xdr:row>6</xdr:row>
      <xdr:rowOff>19844</xdr:rowOff>
    </xdr:from>
    <xdr:to>
      <xdr:col>18</xdr:col>
      <xdr:colOff>238128</xdr:colOff>
      <xdr:row>30</xdr:row>
      <xdr:rowOff>116683</xdr:rowOff>
    </xdr:to>
    <xdr:sp macro="" textlink="">
      <xdr:nvSpPr>
        <xdr:cNvPr id="15" name="Rectangle avec coins arrondis du même côté 14"/>
        <xdr:cNvSpPr/>
      </xdr:nvSpPr>
      <xdr:spPr>
        <a:xfrm rot="16200000">
          <a:off x="5405448" y="-2812248"/>
          <a:ext cx="4621214" cy="12547585"/>
        </a:xfrm>
        <a:prstGeom prst="round2SameRect">
          <a:avLst/>
        </a:prstGeom>
        <a:solidFill>
          <a:schemeClr val="bg1"/>
        </a:solidFill>
        <a:ln w="76200"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19844</xdr:colOff>
      <xdr:row>0</xdr:row>
      <xdr:rowOff>0</xdr:rowOff>
    </xdr:from>
    <xdr:to>
      <xdr:col>20</xdr:col>
      <xdr:colOff>158750</xdr:colOff>
      <xdr:row>5</xdr:row>
      <xdr:rowOff>39688</xdr:rowOff>
    </xdr:to>
    <xdr:sp macro="" textlink="">
      <xdr:nvSpPr>
        <xdr:cNvPr id="3" name="Rectangle 2"/>
        <xdr:cNvSpPr/>
      </xdr:nvSpPr>
      <xdr:spPr>
        <a:xfrm>
          <a:off x="19844" y="0"/>
          <a:ext cx="15378906" cy="992188"/>
        </a:xfrm>
        <a:prstGeom prst="rect">
          <a:avLst/>
        </a:prstGeom>
        <a:solidFill>
          <a:srgbClr val="EAEAE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272177</xdr:colOff>
      <xdr:row>0</xdr:row>
      <xdr:rowOff>0</xdr:rowOff>
    </xdr:from>
    <xdr:to>
      <xdr:col>1</xdr:col>
      <xdr:colOff>654844</xdr:colOff>
      <xdr:row>5</xdr:row>
      <xdr:rowOff>108992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77" y="0"/>
          <a:ext cx="1144667" cy="1061492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17</xdr:col>
      <xdr:colOff>486172</xdr:colOff>
      <xdr:row>1</xdr:row>
      <xdr:rowOff>168671</xdr:rowOff>
    </xdr:from>
    <xdr:to>
      <xdr:col>18</xdr:col>
      <xdr:colOff>615156</xdr:colOff>
      <xdr:row>3</xdr:row>
      <xdr:rowOff>119062</xdr:rowOff>
    </xdr:to>
    <xdr:sp macro="" textlink="">
      <xdr:nvSpPr>
        <xdr:cNvPr id="54" name="ZoneTexte 53"/>
        <xdr:cNvSpPr txBox="1"/>
      </xdr:nvSpPr>
      <xdr:spPr>
        <a:xfrm>
          <a:off x="13473906" y="357187"/>
          <a:ext cx="892969" cy="327422"/>
        </a:xfrm>
        <a:prstGeom prst="rect">
          <a:avLst/>
        </a:prstGeom>
        <a:solidFill>
          <a:srgbClr val="EAEAEA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>
              <a:solidFill>
                <a:schemeClr val="accent5">
                  <a:lumMod val="75000"/>
                </a:schemeClr>
              </a:solidFill>
              <a:latin typeface="Felix Titling" panose="04060505060202020A04" pitchFamily="82" charset="0"/>
            </a:rPr>
            <a:t>PROFIL</a:t>
          </a:r>
        </a:p>
      </xdr:txBody>
    </xdr:sp>
    <xdr:clientData/>
  </xdr:twoCellAnchor>
  <xdr:twoCellAnchor>
    <xdr:from>
      <xdr:col>5</xdr:col>
      <xdr:colOff>456407</xdr:colOff>
      <xdr:row>1</xdr:row>
      <xdr:rowOff>158749</xdr:rowOff>
    </xdr:from>
    <xdr:to>
      <xdr:col>15</xdr:col>
      <xdr:colOff>466329</xdr:colOff>
      <xdr:row>3</xdr:row>
      <xdr:rowOff>109140</xdr:rowOff>
    </xdr:to>
    <xdr:sp macro="" textlink="">
      <xdr:nvSpPr>
        <xdr:cNvPr id="55" name="ZoneTexte 54"/>
        <xdr:cNvSpPr txBox="1"/>
      </xdr:nvSpPr>
      <xdr:spPr>
        <a:xfrm>
          <a:off x="4276329" y="347265"/>
          <a:ext cx="7649766" cy="327422"/>
        </a:xfrm>
        <a:prstGeom prst="rect">
          <a:avLst/>
        </a:prstGeom>
        <a:solidFill>
          <a:srgbClr val="EAEAEA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2400" b="1">
              <a:solidFill>
                <a:schemeClr val="accent5">
                  <a:lumMod val="75000"/>
                </a:schemeClr>
              </a:solidFill>
              <a:latin typeface="Felix Titling" panose="04060505060202020A04" pitchFamily="82" charset="0"/>
            </a:rPr>
            <a:t>ma carte scolaire</a:t>
          </a:r>
        </a:p>
      </xdr:txBody>
    </xdr:sp>
    <xdr:clientData/>
  </xdr:twoCellAnchor>
  <xdr:oneCellAnchor>
    <xdr:from>
      <xdr:col>17</xdr:col>
      <xdr:colOff>168674</xdr:colOff>
      <xdr:row>1</xdr:row>
      <xdr:rowOff>119063</xdr:rowOff>
    </xdr:from>
    <xdr:ext cx="416718" cy="416718"/>
    <xdr:pic>
      <xdr:nvPicPr>
        <xdr:cNvPr id="56" name="Image 5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56408" y="307579"/>
          <a:ext cx="416718" cy="416718"/>
        </a:xfrm>
        <a:prstGeom prst="rect">
          <a:avLst/>
        </a:prstGeom>
        <a:ln>
          <a:noFill/>
        </a:ln>
        <a:effectLst/>
      </xdr:spPr>
    </xdr:pic>
    <xdr:clientData/>
  </xdr:oneCellAnchor>
  <xdr:twoCellAnchor>
    <xdr:from>
      <xdr:col>3</xdr:col>
      <xdr:colOff>89297</xdr:colOff>
      <xdr:row>1</xdr:row>
      <xdr:rowOff>182165</xdr:rowOff>
    </xdr:from>
    <xdr:to>
      <xdr:col>5</xdr:col>
      <xdr:colOff>208359</xdr:colOff>
      <xdr:row>3</xdr:row>
      <xdr:rowOff>132556</xdr:rowOff>
    </xdr:to>
    <xdr:sp macro="" textlink="">
      <xdr:nvSpPr>
        <xdr:cNvPr id="57" name="ZoneTexte 56"/>
        <xdr:cNvSpPr txBox="1"/>
      </xdr:nvSpPr>
      <xdr:spPr>
        <a:xfrm>
          <a:off x="2381250" y="370681"/>
          <a:ext cx="1647031" cy="327422"/>
        </a:xfrm>
        <a:prstGeom prst="rect">
          <a:avLst/>
        </a:prstGeom>
        <a:solidFill>
          <a:srgbClr val="EAEAEA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2400" b="1">
              <a:solidFill>
                <a:schemeClr val="accent5">
                  <a:lumMod val="75000"/>
                </a:schemeClr>
              </a:solidFill>
              <a:latin typeface="Felix Titling" panose="04060505060202020A04" pitchFamily="82" charset="0"/>
            </a:rPr>
            <a:t>2020/2021</a:t>
          </a:r>
        </a:p>
      </xdr:txBody>
    </xdr:sp>
    <xdr:clientData/>
  </xdr:twoCellAnchor>
  <xdr:twoCellAnchor>
    <xdr:from>
      <xdr:col>3</xdr:col>
      <xdr:colOff>228205</xdr:colOff>
      <xdr:row>14</xdr:row>
      <xdr:rowOff>9923</xdr:rowOff>
    </xdr:from>
    <xdr:to>
      <xdr:col>6</xdr:col>
      <xdr:colOff>228205</xdr:colOff>
      <xdr:row>20</xdr:row>
      <xdr:rowOff>9923</xdr:rowOff>
    </xdr:to>
    <xdr:sp macro="" textlink="">
      <xdr:nvSpPr>
        <xdr:cNvPr id="58" name="Rectangle 57">
          <a:hlinkClick xmlns:r="http://schemas.openxmlformats.org/officeDocument/2006/relationships" r:id="rId4"/>
        </xdr:cNvPr>
        <xdr:cNvSpPr/>
      </xdr:nvSpPr>
      <xdr:spPr>
        <a:xfrm>
          <a:off x="2520158" y="2649142"/>
          <a:ext cx="2291953" cy="113109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scene3d>
          <a:camera prst="orthographicFront"/>
          <a:lightRig rig="threePt" dir="t"/>
        </a:scene3d>
        <a:sp3d>
          <a:bevelT w="114300" prst="artDeco"/>
        </a:sp3d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2000">
              <a:latin typeface="Sitka Subheading" panose="02000505000000020004" pitchFamily="2" charset="0"/>
            </a:rPr>
            <a:t>PRESCOLAIRE</a:t>
          </a:r>
        </a:p>
      </xdr:txBody>
    </xdr:sp>
    <xdr:clientData/>
  </xdr:twoCellAnchor>
  <xdr:twoCellAnchor>
    <xdr:from>
      <xdr:col>6</xdr:col>
      <xdr:colOff>717948</xdr:colOff>
      <xdr:row>13</xdr:row>
      <xdr:rowOff>182167</xdr:rowOff>
    </xdr:from>
    <xdr:to>
      <xdr:col>9</xdr:col>
      <xdr:colOff>717948</xdr:colOff>
      <xdr:row>19</xdr:row>
      <xdr:rowOff>182167</xdr:rowOff>
    </xdr:to>
    <xdr:sp macro="" textlink="">
      <xdr:nvSpPr>
        <xdr:cNvPr id="59" name="Rectangle 58"/>
        <xdr:cNvSpPr/>
      </xdr:nvSpPr>
      <xdr:spPr>
        <a:xfrm>
          <a:off x="5301854" y="2632870"/>
          <a:ext cx="2291953" cy="113109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scene3d>
          <a:camera prst="orthographicFront"/>
          <a:lightRig rig="threePt" dir="t"/>
        </a:scene3d>
        <a:sp3d>
          <a:bevelT w="114300" prst="artDeco"/>
        </a:sp3d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2000">
              <a:latin typeface="Sitka Subheading" panose="02000505000000020004" pitchFamily="2" charset="0"/>
            </a:rPr>
            <a:t>PRIMAIRE</a:t>
          </a:r>
        </a:p>
      </xdr:txBody>
    </xdr:sp>
    <xdr:clientData/>
  </xdr:twoCellAnchor>
  <xdr:twoCellAnchor>
    <xdr:from>
      <xdr:col>10</xdr:col>
      <xdr:colOff>390544</xdr:colOff>
      <xdr:row>14</xdr:row>
      <xdr:rowOff>19846</xdr:rowOff>
    </xdr:from>
    <xdr:to>
      <xdr:col>13</xdr:col>
      <xdr:colOff>390544</xdr:colOff>
      <xdr:row>20</xdr:row>
      <xdr:rowOff>19846</xdr:rowOff>
    </xdr:to>
    <xdr:sp macro="" textlink="">
      <xdr:nvSpPr>
        <xdr:cNvPr id="60" name="Rectangle 59"/>
        <xdr:cNvSpPr/>
      </xdr:nvSpPr>
      <xdr:spPr>
        <a:xfrm>
          <a:off x="8030388" y="2659065"/>
          <a:ext cx="2291953" cy="113109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scene3d>
          <a:camera prst="orthographicFront"/>
          <a:lightRig rig="threePt" dir="t"/>
        </a:scene3d>
        <a:sp3d>
          <a:bevelT w="114300" prst="artDeco"/>
        </a:sp3d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2000">
              <a:latin typeface="Sitka Subheading" panose="02000505000000020004" pitchFamily="2" charset="0"/>
            </a:rPr>
            <a:t>EDUCATION NON FORMELLE</a:t>
          </a:r>
        </a:p>
      </xdr:txBody>
    </xdr:sp>
    <xdr:clientData/>
  </xdr:twoCellAnchor>
  <xdr:twoCellAnchor>
    <xdr:from>
      <xdr:col>14</xdr:col>
      <xdr:colOff>116304</xdr:colOff>
      <xdr:row>14</xdr:row>
      <xdr:rowOff>13496</xdr:rowOff>
    </xdr:from>
    <xdr:to>
      <xdr:col>17</xdr:col>
      <xdr:colOff>297657</xdr:colOff>
      <xdr:row>20</xdr:row>
      <xdr:rowOff>13496</xdr:rowOff>
    </xdr:to>
    <xdr:sp macro="" textlink="">
      <xdr:nvSpPr>
        <xdr:cNvPr id="61" name="Rectangle 60"/>
        <xdr:cNvSpPr/>
      </xdr:nvSpPr>
      <xdr:spPr>
        <a:xfrm>
          <a:off x="10812085" y="2652715"/>
          <a:ext cx="2473306" cy="113109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scene3d>
          <a:camera prst="orthographicFront"/>
          <a:lightRig rig="threePt" dir="t"/>
        </a:scene3d>
        <a:sp3d>
          <a:bevelT w="114300" prst="artDeco"/>
        </a:sp3d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2000">
              <a:latin typeface="Sitka Subheading" panose="02000505000000020004" pitchFamily="2" charset="0"/>
            </a:rPr>
            <a:t>ALPHABETISATION FONCTIONNELLE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678278</xdr:colOff>
      <xdr:row>6</xdr:row>
      <xdr:rowOff>19844</xdr:rowOff>
    </xdr:from>
    <xdr:to>
      <xdr:col>18</xdr:col>
      <xdr:colOff>238128</xdr:colOff>
      <xdr:row>30</xdr:row>
      <xdr:rowOff>116683</xdr:rowOff>
    </xdr:to>
    <xdr:sp macro="" textlink="">
      <xdr:nvSpPr>
        <xdr:cNvPr id="2" name="Rectangle avec coins arrondis du même côté 1"/>
        <xdr:cNvSpPr/>
      </xdr:nvSpPr>
      <xdr:spPr>
        <a:xfrm rot="16200000">
          <a:off x="5362783" y="-2759661"/>
          <a:ext cx="4668839" cy="12513850"/>
        </a:xfrm>
        <a:prstGeom prst="round2SameRect">
          <a:avLst/>
        </a:prstGeom>
        <a:solidFill>
          <a:schemeClr val="bg1"/>
        </a:solidFill>
        <a:ln w="76200"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19844</xdr:colOff>
      <xdr:row>0</xdr:row>
      <xdr:rowOff>0</xdr:rowOff>
    </xdr:from>
    <xdr:to>
      <xdr:col>20</xdr:col>
      <xdr:colOff>158750</xdr:colOff>
      <xdr:row>5</xdr:row>
      <xdr:rowOff>39688</xdr:rowOff>
    </xdr:to>
    <xdr:sp macro="" textlink="">
      <xdr:nvSpPr>
        <xdr:cNvPr id="3" name="Rectangle 2"/>
        <xdr:cNvSpPr/>
      </xdr:nvSpPr>
      <xdr:spPr>
        <a:xfrm>
          <a:off x="19844" y="0"/>
          <a:ext cx="15378906" cy="992188"/>
        </a:xfrm>
        <a:prstGeom prst="rect">
          <a:avLst/>
        </a:prstGeom>
        <a:solidFill>
          <a:srgbClr val="EAEAE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272177</xdr:colOff>
      <xdr:row>0</xdr:row>
      <xdr:rowOff>0</xdr:rowOff>
    </xdr:from>
    <xdr:to>
      <xdr:col>1</xdr:col>
      <xdr:colOff>654844</xdr:colOff>
      <xdr:row>5</xdr:row>
      <xdr:rowOff>108992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77" y="0"/>
          <a:ext cx="1144667" cy="1061492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17</xdr:col>
      <xdr:colOff>486172</xdr:colOff>
      <xdr:row>1</xdr:row>
      <xdr:rowOff>168671</xdr:rowOff>
    </xdr:from>
    <xdr:to>
      <xdr:col>18</xdr:col>
      <xdr:colOff>615156</xdr:colOff>
      <xdr:row>3</xdr:row>
      <xdr:rowOff>119062</xdr:rowOff>
    </xdr:to>
    <xdr:sp macro="" textlink="">
      <xdr:nvSpPr>
        <xdr:cNvPr id="5" name="ZoneTexte 4"/>
        <xdr:cNvSpPr txBox="1"/>
      </xdr:nvSpPr>
      <xdr:spPr>
        <a:xfrm>
          <a:off x="13440172" y="359171"/>
          <a:ext cx="890984" cy="331391"/>
        </a:xfrm>
        <a:prstGeom prst="rect">
          <a:avLst/>
        </a:prstGeom>
        <a:solidFill>
          <a:srgbClr val="EAEAEA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>
              <a:solidFill>
                <a:schemeClr val="accent5">
                  <a:lumMod val="75000"/>
                </a:schemeClr>
              </a:solidFill>
              <a:latin typeface="Felix Titling" panose="04060505060202020A04" pitchFamily="82" charset="0"/>
            </a:rPr>
            <a:t>PROFIL</a:t>
          </a:r>
        </a:p>
      </xdr:txBody>
    </xdr:sp>
    <xdr:clientData/>
  </xdr:twoCellAnchor>
  <xdr:twoCellAnchor>
    <xdr:from>
      <xdr:col>5</xdr:col>
      <xdr:colOff>456407</xdr:colOff>
      <xdr:row>1</xdr:row>
      <xdr:rowOff>158749</xdr:rowOff>
    </xdr:from>
    <xdr:to>
      <xdr:col>15</xdr:col>
      <xdr:colOff>466329</xdr:colOff>
      <xdr:row>3</xdr:row>
      <xdr:rowOff>109140</xdr:rowOff>
    </xdr:to>
    <xdr:sp macro="" textlink="">
      <xdr:nvSpPr>
        <xdr:cNvPr id="6" name="ZoneTexte 5"/>
        <xdr:cNvSpPr txBox="1"/>
      </xdr:nvSpPr>
      <xdr:spPr>
        <a:xfrm>
          <a:off x="4266407" y="349249"/>
          <a:ext cx="7629922" cy="331391"/>
        </a:xfrm>
        <a:prstGeom prst="rect">
          <a:avLst/>
        </a:prstGeom>
        <a:solidFill>
          <a:srgbClr val="EAEAEA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2400" b="1">
              <a:solidFill>
                <a:schemeClr val="accent5">
                  <a:lumMod val="75000"/>
                </a:schemeClr>
              </a:solidFill>
              <a:latin typeface="Felix Titling" panose="04060505060202020A04" pitchFamily="82" charset="0"/>
            </a:rPr>
            <a:t>ma carte scolaire</a:t>
          </a:r>
        </a:p>
      </xdr:txBody>
    </xdr:sp>
    <xdr:clientData/>
  </xdr:twoCellAnchor>
  <xdr:oneCellAnchor>
    <xdr:from>
      <xdr:col>17</xdr:col>
      <xdr:colOff>168674</xdr:colOff>
      <xdr:row>1</xdr:row>
      <xdr:rowOff>119063</xdr:rowOff>
    </xdr:from>
    <xdr:ext cx="416718" cy="416718"/>
    <xdr:pic>
      <xdr:nvPicPr>
        <xdr:cNvPr id="7" name="Imag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2674" y="309563"/>
          <a:ext cx="416718" cy="416718"/>
        </a:xfrm>
        <a:prstGeom prst="rect">
          <a:avLst/>
        </a:prstGeom>
        <a:ln>
          <a:noFill/>
        </a:ln>
        <a:effectLst/>
      </xdr:spPr>
    </xdr:pic>
    <xdr:clientData/>
  </xdr:oneCellAnchor>
  <xdr:twoCellAnchor>
    <xdr:from>
      <xdr:col>3</xdr:col>
      <xdr:colOff>89297</xdr:colOff>
      <xdr:row>1</xdr:row>
      <xdr:rowOff>182165</xdr:rowOff>
    </xdr:from>
    <xdr:to>
      <xdr:col>5</xdr:col>
      <xdr:colOff>208359</xdr:colOff>
      <xdr:row>3</xdr:row>
      <xdr:rowOff>132556</xdr:rowOff>
    </xdr:to>
    <xdr:sp macro="" textlink="">
      <xdr:nvSpPr>
        <xdr:cNvPr id="8" name="ZoneTexte 7"/>
        <xdr:cNvSpPr txBox="1"/>
      </xdr:nvSpPr>
      <xdr:spPr>
        <a:xfrm>
          <a:off x="2375297" y="372665"/>
          <a:ext cx="1643062" cy="331391"/>
        </a:xfrm>
        <a:prstGeom prst="rect">
          <a:avLst/>
        </a:prstGeom>
        <a:solidFill>
          <a:srgbClr val="EAEAEA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2400" b="1">
              <a:solidFill>
                <a:schemeClr val="accent5">
                  <a:lumMod val="75000"/>
                </a:schemeClr>
              </a:solidFill>
              <a:latin typeface="Felix Titling" panose="04060505060202020A04" pitchFamily="82" charset="0"/>
            </a:rPr>
            <a:t>2020/2021</a:t>
          </a:r>
        </a:p>
      </xdr:txBody>
    </xdr:sp>
    <xdr:clientData/>
  </xdr:twoCellAnchor>
  <xdr:twoCellAnchor>
    <xdr:from>
      <xdr:col>7</xdr:col>
      <xdr:colOff>39689</xdr:colOff>
      <xdr:row>11</xdr:row>
      <xdr:rowOff>79370</xdr:rowOff>
    </xdr:from>
    <xdr:to>
      <xdr:col>10</xdr:col>
      <xdr:colOff>39689</xdr:colOff>
      <xdr:row>17</xdr:row>
      <xdr:rowOff>79370</xdr:rowOff>
    </xdr:to>
    <xdr:sp macro="" textlink="">
      <xdr:nvSpPr>
        <xdr:cNvPr id="9" name="Rectangle 8">
          <a:hlinkClick xmlns:r="http://schemas.openxmlformats.org/officeDocument/2006/relationships" r:id="rId4"/>
        </xdr:cNvPr>
        <xdr:cNvSpPr/>
      </xdr:nvSpPr>
      <xdr:spPr>
        <a:xfrm>
          <a:off x="5387580" y="2153042"/>
          <a:ext cx="2291953" cy="113109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scene3d>
          <a:camera prst="orthographicFront"/>
          <a:lightRig rig="threePt" dir="t"/>
        </a:scene3d>
        <a:sp3d>
          <a:bevelT w="114300" prst="artDeco"/>
        </a:sp3d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2000">
              <a:latin typeface="Sitka Subheading" panose="02000505000000020004" pitchFamily="2" charset="0"/>
            </a:rPr>
            <a:t>EFFECTIFS</a:t>
          </a:r>
        </a:p>
      </xdr:txBody>
    </xdr:sp>
    <xdr:clientData/>
  </xdr:twoCellAnchor>
  <xdr:twoCellAnchor>
    <xdr:from>
      <xdr:col>3</xdr:col>
      <xdr:colOff>281385</xdr:colOff>
      <xdr:row>11</xdr:row>
      <xdr:rowOff>73020</xdr:rowOff>
    </xdr:from>
    <xdr:to>
      <xdr:col>6</xdr:col>
      <xdr:colOff>446484</xdr:colOff>
      <xdr:row>17</xdr:row>
      <xdr:rowOff>73020</xdr:rowOff>
    </xdr:to>
    <xdr:sp macro="" textlink="">
      <xdr:nvSpPr>
        <xdr:cNvPr id="10" name="Rectangle 9">
          <a:hlinkClick xmlns:r="http://schemas.openxmlformats.org/officeDocument/2006/relationships" r:id="rId5"/>
        </xdr:cNvPr>
        <xdr:cNvSpPr/>
      </xdr:nvSpPr>
      <xdr:spPr>
        <a:xfrm>
          <a:off x="2573338" y="2146692"/>
          <a:ext cx="2457052" cy="113109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scene3d>
          <a:camera prst="orthographicFront"/>
          <a:lightRig rig="threePt" dir="t"/>
        </a:scene3d>
        <a:sp3d>
          <a:bevelT w="114300" prst="artDeco"/>
        </a:sp3d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2000">
              <a:latin typeface="Sitka Subheading" panose="02000505000000020004" pitchFamily="2" charset="0"/>
            </a:rPr>
            <a:t>INFRASTRUCTURES</a:t>
          </a:r>
        </a:p>
      </xdr:txBody>
    </xdr:sp>
    <xdr:clientData/>
  </xdr:twoCellAnchor>
  <xdr:twoCellAnchor>
    <xdr:from>
      <xdr:col>10</xdr:col>
      <xdr:colOff>331013</xdr:colOff>
      <xdr:row>11</xdr:row>
      <xdr:rowOff>79371</xdr:rowOff>
    </xdr:from>
    <xdr:to>
      <xdr:col>13</xdr:col>
      <xdr:colOff>331013</xdr:colOff>
      <xdr:row>17</xdr:row>
      <xdr:rowOff>79371</xdr:rowOff>
    </xdr:to>
    <xdr:sp macro="" textlink="">
      <xdr:nvSpPr>
        <xdr:cNvPr id="11" name="Rectangle 10"/>
        <xdr:cNvSpPr/>
      </xdr:nvSpPr>
      <xdr:spPr>
        <a:xfrm>
          <a:off x="7970857" y="2153043"/>
          <a:ext cx="2291953" cy="113109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scene3d>
          <a:camera prst="orthographicFront"/>
          <a:lightRig rig="threePt" dir="t"/>
        </a:scene3d>
        <a:sp3d>
          <a:bevelT w="114300" prst="artDeco"/>
        </a:sp3d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2000">
              <a:latin typeface="Sitka Subheading" panose="02000505000000020004" pitchFamily="2" charset="0"/>
            </a:rPr>
            <a:t>MATERIEL DIDATIQUE</a:t>
          </a:r>
        </a:p>
      </xdr:txBody>
    </xdr:sp>
    <xdr:clientData/>
  </xdr:twoCellAnchor>
  <xdr:twoCellAnchor>
    <xdr:from>
      <xdr:col>13</xdr:col>
      <xdr:colOff>592553</xdr:colOff>
      <xdr:row>11</xdr:row>
      <xdr:rowOff>102787</xdr:rowOff>
    </xdr:from>
    <xdr:to>
      <xdr:col>17</xdr:col>
      <xdr:colOff>9922</xdr:colOff>
      <xdr:row>17</xdr:row>
      <xdr:rowOff>102787</xdr:rowOff>
    </xdr:to>
    <xdr:sp macro="" textlink="">
      <xdr:nvSpPr>
        <xdr:cNvPr id="12" name="Rectangle 11"/>
        <xdr:cNvSpPr/>
      </xdr:nvSpPr>
      <xdr:spPr>
        <a:xfrm>
          <a:off x="10524350" y="2176459"/>
          <a:ext cx="2473306" cy="113109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scene3d>
          <a:camera prst="orthographicFront"/>
          <a:lightRig rig="threePt" dir="t"/>
        </a:scene3d>
        <a:sp3d>
          <a:bevelT w="114300" prst="artDeco"/>
        </a:sp3d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2000">
              <a:latin typeface="Sitka Subheading" panose="02000505000000020004" pitchFamily="2" charset="0"/>
            </a:rPr>
            <a:t>HYGIENE ET SALUBRITE</a:t>
          </a:r>
        </a:p>
      </xdr:txBody>
    </xdr:sp>
    <xdr:clientData/>
  </xdr:twoCellAnchor>
  <xdr:twoCellAnchor>
    <xdr:from>
      <xdr:col>5</xdr:col>
      <xdr:colOff>80188</xdr:colOff>
      <xdr:row>19</xdr:row>
      <xdr:rowOff>7146</xdr:rowOff>
    </xdr:from>
    <xdr:to>
      <xdr:col>8</xdr:col>
      <xdr:colOff>261541</xdr:colOff>
      <xdr:row>25</xdr:row>
      <xdr:rowOff>7146</xdr:rowOff>
    </xdr:to>
    <xdr:sp macro="" textlink="">
      <xdr:nvSpPr>
        <xdr:cNvPr id="13" name="Rectangle 12"/>
        <xdr:cNvSpPr/>
      </xdr:nvSpPr>
      <xdr:spPr>
        <a:xfrm>
          <a:off x="3900110" y="3588943"/>
          <a:ext cx="2473306" cy="113109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scene3d>
          <a:camera prst="orthographicFront"/>
          <a:lightRig rig="threePt" dir="t"/>
        </a:scene3d>
        <a:sp3d>
          <a:bevelT w="114300" prst="artDeco"/>
        </a:sp3d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2000">
              <a:latin typeface="Sitka Subheading" panose="02000505000000020004" pitchFamily="2" charset="0"/>
            </a:rPr>
            <a:t>BUDGET</a:t>
          </a:r>
        </a:p>
      </xdr:txBody>
    </xdr:sp>
    <xdr:clientData/>
  </xdr:twoCellAnchor>
  <xdr:twoCellAnchor>
    <xdr:from>
      <xdr:col>12</xdr:col>
      <xdr:colOff>122642</xdr:colOff>
      <xdr:row>19</xdr:row>
      <xdr:rowOff>3566</xdr:rowOff>
    </xdr:from>
    <xdr:to>
      <xdr:col>15</xdr:col>
      <xdr:colOff>122642</xdr:colOff>
      <xdr:row>25</xdr:row>
      <xdr:rowOff>3566</xdr:rowOff>
    </xdr:to>
    <xdr:sp macro="" textlink="">
      <xdr:nvSpPr>
        <xdr:cNvPr id="14" name="Rectangle 13"/>
        <xdr:cNvSpPr/>
      </xdr:nvSpPr>
      <xdr:spPr>
        <a:xfrm>
          <a:off x="9290455" y="3585363"/>
          <a:ext cx="2291953" cy="113109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scene3d>
          <a:camera prst="orthographicFront"/>
          <a:lightRig rig="threePt" dir="t"/>
        </a:scene3d>
        <a:sp3d>
          <a:bevelT w="114300" prst="artDeco"/>
        </a:sp3d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2000">
              <a:latin typeface="Sitka Subheading" panose="02000505000000020004" pitchFamily="2" charset="0"/>
            </a:rPr>
            <a:t>DONNEES GENERALES</a:t>
          </a:r>
        </a:p>
      </xdr:txBody>
    </xdr:sp>
    <xdr:clientData/>
  </xdr:twoCellAnchor>
  <xdr:twoCellAnchor>
    <xdr:from>
      <xdr:col>15</xdr:col>
      <xdr:colOff>644922</xdr:colOff>
      <xdr:row>2</xdr:row>
      <xdr:rowOff>0</xdr:rowOff>
    </xdr:from>
    <xdr:to>
      <xdr:col>16</xdr:col>
      <xdr:colOff>754062</xdr:colOff>
      <xdr:row>3</xdr:row>
      <xdr:rowOff>128984</xdr:rowOff>
    </xdr:to>
    <xdr:sp macro="" textlink="">
      <xdr:nvSpPr>
        <xdr:cNvPr id="16" name="Rectangle 15">
          <a:hlinkClick xmlns:r="http://schemas.openxmlformats.org/officeDocument/2006/relationships" r:id="rId6"/>
        </xdr:cNvPr>
        <xdr:cNvSpPr/>
      </xdr:nvSpPr>
      <xdr:spPr>
        <a:xfrm>
          <a:off x="12104688" y="377031"/>
          <a:ext cx="873124" cy="3175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scene3d>
          <a:camera prst="orthographicFront"/>
          <a:lightRig rig="threePt" dir="t"/>
        </a:scene3d>
        <a:sp3d>
          <a:bevelT w="114300" prst="artDeco"/>
        </a:sp3d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200">
              <a:latin typeface="Sitka Subheading" panose="02000505000000020004" pitchFamily="2" charset="0"/>
            </a:rPr>
            <a:t>ACCUEIL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148828</xdr:colOff>
      <xdr:row>33</xdr:row>
      <xdr:rowOff>119062</xdr:rowOff>
    </xdr:to>
    <xdr:sp macro="" textlink="">
      <xdr:nvSpPr>
        <xdr:cNvPr id="2" name="Rectangle 1"/>
        <xdr:cNvSpPr/>
      </xdr:nvSpPr>
      <xdr:spPr>
        <a:xfrm>
          <a:off x="0" y="0"/>
          <a:ext cx="15388828" cy="6405562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19844</xdr:colOff>
      <xdr:row>0</xdr:row>
      <xdr:rowOff>0</xdr:rowOff>
    </xdr:from>
    <xdr:to>
      <xdr:col>20</xdr:col>
      <xdr:colOff>158750</xdr:colOff>
      <xdr:row>5</xdr:row>
      <xdr:rowOff>39688</xdr:rowOff>
    </xdr:to>
    <xdr:sp macro="" textlink="">
      <xdr:nvSpPr>
        <xdr:cNvPr id="3" name="Rectangle 2"/>
        <xdr:cNvSpPr/>
      </xdr:nvSpPr>
      <xdr:spPr>
        <a:xfrm>
          <a:off x="19844" y="0"/>
          <a:ext cx="15378906" cy="992188"/>
        </a:xfrm>
        <a:prstGeom prst="rect">
          <a:avLst/>
        </a:prstGeom>
        <a:solidFill>
          <a:srgbClr val="EAEAE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272177</xdr:colOff>
      <xdr:row>0</xdr:row>
      <xdr:rowOff>0</xdr:rowOff>
    </xdr:from>
    <xdr:to>
      <xdr:col>1</xdr:col>
      <xdr:colOff>654844</xdr:colOff>
      <xdr:row>5</xdr:row>
      <xdr:rowOff>108992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77" y="0"/>
          <a:ext cx="1144667" cy="1061492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2</xdr:col>
      <xdr:colOff>211949</xdr:colOff>
      <xdr:row>2</xdr:row>
      <xdr:rowOff>125686</xdr:rowOff>
    </xdr:from>
    <xdr:to>
      <xdr:col>19</xdr:col>
      <xdr:colOff>77789</xdr:colOff>
      <xdr:row>28</xdr:row>
      <xdr:rowOff>67074</xdr:rowOff>
    </xdr:to>
    <xdr:sp macro="" textlink="">
      <xdr:nvSpPr>
        <xdr:cNvPr id="5" name="Rectangle avec coins arrondis du même côté 4"/>
        <xdr:cNvSpPr/>
      </xdr:nvSpPr>
      <xdr:spPr>
        <a:xfrm rot="16200000">
          <a:off x="5745307" y="-3502672"/>
          <a:ext cx="4842795" cy="12853574"/>
        </a:xfrm>
        <a:prstGeom prst="round2SameRect">
          <a:avLst/>
        </a:prstGeom>
        <a:solidFill>
          <a:schemeClr val="bg1"/>
        </a:solidFill>
        <a:ln w="76200"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14</xdr:col>
      <xdr:colOff>38100</xdr:colOff>
      <xdr:row>0</xdr:row>
      <xdr:rowOff>161925</xdr:rowOff>
    </xdr:from>
    <xdr:to>
      <xdr:col>19</xdr:col>
      <xdr:colOff>47624</xdr:colOff>
      <xdr:row>29</xdr:row>
      <xdr:rowOff>57150</xdr:rowOff>
    </xdr:to>
    <xdr:graphicFrame macro="">
      <xdr:nvGraphicFramePr>
        <xdr:cNvPr id="7" name="Graphique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486172</xdr:colOff>
      <xdr:row>0</xdr:row>
      <xdr:rowOff>79375</xdr:rowOff>
    </xdr:from>
    <xdr:to>
      <xdr:col>18</xdr:col>
      <xdr:colOff>615156</xdr:colOff>
      <xdr:row>2</xdr:row>
      <xdr:rowOff>29766</xdr:rowOff>
    </xdr:to>
    <xdr:sp macro="" textlink="">
      <xdr:nvSpPr>
        <xdr:cNvPr id="36" name="ZoneTexte 35"/>
        <xdr:cNvSpPr txBox="1"/>
      </xdr:nvSpPr>
      <xdr:spPr>
        <a:xfrm>
          <a:off x="13440172" y="79375"/>
          <a:ext cx="890984" cy="331391"/>
        </a:xfrm>
        <a:prstGeom prst="rect">
          <a:avLst/>
        </a:prstGeom>
        <a:solidFill>
          <a:srgbClr val="EAEAEA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>
              <a:solidFill>
                <a:schemeClr val="accent5">
                  <a:lumMod val="75000"/>
                </a:schemeClr>
              </a:solidFill>
              <a:latin typeface="Felix Titling" panose="04060505060202020A04" pitchFamily="82" charset="0"/>
            </a:rPr>
            <a:t>PROFIL</a:t>
          </a:r>
        </a:p>
      </xdr:txBody>
    </xdr:sp>
    <xdr:clientData/>
  </xdr:twoCellAnchor>
  <xdr:twoCellAnchor>
    <xdr:from>
      <xdr:col>5</xdr:col>
      <xdr:colOff>456407</xdr:colOff>
      <xdr:row>0</xdr:row>
      <xdr:rowOff>69453</xdr:rowOff>
    </xdr:from>
    <xdr:to>
      <xdr:col>15</xdr:col>
      <xdr:colOff>466329</xdr:colOff>
      <xdr:row>2</xdr:row>
      <xdr:rowOff>19844</xdr:rowOff>
    </xdr:to>
    <xdr:sp macro="" textlink="">
      <xdr:nvSpPr>
        <xdr:cNvPr id="37" name="ZoneTexte 36"/>
        <xdr:cNvSpPr txBox="1"/>
      </xdr:nvSpPr>
      <xdr:spPr>
        <a:xfrm>
          <a:off x="4266407" y="69453"/>
          <a:ext cx="7629922" cy="331391"/>
        </a:xfrm>
        <a:prstGeom prst="rect">
          <a:avLst/>
        </a:prstGeom>
        <a:solidFill>
          <a:srgbClr val="EAEAEA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2400" b="1">
              <a:solidFill>
                <a:schemeClr val="accent5">
                  <a:lumMod val="75000"/>
                </a:schemeClr>
              </a:solidFill>
              <a:latin typeface="Felix Titling" panose="04060505060202020A04" pitchFamily="82" charset="0"/>
            </a:rPr>
            <a:t>ma carte scolaire</a:t>
          </a:r>
        </a:p>
      </xdr:txBody>
    </xdr:sp>
    <xdr:clientData/>
  </xdr:twoCellAnchor>
  <xdr:oneCellAnchor>
    <xdr:from>
      <xdr:col>17</xdr:col>
      <xdr:colOff>168674</xdr:colOff>
      <xdr:row>0</xdr:row>
      <xdr:rowOff>29767</xdr:rowOff>
    </xdr:from>
    <xdr:ext cx="416718" cy="416718"/>
    <xdr:pic>
      <xdr:nvPicPr>
        <xdr:cNvPr id="38" name="Image 3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rightnessContrast bright="-2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2674" y="29767"/>
          <a:ext cx="416718" cy="416718"/>
        </a:xfrm>
        <a:prstGeom prst="rect">
          <a:avLst/>
        </a:prstGeom>
        <a:ln>
          <a:noFill/>
        </a:ln>
        <a:effectLst/>
      </xdr:spPr>
    </xdr:pic>
    <xdr:clientData/>
  </xdr:oneCellAnchor>
  <xdr:twoCellAnchor>
    <xdr:from>
      <xdr:col>3</xdr:col>
      <xdr:colOff>89297</xdr:colOff>
      <xdr:row>0</xdr:row>
      <xdr:rowOff>92869</xdr:rowOff>
    </xdr:from>
    <xdr:to>
      <xdr:col>5</xdr:col>
      <xdr:colOff>208359</xdr:colOff>
      <xdr:row>2</xdr:row>
      <xdr:rowOff>43260</xdr:rowOff>
    </xdr:to>
    <xdr:sp macro="" textlink="">
      <xdr:nvSpPr>
        <xdr:cNvPr id="39" name="ZoneTexte 38"/>
        <xdr:cNvSpPr txBox="1"/>
      </xdr:nvSpPr>
      <xdr:spPr>
        <a:xfrm>
          <a:off x="2375297" y="92869"/>
          <a:ext cx="1643062" cy="331391"/>
        </a:xfrm>
        <a:prstGeom prst="rect">
          <a:avLst/>
        </a:prstGeom>
        <a:solidFill>
          <a:srgbClr val="EAEAEA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2400" b="1">
              <a:solidFill>
                <a:schemeClr val="accent5">
                  <a:lumMod val="75000"/>
                </a:schemeClr>
              </a:solidFill>
              <a:latin typeface="Felix Titling" panose="04060505060202020A04" pitchFamily="82" charset="0"/>
            </a:rPr>
            <a:t>2020/2021</a:t>
          </a:r>
        </a:p>
      </xdr:txBody>
    </xdr:sp>
    <xdr:clientData/>
  </xdr:twoCellAnchor>
  <xdr:twoCellAnchor>
    <xdr:from>
      <xdr:col>2</xdr:col>
      <xdr:colOff>555625</xdr:colOff>
      <xdr:row>3</xdr:row>
      <xdr:rowOff>42635</xdr:rowOff>
    </xdr:from>
    <xdr:to>
      <xdr:col>14</xdr:col>
      <xdr:colOff>672905</xdr:colOff>
      <xdr:row>7</xdr:row>
      <xdr:rowOff>15901</xdr:rowOff>
    </xdr:to>
    <xdr:grpSp>
      <xdr:nvGrpSpPr>
        <xdr:cNvPr id="42" name="Groupe 41"/>
        <xdr:cNvGrpSpPr/>
      </xdr:nvGrpSpPr>
      <xdr:grpSpPr>
        <a:xfrm>
          <a:off x="2083594" y="608182"/>
          <a:ext cx="9285092" cy="727328"/>
          <a:chOff x="2698750" y="588338"/>
          <a:chExt cx="9285092" cy="727328"/>
        </a:xfrm>
      </xdr:grpSpPr>
      <xdr:grpSp>
        <xdr:nvGrpSpPr>
          <xdr:cNvPr id="8" name="Groupe text totaux"/>
          <xdr:cNvGrpSpPr/>
        </xdr:nvGrpSpPr>
        <xdr:grpSpPr>
          <a:xfrm>
            <a:off x="2698750" y="588338"/>
            <a:ext cx="7613642" cy="720387"/>
            <a:chOff x="2127437" y="612193"/>
            <a:chExt cx="7593124" cy="724337"/>
          </a:xfrm>
        </xdr:grpSpPr>
        <xdr:grpSp>
          <xdr:nvGrpSpPr>
            <xdr:cNvPr id="9" name="Totaux"/>
            <xdr:cNvGrpSpPr/>
          </xdr:nvGrpSpPr>
          <xdr:grpSpPr>
            <a:xfrm>
              <a:off x="2206590" y="612193"/>
              <a:ext cx="7500521" cy="724337"/>
              <a:chOff x="1884887" y="720958"/>
              <a:chExt cx="5498427" cy="393467"/>
            </a:xfrm>
            <a:solidFill>
              <a:schemeClr val="bg1">
                <a:lumMod val="95000"/>
              </a:schemeClr>
            </a:solidFill>
          </xdr:grpSpPr>
          <xdr:sp macro="" textlink="TCD_Repar_locaux!M57">
            <xdr:nvSpPr>
              <xdr:cNvPr id="14" name="Rectangle à coins arrondis 13"/>
              <xdr:cNvSpPr/>
            </xdr:nvSpPr>
            <xdr:spPr>
              <a:xfrm>
                <a:off x="1884887" y="720958"/>
                <a:ext cx="1304925" cy="381000"/>
              </a:xfrm>
              <a:prstGeom prst="roundRect">
                <a:avLst/>
              </a:prstGeom>
              <a:grpFill/>
              <a:ln>
                <a:noFill/>
              </a:ln>
              <a:effectLst/>
              <a:scene3d>
                <a:camera prst="orthographicFront">
                  <a:rot lat="0" lon="0" rev="0"/>
                </a:camera>
                <a:lightRig rig="contrasting" dir="t">
                  <a:rot lat="0" lon="0" rev="7800000"/>
                </a:lightRig>
              </a:scene3d>
              <a:sp3d>
                <a:bevelT w="139700" h="139700"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ctr"/>
                <a:fld id="{E319CE88-7F60-4DA1-AAAE-A92EDD4B453E}" type="TxLink">
                  <a:rPr lang="en-US" sz="2000" b="0" i="0" u="none" strike="noStrike">
                    <a:solidFill>
                      <a:schemeClr val="accent1">
                        <a:lumMod val="75000"/>
                      </a:schemeClr>
                    </a:solidFill>
                    <a:latin typeface="Sitka Subheading" panose="02000505000000020004" pitchFamily="2" charset="0"/>
                    <a:ea typeface="+mn-ea"/>
                    <a:cs typeface="Calibri"/>
                  </a:rPr>
                  <a:pPr marL="0" indent="0" algn="ctr"/>
                  <a:t>21000</a:t>
                </a:fld>
                <a:endParaRPr lang="fr-FR" sz="2000" b="0" i="0" u="none" strike="noStrike">
                  <a:solidFill>
                    <a:schemeClr val="accent1">
                      <a:lumMod val="75000"/>
                    </a:schemeClr>
                  </a:solidFill>
                  <a:latin typeface="Sitka Subheading" panose="02000505000000020004" pitchFamily="2" charset="0"/>
                  <a:ea typeface="+mn-ea"/>
                  <a:cs typeface="Calibri"/>
                </a:endParaRPr>
              </a:p>
            </xdr:txBody>
          </xdr:sp>
          <xdr:sp macro="" textlink="TCD_Repar_locaux!M5">
            <xdr:nvSpPr>
              <xdr:cNvPr id="15" name="Rectangle à coins arrondis 14"/>
              <xdr:cNvSpPr/>
            </xdr:nvSpPr>
            <xdr:spPr>
              <a:xfrm>
                <a:off x="4757583" y="723900"/>
                <a:ext cx="1304925" cy="381000"/>
              </a:xfrm>
              <a:prstGeom prst="roundRect">
                <a:avLst/>
              </a:prstGeom>
              <a:grpFill/>
              <a:ln>
                <a:noFill/>
              </a:ln>
              <a:effectLst/>
              <a:scene3d>
                <a:camera prst="orthographicFront">
                  <a:rot lat="0" lon="0" rev="0"/>
                </a:camera>
                <a:lightRig rig="contrasting" dir="t">
                  <a:rot lat="0" lon="0" rev="7800000"/>
                </a:lightRig>
              </a:scene3d>
              <a:sp3d>
                <a:bevelT w="139700" h="139700"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ctr"/>
                <a:fld id="{1E42BE98-118D-4E49-9CF3-4B02AD437C84}" type="TxLink">
                  <a:rPr lang="en-US" sz="2000" b="0" i="0" u="none" strike="noStrike">
                    <a:solidFill>
                      <a:schemeClr val="accent1">
                        <a:lumMod val="75000"/>
                      </a:schemeClr>
                    </a:solidFill>
                    <a:latin typeface="Sitka Subheading" panose="02000505000000020004" pitchFamily="2" charset="0"/>
                    <a:ea typeface="+mn-ea"/>
                    <a:cs typeface="Calibri"/>
                  </a:rPr>
                  <a:pPr marL="0" indent="0" algn="ctr"/>
                  <a:t>734</a:t>
                </a:fld>
                <a:endParaRPr lang="fr-FR" sz="2000" b="0" i="0" u="none" strike="noStrike">
                  <a:solidFill>
                    <a:schemeClr val="accent1">
                      <a:lumMod val="75000"/>
                    </a:schemeClr>
                  </a:solidFill>
                  <a:latin typeface="Sitka Subheading" panose="02000505000000020004" pitchFamily="2" charset="0"/>
                  <a:ea typeface="+mn-ea"/>
                  <a:cs typeface="Calibri"/>
                </a:endParaRPr>
              </a:p>
            </xdr:txBody>
          </xdr:sp>
          <xdr:sp macro="" textlink="TCD_Repar_locaux!M31">
            <xdr:nvSpPr>
              <xdr:cNvPr id="16" name="Rectangle à coins arrondis 15"/>
              <xdr:cNvSpPr/>
            </xdr:nvSpPr>
            <xdr:spPr>
              <a:xfrm>
                <a:off x="6100806" y="724723"/>
                <a:ext cx="1282508" cy="381000"/>
              </a:xfrm>
              <a:prstGeom prst="roundRect">
                <a:avLst/>
              </a:prstGeom>
              <a:grpFill/>
              <a:ln>
                <a:noFill/>
              </a:ln>
              <a:effectLst/>
              <a:scene3d>
                <a:camera prst="orthographicFront">
                  <a:rot lat="0" lon="0" rev="0"/>
                </a:camera>
                <a:lightRig rig="contrasting" dir="t">
                  <a:rot lat="0" lon="0" rev="7800000"/>
                </a:lightRig>
              </a:scene3d>
              <a:sp3d>
                <a:bevelT w="139700" h="139700"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ctr"/>
                <a:fld id="{30A27558-9C2E-4264-9461-B5BD6C0FD8D7}" type="TxLink">
                  <a:rPr lang="en-US" sz="2000" b="0" i="0" u="none" strike="noStrike">
                    <a:solidFill>
                      <a:schemeClr val="accent1">
                        <a:lumMod val="75000"/>
                      </a:schemeClr>
                    </a:solidFill>
                    <a:latin typeface="Sitka Subheading" panose="02000505000000020004" pitchFamily="2" charset="0"/>
                    <a:ea typeface="+mn-ea"/>
                    <a:cs typeface="Calibri"/>
                  </a:rPr>
                  <a:pPr marL="0" indent="0" algn="ctr"/>
                  <a:t>2388</a:t>
                </a:fld>
                <a:endParaRPr lang="fr-FR" sz="2000" b="0" i="0" u="none" strike="noStrike">
                  <a:solidFill>
                    <a:schemeClr val="accent1">
                      <a:lumMod val="75000"/>
                    </a:schemeClr>
                  </a:solidFill>
                  <a:latin typeface="Sitka Subheading" panose="02000505000000020004" pitchFamily="2" charset="0"/>
                  <a:ea typeface="+mn-ea"/>
                  <a:cs typeface="Calibri"/>
                </a:endParaRPr>
              </a:p>
            </xdr:txBody>
          </xdr:sp>
          <xdr:sp macro="" textlink="TCD_Repar_locaux!M44">
            <xdr:nvSpPr>
              <xdr:cNvPr id="17" name="Rectangle à coins arrondis 16"/>
              <xdr:cNvSpPr/>
            </xdr:nvSpPr>
            <xdr:spPr>
              <a:xfrm>
                <a:off x="3219601" y="733425"/>
                <a:ext cx="1523309" cy="381000"/>
              </a:xfrm>
              <a:prstGeom prst="roundRect">
                <a:avLst/>
              </a:prstGeom>
              <a:grpFill/>
              <a:ln>
                <a:noFill/>
              </a:ln>
              <a:effectLst/>
              <a:scene3d>
                <a:camera prst="orthographicFront">
                  <a:rot lat="0" lon="0" rev="0"/>
                </a:camera>
                <a:lightRig rig="contrasting" dir="t">
                  <a:rot lat="0" lon="0" rev="7800000"/>
                </a:lightRig>
              </a:scene3d>
              <a:sp3d>
                <a:bevelT w="139700" h="139700"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ctr"/>
                <a:fld id="{A6275684-6444-4D3D-93B5-9CB80B11407F}" type="TxLink">
                  <a:rPr lang="en-US" sz="2000" b="0" i="0" u="none" strike="noStrike">
                    <a:solidFill>
                      <a:schemeClr val="accent1">
                        <a:lumMod val="75000"/>
                      </a:schemeClr>
                    </a:solidFill>
                    <a:latin typeface="Sitka Subheading" panose="02000505000000020004" pitchFamily="2" charset="0"/>
                    <a:ea typeface="+mn-ea"/>
                    <a:cs typeface="Calibri"/>
                  </a:rPr>
                  <a:pPr marL="0" indent="0" algn="ctr"/>
                  <a:t>2061</a:t>
                </a:fld>
                <a:endParaRPr lang="fr-FR" sz="2000" b="0" i="0" u="none" strike="noStrike">
                  <a:solidFill>
                    <a:schemeClr val="accent1">
                      <a:lumMod val="75000"/>
                    </a:schemeClr>
                  </a:solidFill>
                  <a:latin typeface="Sitka Subheading" panose="02000505000000020004" pitchFamily="2" charset="0"/>
                  <a:ea typeface="+mn-ea"/>
                  <a:cs typeface="Calibri"/>
                </a:endParaRPr>
              </a:p>
            </xdr:txBody>
          </xdr:sp>
        </xdr:grpSp>
        <xdr:sp macro="" textlink="">
          <xdr:nvSpPr>
            <xdr:cNvPr id="10" name="ZoneTexte 9"/>
            <xdr:cNvSpPr txBox="1"/>
          </xdr:nvSpPr>
          <xdr:spPr>
            <a:xfrm>
              <a:off x="2127437" y="629183"/>
              <a:ext cx="1949509" cy="25669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fr-FR" sz="900">
                  <a:solidFill>
                    <a:schemeClr val="accent2">
                      <a:lumMod val="50000"/>
                    </a:schemeClr>
                  </a:solidFill>
                  <a:latin typeface="Felix Titling" panose="04060505060202020A04" pitchFamily="82" charset="0"/>
                </a:rPr>
                <a:t>SALLES</a:t>
              </a:r>
              <a:r>
                <a:rPr lang="fr-FR" sz="900" baseline="0">
                  <a:solidFill>
                    <a:schemeClr val="accent2">
                      <a:lumMod val="50000"/>
                    </a:schemeClr>
                  </a:solidFill>
                  <a:latin typeface="Felix Titling" panose="04060505060202020A04" pitchFamily="82" charset="0"/>
                </a:rPr>
                <a:t> DE CLASSE OCCUPEES</a:t>
              </a:r>
              <a:endParaRPr lang="fr-FR" sz="900">
                <a:solidFill>
                  <a:schemeClr val="accent2">
                    <a:lumMod val="50000"/>
                  </a:schemeClr>
                </a:solidFill>
                <a:latin typeface="Felix Titling" panose="04060505060202020A04" pitchFamily="82" charset="0"/>
              </a:endParaRPr>
            </a:p>
          </xdr:txBody>
        </xdr:sp>
        <xdr:sp macro="" textlink="">
          <xdr:nvSpPr>
            <xdr:cNvPr id="11" name="ZoneTexte 10"/>
            <xdr:cNvSpPr txBox="1"/>
          </xdr:nvSpPr>
          <xdr:spPr>
            <a:xfrm>
              <a:off x="3958035" y="669087"/>
              <a:ext cx="2196721" cy="18590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fr-FR" sz="900">
                  <a:solidFill>
                    <a:schemeClr val="accent2">
                      <a:lumMod val="50000"/>
                    </a:schemeClr>
                  </a:solidFill>
                  <a:latin typeface="Felix Titling" panose="04060505060202020A04" pitchFamily="82" charset="0"/>
                </a:rPr>
                <a:t>SALLES DE CLASSES NON OCCUPEES</a:t>
              </a:r>
            </a:p>
          </xdr:txBody>
        </xdr:sp>
        <xdr:sp macro="" textlink="">
          <xdr:nvSpPr>
            <xdr:cNvPr id="12" name="ZoneTexte 11"/>
            <xdr:cNvSpPr txBox="1"/>
          </xdr:nvSpPr>
          <xdr:spPr>
            <a:xfrm>
              <a:off x="6142781" y="647699"/>
              <a:ext cx="1714500" cy="23812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fr-FR" sz="900">
                  <a:solidFill>
                    <a:schemeClr val="accent2">
                      <a:lumMod val="50000"/>
                    </a:schemeClr>
                  </a:solidFill>
                  <a:latin typeface="Felix Titling" panose="04060505060202020A04" pitchFamily="82" charset="0"/>
                </a:rPr>
                <a:t>LOGEMENT DE FONCTION</a:t>
              </a:r>
            </a:p>
          </xdr:txBody>
        </xdr:sp>
        <xdr:sp macro="" textlink="">
          <xdr:nvSpPr>
            <xdr:cNvPr id="13" name="ZoneTexte 12"/>
            <xdr:cNvSpPr txBox="1"/>
          </xdr:nvSpPr>
          <xdr:spPr>
            <a:xfrm>
              <a:off x="7904538" y="649135"/>
              <a:ext cx="1816023" cy="23943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fr-FR" sz="900">
                  <a:solidFill>
                    <a:schemeClr val="accent2">
                      <a:lumMod val="50000"/>
                    </a:schemeClr>
                  </a:solidFill>
                  <a:latin typeface="Felix Titling" panose="04060505060202020A04" pitchFamily="82" charset="0"/>
                </a:rPr>
                <a:t>SALLES INFORMATIQUE</a:t>
              </a:r>
            </a:p>
          </xdr:txBody>
        </xdr:sp>
      </xdr:grpSp>
      <xdr:sp macro="" textlink="TCD_Repar_locaux!M70">
        <xdr:nvSpPr>
          <xdr:cNvPr id="40" name="Rectangle à coins arrondis 39"/>
          <xdr:cNvSpPr/>
        </xdr:nvSpPr>
        <xdr:spPr>
          <a:xfrm>
            <a:off x="10362046" y="618104"/>
            <a:ext cx="1613655" cy="697562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/>
          <a:scene3d>
            <a:camera prst="orthographicFront">
              <a:rot lat="0" lon="0" rev="0"/>
            </a:camera>
            <a:lightRig rig="contrasting" dir="t">
              <a:rot lat="0" lon="0" rev="7800000"/>
            </a:lightRig>
          </a:scene3d>
          <a:sp3d>
            <a:bevelT w="139700" h="1397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F3C90E87-9275-4739-B50E-A993082AFC0A}" type="TxLink">
              <a:rPr lang="en-US" sz="2000" b="0" i="0" u="none" strike="noStrike">
                <a:solidFill>
                  <a:schemeClr val="accent1">
                    <a:lumMod val="75000"/>
                  </a:schemeClr>
                </a:solidFill>
                <a:latin typeface="Sitka Subheading" panose="02000505000000020004" pitchFamily="2" charset="0"/>
                <a:cs typeface="Calibri"/>
              </a:rPr>
              <a:pPr algn="ctr"/>
              <a:t>21369</a:t>
            </a:fld>
            <a:endParaRPr lang="fr-FR" sz="2000" b="1">
              <a:solidFill>
                <a:schemeClr val="accent1">
                  <a:lumMod val="75000"/>
                </a:schemeClr>
              </a:solidFill>
              <a:latin typeface="Sitka Subheading" panose="02000505000000020004" pitchFamily="2" charset="0"/>
            </a:endParaRPr>
          </a:p>
        </xdr:txBody>
      </xdr:sp>
      <xdr:sp macro="" textlink="">
        <xdr:nvSpPr>
          <xdr:cNvPr id="41" name="ZoneTexte 40"/>
          <xdr:cNvSpPr txBox="1"/>
        </xdr:nvSpPr>
        <xdr:spPr>
          <a:xfrm>
            <a:off x="10308826" y="647952"/>
            <a:ext cx="1675016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fr-FR" sz="900">
                <a:solidFill>
                  <a:schemeClr val="accent2">
                    <a:lumMod val="50000"/>
                  </a:schemeClr>
                </a:solidFill>
                <a:latin typeface="Felix Titling" panose="04060505060202020A04" pitchFamily="82" charset="0"/>
              </a:rPr>
              <a:t>TOILETTES/LATRINES</a:t>
            </a:r>
          </a:p>
        </xdr:txBody>
      </xdr:sp>
    </xdr:grpSp>
    <xdr:clientData/>
  </xdr:twoCellAnchor>
  <xdr:twoCellAnchor>
    <xdr:from>
      <xdr:col>8</xdr:col>
      <xdr:colOff>69074</xdr:colOff>
      <xdr:row>7</xdr:row>
      <xdr:rowOff>149497</xdr:rowOff>
    </xdr:from>
    <xdr:to>
      <xdr:col>10</xdr:col>
      <xdr:colOff>126206</xdr:colOff>
      <xdr:row>10</xdr:row>
      <xdr:rowOff>7143</xdr:rowOff>
    </xdr:to>
    <xdr:grpSp>
      <xdr:nvGrpSpPr>
        <xdr:cNvPr id="6" name="Groupe 5"/>
        <xdr:cNvGrpSpPr/>
      </xdr:nvGrpSpPr>
      <xdr:grpSpPr>
        <a:xfrm>
          <a:off x="6180949" y="1469106"/>
          <a:ext cx="1585101" cy="423193"/>
          <a:chOff x="2152668" y="1389732"/>
          <a:chExt cx="1585101" cy="423193"/>
        </a:xfrm>
      </xdr:grpSpPr>
      <xdr:sp macro="" textlink="TCD_Repar_locaux!M10">
        <xdr:nvSpPr>
          <xdr:cNvPr id="34" name="Rectangle à coins arrondis 33"/>
          <xdr:cNvSpPr/>
        </xdr:nvSpPr>
        <xdr:spPr>
          <a:xfrm>
            <a:off x="2152668" y="1389732"/>
            <a:ext cx="506395" cy="396206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/>
          <a:scene3d>
            <a:camera prst="orthographicFront">
              <a:rot lat="0" lon="0" rev="0"/>
            </a:camera>
            <a:lightRig rig="contrasting" dir="t">
              <a:rot lat="0" lon="0" rev="7800000"/>
            </a:lightRig>
          </a:scene3d>
          <a:sp3d>
            <a:bevelT w="139700" h="1397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845D6F15-9609-4917-8FC7-7ED8A7F7EDFF}" type="TxLink">
              <a:rPr lang="en-US" sz="900" b="0" i="0" u="none" strike="noStrike">
                <a:solidFill>
                  <a:schemeClr val="accent1">
                    <a:lumMod val="75000"/>
                  </a:schemeClr>
                </a:solidFill>
                <a:latin typeface="Sitka Subheading" panose="02000505000000020004" pitchFamily="2" charset="0"/>
                <a:ea typeface="+mn-ea"/>
                <a:cs typeface="Calibri" panose="020F0502020204030204" pitchFamily="34" charset="0"/>
              </a:rPr>
              <a:pPr marL="0" indent="0" algn="ctr"/>
              <a:t>653</a:t>
            </a:fld>
            <a:endParaRPr lang="fr-FR" sz="900" b="0" i="0" u="none" strike="noStrike">
              <a:solidFill>
                <a:schemeClr val="accent1">
                  <a:lumMod val="75000"/>
                </a:schemeClr>
              </a:solidFill>
              <a:latin typeface="Sitka Subheading" panose="02000505000000020004" pitchFamily="2" charset="0"/>
              <a:ea typeface="+mn-ea"/>
              <a:cs typeface="Calibri" panose="020F0502020204030204" pitchFamily="34" charset="0"/>
            </a:endParaRPr>
          </a:p>
        </xdr:txBody>
      </xdr:sp>
      <xdr:sp macro="" textlink="TCD_Repar_locaux!M6">
        <xdr:nvSpPr>
          <xdr:cNvPr id="35" name="Rectangle à coins arrondis 34"/>
          <xdr:cNvSpPr/>
        </xdr:nvSpPr>
        <xdr:spPr>
          <a:xfrm>
            <a:off x="2692021" y="1403226"/>
            <a:ext cx="506395" cy="396206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/>
          <a:scene3d>
            <a:camera prst="orthographicFront">
              <a:rot lat="0" lon="0" rev="0"/>
            </a:camera>
            <a:lightRig rig="contrasting" dir="t">
              <a:rot lat="0" lon="0" rev="7800000"/>
            </a:lightRig>
          </a:scene3d>
          <a:sp3d>
            <a:bevelT w="139700" h="1397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2C8BB3A8-AAF6-40E3-B45B-9440AE4C1F9B}" type="TxLink">
              <a:rPr lang="en-US" sz="900" b="0" i="0" u="none" strike="noStrike">
                <a:solidFill>
                  <a:schemeClr val="accent1">
                    <a:lumMod val="75000"/>
                  </a:schemeClr>
                </a:solidFill>
                <a:latin typeface="Sitka Subheading" panose="02000505000000020004" pitchFamily="2" charset="0"/>
                <a:ea typeface="+mn-ea"/>
                <a:cs typeface="Calibri" panose="020F0502020204030204" pitchFamily="34" charset="0"/>
              </a:rPr>
              <a:pPr marL="0" indent="0" algn="ctr"/>
              <a:t>64</a:t>
            </a:fld>
            <a:endParaRPr lang="fr-FR" sz="900" b="0" i="0" u="none" strike="noStrike">
              <a:solidFill>
                <a:schemeClr val="accent1">
                  <a:lumMod val="75000"/>
                </a:schemeClr>
              </a:solidFill>
              <a:latin typeface="Sitka Subheading" panose="02000505000000020004" pitchFamily="2" charset="0"/>
              <a:ea typeface="+mn-ea"/>
              <a:cs typeface="Calibri" panose="020F0502020204030204" pitchFamily="34" charset="0"/>
            </a:endParaRPr>
          </a:p>
        </xdr:txBody>
      </xdr:sp>
      <xdr:sp macro="" textlink="TCD_Repar_locaux!M14">
        <xdr:nvSpPr>
          <xdr:cNvPr id="43" name="Rectangle à coins arrondis 42"/>
          <xdr:cNvSpPr/>
        </xdr:nvSpPr>
        <xdr:spPr>
          <a:xfrm>
            <a:off x="3231374" y="1416719"/>
            <a:ext cx="506395" cy="396206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/>
          <a:scene3d>
            <a:camera prst="orthographicFront">
              <a:rot lat="0" lon="0" rev="0"/>
            </a:camera>
            <a:lightRig rig="contrasting" dir="t">
              <a:rot lat="0" lon="0" rev="7800000"/>
            </a:lightRig>
          </a:scene3d>
          <a:sp3d>
            <a:bevelT w="139700" h="1397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25858B3D-996D-4926-9B8E-B99F0A086104}" type="TxLink">
              <a:rPr lang="en-US" sz="900" b="0" i="0" u="none" strike="noStrike">
                <a:solidFill>
                  <a:schemeClr val="accent1">
                    <a:lumMod val="75000"/>
                  </a:schemeClr>
                </a:solidFill>
                <a:latin typeface="Sitka Subheading" panose="02000505000000020004" pitchFamily="2" charset="0"/>
                <a:ea typeface="+mn-ea"/>
                <a:cs typeface="Calibri" panose="020F0502020204030204" pitchFamily="34" charset="0"/>
              </a:rPr>
              <a:pPr marL="0" indent="0" algn="ctr"/>
              <a:t>17</a:t>
            </a:fld>
            <a:endParaRPr lang="fr-FR" sz="900" b="0" i="0" u="none" strike="noStrike">
              <a:solidFill>
                <a:schemeClr val="accent1">
                  <a:lumMod val="75000"/>
                </a:schemeClr>
              </a:solidFill>
              <a:latin typeface="Sitka Subheading" panose="02000505000000020004" pitchFamily="2" charset="0"/>
              <a:ea typeface="+mn-ea"/>
              <a:cs typeface="Calibri" panose="020F0502020204030204" pitchFamily="34" charset="0"/>
            </a:endParaRPr>
          </a:p>
        </xdr:txBody>
      </xdr:sp>
    </xdr:grpSp>
    <xdr:clientData/>
  </xdr:twoCellAnchor>
  <xdr:twoCellAnchor>
    <xdr:from>
      <xdr:col>5</xdr:col>
      <xdr:colOff>396875</xdr:colOff>
      <xdr:row>7</xdr:row>
      <xdr:rowOff>113382</xdr:rowOff>
    </xdr:from>
    <xdr:to>
      <xdr:col>7</xdr:col>
      <xdr:colOff>477043</xdr:colOff>
      <xdr:row>9</xdr:row>
      <xdr:rowOff>159543</xdr:rowOff>
    </xdr:to>
    <xdr:grpSp>
      <xdr:nvGrpSpPr>
        <xdr:cNvPr id="44" name="Groupe 43"/>
        <xdr:cNvGrpSpPr/>
      </xdr:nvGrpSpPr>
      <xdr:grpSpPr>
        <a:xfrm>
          <a:off x="4216797" y="1432991"/>
          <a:ext cx="1608137" cy="423193"/>
          <a:chOff x="2129632" y="1389732"/>
          <a:chExt cx="1608137" cy="423193"/>
        </a:xfrm>
      </xdr:grpSpPr>
      <xdr:sp macro="" textlink="TCD_Repar_locaux!M49">
        <xdr:nvSpPr>
          <xdr:cNvPr id="45" name="Rectangle à coins arrondis 44"/>
          <xdr:cNvSpPr/>
        </xdr:nvSpPr>
        <xdr:spPr>
          <a:xfrm>
            <a:off x="2129632" y="1389732"/>
            <a:ext cx="529431" cy="396206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/>
          <a:scene3d>
            <a:camera prst="orthographicFront">
              <a:rot lat="0" lon="0" rev="0"/>
            </a:camera>
            <a:lightRig rig="contrasting" dir="t">
              <a:rot lat="0" lon="0" rev="7800000"/>
            </a:lightRig>
          </a:scene3d>
          <a:sp3d>
            <a:bevelT w="139700" h="1397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F2FAAA71-AFDB-4081-B8FF-95CD27923AF5}" type="TxLink">
              <a:rPr lang="en-US" sz="900" b="0" i="0" u="none" strike="noStrike">
                <a:solidFill>
                  <a:schemeClr val="accent1">
                    <a:lumMod val="75000"/>
                  </a:schemeClr>
                </a:solidFill>
                <a:latin typeface="Sitka Subheading" panose="02000505000000020004" pitchFamily="2" charset="0"/>
                <a:ea typeface="+mn-ea"/>
                <a:cs typeface="Calibri" panose="020F0502020204030204" pitchFamily="34" charset="0"/>
              </a:rPr>
              <a:pPr marL="0" indent="0" algn="ctr"/>
              <a:t>1745</a:t>
            </a:fld>
            <a:endParaRPr lang="fr-FR" sz="900" b="0" i="0" u="none" strike="noStrike">
              <a:solidFill>
                <a:schemeClr val="accent1">
                  <a:lumMod val="75000"/>
                </a:schemeClr>
              </a:solidFill>
              <a:latin typeface="Sitka Subheading" panose="02000505000000020004" pitchFamily="2" charset="0"/>
              <a:ea typeface="+mn-ea"/>
              <a:cs typeface="Calibri" panose="020F0502020204030204" pitchFamily="34" charset="0"/>
            </a:endParaRPr>
          </a:p>
        </xdr:txBody>
      </xdr:sp>
      <xdr:sp macro="" textlink="TCD_Repar_locaux!M45">
        <xdr:nvSpPr>
          <xdr:cNvPr id="46" name="Rectangle à coins arrondis 45"/>
          <xdr:cNvSpPr/>
        </xdr:nvSpPr>
        <xdr:spPr>
          <a:xfrm>
            <a:off x="2692021" y="1403226"/>
            <a:ext cx="506395" cy="396206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/>
          <a:scene3d>
            <a:camera prst="orthographicFront">
              <a:rot lat="0" lon="0" rev="0"/>
            </a:camera>
            <a:lightRig rig="contrasting" dir="t">
              <a:rot lat="0" lon="0" rev="7800000"/>
            </a:lightRig>
          </a:scene3d>
          <a:sp3d>
            <a:bevelT w="139700" h="1397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76F1E0F5-7076-47FA-89A3-DD1C57896F0C}" type="TxLink">
              <a:rPr lang="en-US" sz="900" b="0" i="0" u="none" strike="noStrike">
                <a:solidFill>
                  <a:schemeClr val="accent1">
                    <a:lumMod val="75000"/>
                  </a:schemeClr>
                </a:solidFill>
                <a:latin typeface="Sitka Subheading" panose="02000505000000020004" pitchFamily="2" charset="0"/>
                <a:ea typeface="+mn-ea"/>
                <a:cs typeface="Calibri" panose="020F0502020204030204" pitchFamily="34" charset="0"/>
              </a:rPr>
              <a:pPr marL="0" indent="0" algn="ctr"/>
              <a:t>223</a:t>
            </a:fld>
            <a:endParaRPr lang="fr-FR" sz="900" b="0" i="0" u="none" strike="noStrike">
              <a:solidFill>
                <a:schemeClr val="accent1">
                  <a:lumMod val="75000"/>
                </a:schemeClr>
              </a:solidFill>
              <a:latin typeface="Sitka Subheading" panose="02000505000000020004" pitchFamily="2" charset="0"/>
              <a:ea typeface="+mn-ea"/>
              <a:cs typeface="Calibri" panose="020F0502020204030204" pitchFamily="34" charset="0"/>
            </a:endParaRPr>
          </a:p>
        </xdr:txBody>
      </xdr:sp>
      <xdr:sp macro="" textlink="TCD_Repar_locaux!M53">
        <xdr:nvSpPr>
          <xdr:cNvPr id="47" name="Rectangle à coins arrondis 46"/>
          <xdr:cNvSpPr/>
        </xdr:nvSpPr>
        <xdr:spPr>
          <a:xfrm>
            <a:off x="3231374" y="1416719"/>
            <a:ext cx="506395" cy="396206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/>
          <a:scene3d>
            <a:camera prst="orthographicFront">
              <a:rot lat="0" lon="0" rev="0"/>
            </a:camera>
            <a:lightRig rig="contrasting" dir="t">
              <a:rot lat="0" lon="0" rev="7800000"/>
            </a:lightRig>
          </a:scene3d>
          <a:sp3d>
            <a:bevelT w="139700" h="1397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DA1EC848-9FCB-46B5-B52E-93457421AF85}" type="TxLink">
              <a:rPr lang="en-US" sz="900" b="0" i="0" u="none" strike="noStrike">
                <a:solidFill>
                  <a:schemeClr val="accent1">
                    <a:lumMod val="75000"/>
                  </a:schemeClr>
                </a:solidFill>
                <a:latin typeface="Sitka Subheading" panose="02000505000000020004" pitchFamily="2" charset="0"/>
                <a:ea typeface="+mn-ea"/>
                <a:cs typeface="Calibri" panose="020F0502020204030204" pitchFamily="34" charset="0"/>
              </a:rPr>
              <a:pPr marL="0" indent="0" algn="ctr"/>
              <a:t>93</a:t>
            </a:fld>
            <a:endParaRPr lang="fr-FR" sz="900" b="0" i="0" u="none" strike="noStrike">
              <a:solidFill>
                <a:schemeClr val="accent1">
                  <a:lumMod val="75000"/>
                </a:schemeClr>
              </a:solidFill>
              <a:latin typeface="Sitka Subheading" panose="02000505000000020004" pitchFamily="2" charset="0"/>
              <a:ea typeface="+mn-ea"/>
              <a:cs typeface="Calibri" panose="020F0502020204030204" pitchFamily="34" charset="0"/>
            </a:endParaRPr>
          </a:p>
        </xdr:txBody>
      </xdr:sp>
    </xdr:grpSp>
    <xdr:clientData/>
  </xdr:twoCellAnchor>
  <xdr:twoCellAnchor>
    <xdr:from>
      <xdr:col>2</xdr:col>
      <xdr:colOff>704453</xdr:colOff>
      <xdr:row>7</xdr:row>
      <xdr:rowOff>70124</xdr:rowOff>
    </xdr:from>
    <xdr:to>
      <xdr:col>5</xdr:col>
      <xdr:colOff>86519</xdr:colOff>
      <xdr:row>9</xdr:row>
      <xdr:rowOff>106363</xdr:rowOff>
    </xdr:to>
    <xdr:grpSp>
      <xdr:nvGrpSpPr>
        <xdr:cNvPr id="48" name="Groupe 47"/>
        <xdr:cNvGrpSpPr/>
      </xdr:nvGrpSpPr>
      <xdr:grpSpPr>
        <a:xfrm>
          <a:off x="2232422" y="1389733"/>
          <a:ext cx="1674019" cy="413271"/>
          <a:chOff x="2113360" y="1389732"/>
          <a:chExt cx="1674019" cy="413271"/>
        </a:xfrm>
      </xdr:grpSpPr>
      <xdr:sp macro="" textlink="TCD_Repar_locaux!M62">
        <xdr:nvSpPr>
          <xdr:cNvPr id="49" name="Rectangle à coins arrondis 48"/>
          <xdr:cNvSpPr/>
        </xdr:nvSpPr>
        <xdr:spPr>
          <a:xfrm>
            <a:off x="2113360" y="1389732"/>
            <a:ext cx="545703" cy="396206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/>
          <a:scene3d>
            <a:camera prst="orthographicFront">
              <a:rot lat="0" lon="0" rev="0"/>
            </a:camera>
            <a:lightRig rig="contrasting" dir="t">
              <a:rot lat="0" lon="0" rev="7800000"/>
            </a:lightRig>
          </a:scene3d>
          <a:sp3d>
            <a:bevelT w="139700" h="1397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10C8F407-92DD-420E-8BE3-4C6CB2A0E9D0}" type="TxLink">
              <a:rPr lang="en-US" sz="900" b="0" i="0" u="none" strike="noStrike">
                <a:solidFill>
                  <a:schemeClr val="accent1">
                    <a:lumMod val="75000"/>
                  </a:schemeClr>
                </a:solidFill>
                <a:latin typeface="Sitka Subheading" panose="02000505000000020004" pitchFamily="2" charset="0"/>
                <a:ea typeface="+mn-ea"/>
                <a:cs typeface="Calibri" panose="020F0502020204030204" pitchFamily="34" charset="0"/>
              </a:rPr>
              <a:pPr marL="0" indent="0" algn="ctr"/>
              <a:t>17390</a:t>
            </a:fld>
            <a:endParaRPr lang="fr-FR" sz="900" b="0" i="0" u="none" strike="noStrike">
              <a:solidFill>
                <a:schemeClr val="accent1">
                  <a:lumMod val="75000"/>
                </a:schemeClr>
              </a:solidFill>
              <a:latin typeface="Sitka Subheading" panose="02000505000000020004" pitchFamily="2" charset="0"/>
              <a:ea typeface="+mn-ea"/>
              <a:cs typeface="Calibri" panose="020F0502020204030204" pitchFamily="34" charset="0"/>
            </a:endParaRPr>
          </a:p>
        </xdr:txBody>
      </xdr:sp>
      <xdr:sp macro="" textlink="TCD_Repar_locaux!M58">
        <xdr:nvSpPr>
          <xdr:cNvPr id="50" name="Rectangle à coins arrondis 49"/>
          <xdr:cNvSpPr/>
        </xdr:nvSpPr>
        <xdr:spPr>
          <a:xfrm>
            <a:off x="2721787" y="1403226"/>
            <a:ext cx="506395" cy="396206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/>
          <a:scene3d>
            <a:camera prst="orthographicFront">
              <a:rot lat="0" lon="0" rev="0"/>
            </a:camera>
            <a:lightRig rig="contrasting" dir="t">
              <a:rot lat="0" lon="0" rev="7800000"/>
            </a:lightRig>
          </a:scene3d>
          <a:sp3d>
            <a:bevelT w="139700" h="1397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20D19684-E369-4589-A63C-FE1A841A81F8}" type="TxLink">
              <a:rPr lang="en-US" sz="900" b="0" i="0" u="none" strike="noStrike">
                <a:solidFill>
                  <a:schemeClr val="accent1">
                    <a:lumMod val="75000"/>
                  </a:schemeClr>
                </a:solidFill>
                <a:latin typeface="Sitka Subheading" panose="02000505000000020004" pitchFamily="2" charset="0"/>
                <a:ea typeface="+mn-ea"/>
                <a:cs typeface="Calibri" panose="020F0502020204030204" pitchFamily="34" charset="0"/>
              </a:rPr>
              <a:pPr marL="0" indent="0" algn="ctr"/>
              <a:t>2773</a:t>
            </a:fld>
            <a:endParaRPr lang="fr-FR" sz="900" b="0" i="0" u="none" strike="noStrike">
              <a:solidFill>
                <a:schemeClr val="accent1">
                  <a:lumMod val="75000"/>
                </a:schemeClr>
              </a:solidFill>
              <a:latin typeface="Sitka Subheading" panose="02000505000000020004" pitchFamily="2" charset="0"/>
              <a:ea typeface="+mn-ea"/>
              <a:cs typeface="Calibri" panose="020F0502020204030204" pitchFamily="34" charset="0"/>
            </a:endParaRPr>
          </a:p>
        </xdr:txBody>
      </xdr:sp>
      <xdr:sp macro="" textlink="TCD_Repar_locaux!M66">
        <xdr:nvSpPr>
          <xdr:cNvPr id="51" name="Rectangle à coins arrondis 50"/>
          <xdr:cNvSpPr/>
        </xdr:nvSpPr>
        <xdr:spPr>
          <a:xfrm>
            <a:off x="3280984" y="1406797"/>
            <a:ext cx="506395" cy="396206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/>
          <a:scene3d>
            <a:camera prst="orthographicFront">
              <a:rot lat="0" lon="0" rev="0"/>
            </a:camera>
            <a:lightRig rig="contrasting" dir="t">
              <a:rot lat="0" lon="0" rev="7800000"/>
            </a:lightRig>
          </a:scene3d>
          <a:sp3d>
            <a:bevelT w="139700" h="1397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27FEC00A-AD28-444C-A66B-953755567286}" type="TxLink">
              <a:rPr lang="en-US" sz="900" b="0" i="0" u="none" strike="noStrike">
                <a:solidFill>
                  <a:schemeClr val="accent1">
                    <a:lumMod val="75000"/>
                  </a:schemeClr>
                </a:solidFill>
                <a:latin typeface="Sitka Subheading" panose="02000505000000020004" pitchFamily="2" charset="0"/>
                <a:ea typeface="+mn-ea"/>
                <a:cs typeface="Calibri" panose="020F0502020204030204" pitchFamily="34" charset="0"/>
              </a:rPr>
              <a:pPr marL="0" indent="0" algn="ctr"/>
              <a:t>837</a:t>
            </a:fld>
            <a:endParaRPr lang="fr-FR" sz="900" b="0" i="0" u="none" strike="noStrike">
              <a:solidFill>
                <a:schemeClr val="accent1">
                  <a:lumMod val="75000"/>
                </a:schemeClr>
              </a:solidFill>
              <a:latin typeface="Sitka Subheading" panose="02000505000000020004" pitchFamily="2" charset="0"/>
              <a:ea typeface="+mn-ea"/>
              <a:cs typeface="Calibri" panose="020F0502020204030204" pitchFamily="34" charset="0"/>
            </a:endParaRPr>
          </a:p>
        </xdr:txBody>
      </xdr:sp>
    </xdr:grpSp>
    <xdr:clientData/>
  </xdr:twoCellAnchor>
  <xdr:twoCellAnchor>
    <xdr:from>
      <xdr:col>10</xdr:col>
      <xdr:colOff>390146</xdr:colOff>
      <xdr:row>7</xdr:row>
      <xdr:rowOff>182836</xdr:rowOff>
    </xdr:from>
    <xdr:to>
      <xdr:col>12</xdr:col>
      <xdr:colOff>447278</xdr:colOff>
      <xdr:row>10</xdr:row>
      <xdr:rowOff>40482</xdr:rowOff>
    </xdr:to>
    <xdr:grpSp>
      <xdr:nvGrpSpPr>
        <xdr:cNvPr id="52" name="Groupe 51"/>
        <xdr:cNvGrpSpPr/>
      </xdr:nvGrpSpPr>
      <xdr:grpSpPr>
        <a:xfrm>
          <a:off x="8029990" y="1502445"/>
          <a:ext cx="1585101" cy="423193"/>
          <a:chOff x="2152668" y="1389732"/>
          <a:chExt cx="1585101" cy="423193"/>
        </a:xfrm>
      </xdr:grpSpPr>
      <xdr:sp macro="" textlink="TCD_Repar_locaux!M36">
        <xdr:nvSpPr>
          <xdr:cNvPr id="53" name="Rectangle à coins arrondis 52"/>
          <xdr:cNvSpPr/>
        </xdr:nvSpPr>
        <xdr:spPr>
          <a:xfrm>
            <a:off x="2152668" y="1389732"/>
            <a:ext cx="506395" cy="396206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/>
          <a:scene3d>
            <a:camera prst="orthographicFront">
              <a:rot lat="0" lon="0" rev="0"/>
            </a:camera>
            <a:lightRig rig="contrasting" dir="t">
              <a:rot lat="0" lon="0" rev="7800000"/>
            </a:lightRig>
          </a:scene3d>
          <a:sp3d>
            <a:bevelT w="139700" h="1397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5E48ED8E-7928-4E80-8AE0-71C39D684158}" type="TxLink">
              <a:rPr lang="en-US" sz="900" b="0" i="0" u="none" strike="noStrike">
                <a:solidFill>
                  <a:schemeClr val="accent1">
                    <a:lumMod val="75000"/>
                  </a:schemeClr>
                </a:solidFill>
                <a:latin typeface="Sitka Subheading" panose="02000505000000020004" pitchFamily="2" charset="0"/>
                <a:ea typeface="+mn-ea"/>
                <a:cs typeface="Calibri" panose="020F0502020204030204" pitchFamily="34" charset="0"/>
              </a:rPr>
              <a:pPr marL="0" indent="0" algn="ctr"/>
              <a:t>2249</a:t>
            </a:fld>
            <a:endParaRPr lang="fr-FR" sz="900" b="0" i="0" u="none" strike="noStrike">
              <a:solidFill>
                <a:schemeClr val="accent1">
                  <a:lumMod val="75000"/>
                </a:schemeClr>
              </a:solidFill>
              <a:latin typeface="Sitka Subheading" panose="02000505000000020004" pitchFamily="2" charset="0"/>
              <a:ea typeface="+mn-ea"/>
              <a:cs typeface="Calibri" panose="020F0502020204030204" pitchFamily="34" charset="0"/>
            </a:endParaRPr>
          </a:p>
        </xdr:txBody>
      </xdr:sp>
      <xdr:sp macro="" textlink="TCD_Repar_locaux!M32">
        <xdr:nvSpPr>
          <xdr:cNvPr id="54" name="Rectangle à coins arrondis 53"/>
          <xdr:cNvSpPr/>
        </xdr:nvSpPr>
        <xdr:spPr>
          <a:xfrm>
            <a:off x="2692021" y="1403226"/>
            <a:ext cx="506395" cy="396206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/>
          <a:scene3d>
            <a:camera prst="orthographicFront">
              <a:rot lat="0" lon="0" rev="0"/>
            </a:camera>
            <a:lightRig rig="contrasting" dir="t">
              <a:rot lat="0" lon="0" rev="7800000"/>
            </a:lightRig>
          </a:scene3d>
          <a:sp3d>
            <a:bevelT w="139700" h="1397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BB602088-A65F-47E8-9FE7-2B481D599EC8}" type="TxLink">
              <a:rPr lang="en-US" sz="900" b="0" i="0" u="none" strike="noStrike">
                <a:solidFill>
                  <a:schemeClr val="accent1">
                    <a:lumMod val="75000"/>
                  </a:schemeClr>
                </a:solidFill>
                <a:latin typeface="Sitka Subheading" panose="02000505000000020004" pitchFamily="2" charset="0"/>
                <a:ea typeface="+mn-ea"/>
                <a:cs typeface="Calibri" panose="020F0502020204030204" pitchFamily="34" charset="0"/>
              </a:rPr>
              <a:pPr marL="0" indent="0" algn="ctr"/>
              <a:t>121</a:t>
            </a:fld>
            <a:endParaRPr lang="fr-FR" sz="900" b="0" i="0" u="none" strike="noStrike">
              <a:solidFill>
                <a:schemeClr val="accent1">
                  <a:lumMod val="75000"/>
                </a:schemeClr>
              </a:solidFill>
              <a:latin typeface="Sitka Subheading" panose="02000505000000020004" pitchFamily="2" charset="0"/>
              <a:ea typeface="+mn-ea"/>
              <a:cs typeface="Calibri" panose="020F0502020204030204" pitchFamily="34" charset="0"/>
            </a:endParaRPr>
          </a:p>
        </xdr:txBody>
      </xdr:sp>
      <xdr:sp macro="" textlink="TCD_Repar_locaux!M40">
        <xdr:nvSpPr>
          <xdr:cNvPr id="55" name="Rectangle à coins arrondis 54"/>
          <xdr:cNvSpPr/>
        </xdr:nvSpPr>
        <xdr:spPr>
          <a:xfrm>
            <a:off x="3231374" y="1416719"/>
            <a:ext cx="506395" cy="396206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/>
          <a:scene3d>
            <a:camera prst="orthographicFront">
              <a:rot lat="0" lon="0" rev="0"/>
            </a:camera>
            <a:lightRig rig="contrasting" dir="t">
              <a:rot lat="0" lon="0" rev="7800000"/>
            </a:lightRig>
          </a:scene3d>
          <a:sp3d>
            <a:bevelT w="139700" h="1397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E3F03EBA-12DA-4615-B7AA-C82A5F8FF20D}" type="TxLink">
              <a:rPr lang="en-US" sz="900" b="0" i="0" u="none" strike="noStrike">
                <a:solidFill>
                  <a:schemeClr val="accent1">
                    <a:lumMod val="75000"/>
                  </a:schemeClr>
                </a:solidFill>
                <a:latin typeface="Sitka Subheading" panose="02000505000000020004" pitchFamily="2" charset="0"/>
                <a:ea typeface="+mn-ea"/>
                <a:cs typeface="Calibri" panose="020F0502020204030204" pitchFamily="34" charset="0"/>
              </a:rPr>
              <a:pPr marL="0" indent="0" algn="ctr"/>
              <a:t>18</a:t>
            </a:fld>
            <a:endParaRPr lang="fr-FR" sz="900" b="0" i="0" u="none" strike="noStrike">
              <a:solidFill>
                <a:schemeClr val="accent1">
                  <a:lumMod val="75000"/>
                </a:schemeClr>
              </a:solidFill>
              <a:latin typeface="Sitka Subheading" panose="02000505000000020004" pitchFamily="2" charset="0"/>
              <a:ea typeface="+mn-ea"/>
              <a:cs typeface="Calibri" panose="020F0502020204030204" pitchFamily="34" charset="0"/>
            </a:endParaRPr>
          </a:p>
        </xdr:txBody>
      </xdr:sp>
    </xdr:grpSp>
    <xdr:clientData/>
  </xdr:twoCellAnchor>
  <xdr:twoCellAnchor>
    <xdr:from>
      <xdr:col>12</xdr:col>
      <xdr:colOff>595312</xdr:colOff>
      <xdr:row>8</xdr:row>
      <xdr:rowOff>27659</xdr:rowOff>
    </xdr:from>
    <xdr:to>
      <xdr:col>14</xdr:col>
      <xdr:colOff>708819</xdr:colOff>
      <xdr:row>10</xdr:row>
      <xdr:rowOff>73821</xdr:rowOff>
    </xdr:to>
    <xdr:grpSp>
      <xdr:nvGrpSpPr>
        <xdr:cNvPr id="56" name="Groupe 55"/>
        <xdr:cNvGrpSpPr/>
      </xdr:nvGrpSpPr>
      <xdr:grpSpPr>
        <a:xfrm>
          <a:off x="9763125" y="1535784"/>
          <a:ext cx="1641475" cy="423193"/>
          <a:chOff x="2096294" y="1389732"/>
          <a:chExt cx="1641475" cy="423193"/>
        </a:xfrm>
      </xdr:grpSpPr>
      <xdr:sp macro="" textlink="TCD_Repar_locaux!M75">
        <xdr:nvSpPr>
          <xdr:cNvPr id="57" name="Rectangle à coins arrondis 56"/>
          <xdr:cNvSpPr/>
        </xdr:nvSpPr>
        <xdr:spPr>
          <a:xfrm>
            <a:off x="2096294" y="1389732"/>
            <a:ext cx="562769" cy="396206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/>
          <a:scene3d>
            <a:camera prst="orthographicFront">
              <a:rot lat="0" lon="0" rev="0"/>
            </a:camera>
            <a:lightRig rig="contrasting" dir="t">
              <a:rot lat="0" lon="0" rev="7800000"/>
            </a:lightRig>
          </a:scene3d>
          <a:sp3d>
            <a:bevelT w="139700" h="1397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8795AE94-7829-477C-A623-A5F6893E2354}" type="TxLink">
              <a:rPr lang="en-US" sz="900" b="0" i="0" u="none" strike="noStrike">
                <a:solidFill>
                  <a:schemeClr val="accent1">
                    <a:lumMod val="75000"/>
                  </a:schemeClr>
                </a:solidFill>
                <a:latin typeface="Sitka Subheading" panose="02000505000000020004" pitchFamily="2" charset="0"/>
                <a:ea typeface="+mn-ea"/>
                <a:cs typeface="Calibri" panose="020F0502020204030204" pitchFamily="34" charset="0"/>
              </a:rPr>
              <a:pPr marL="0" indent="0" algn="ctr"/>
              <a:t>18258</a:t>
            </a:fld>
            <a:endParaRPr lang="fr-FR" sz="900" b="0" i="0" u="none" strike="noStrike">
              <a:solidFill>
                <a:schemeClr val="accent1">
                  <a:lumMod val="75000"/>
                </a:schemeClr>
              </a:solidFill>
              <a:latin typeface="Sitka Subheading" panose="02000505000000020004" pitchFamily="2" charset="0"/>
              <a:ea typeface="+mn-ea"/>
              <a:cs typeface="Calibri" panose="020F0502020204030204" pitchFamily="34" charset="0"/>
            </a:endParaRPr>
          </a:p>
        </xdr:txBody>
      </xdr:sp>
      <xdr:sp macro="" textlink="TCD_Repar_locaux!M71">
        <xdr:nvSpPr>
          <xdr:cNvPr id="58" name="Rectangle à coins arrondis 57"/>
          <xdr:cNvSpPr/>
        </xdr:nvSpPr>
        <xdr:spPr>
          <a:xfrm>
            <a:off x="2692021" y="1403226"/>
            <a:ext cx="506395" cy="396206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/>
          <a:scene3d>
            <a:camera prst="orthographicFront">
              <a:rot lat="0" lon="0" rev="0"/>
            </a:camera>
            <a:lightRig rig="contrasting" dir="t">
              <a:rot lat="0" lon="0" rev="7800000"/>
            </a:lightRig>
          </a:scene3d>
          <a:sp3d>
            <a:bevelT w="139700" h="1397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4829CFA6-BE27-4D20-9A8A-1D4324D57AE9}" type="TxLink">
              <a:rPr lang="en-US" sz="900" b="0" i="0" u="none" strike="noStrike">
                <a:solidFill>
                  <a:schemeClr val="accent1">
                    <a:lumMod val="75000"/>
                  </a:schemeClr>
                </a:solidFill>
                <a:latin typeface="Sitka Subheading" panose="02000505000000020004" pitchFamily="2" charset="0"/>
                <a:ea typeface="+mn-ea"/>
                <a:cs typeface="Calibri" panose="020F0502020204030204" pitchFamily="34" charset="0"/>
              </a:rPr>
              <a:pPr marL="0" indent="0" algn="ctr"/>
              <a:t>2595</a:t>
            </a:fld>
            <a:endParaRPr lang="fr-FR" sz="900" b="0" i="0" u="none" strike="noStrike">
              <a:solidFill>
                <a:schemeClr val="accent1">
                  <a:lumMod val="75000"/>
                </a:schemeClr>
              </a:solidFill>
              <a:latin typeface="Sitka Subheading" panose="02000505000000020004" pitchFamily="2" charset="0"/>
              <a:ea typeface="+mn-ea"/>
              <a:cs typeface="Calibri" panose="020F0502020204030204" pitchFamily="34" charset="0"/>
            </a:endParaRPr>
          </a:p>
        </xdr:txBody>
      </xdr:sp>
      <xdr:sp macro="" textlink="TCD_Repar_locaux!M79">
        <xdr:nvSpPr>
          <xdr:cNvPr id="59" name="Rectangle à coins arrondis 58"/>
          <xdr:cNvSpPr/>
        </xdr:nvSpPr>
        <xdr:spPr>
          <a:xfrm>
            <a:off x="3231374" y="1416719"/>
            <a:ext cx="506395" cy="396206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/>
          <a:scene3d>
            <a:camera prst="orthographicFront">
              <a:rot lat="0" lon="0" rev="0"/>
            </a:camera>
            <a:lightRig rig="contrasting" dir="t">
              <a:rot lat="0" lon="0" rev="7800000"/>
            </a:lightRig>
          </a:scene3d>
          <a:sp3d>
            <a:bevelT w="139700" h="1397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0F2F36BA-CF23-4DCF-A66C-F2723B44CDB7}" type="TxLink">
              <a:rPr lang="en-US" sz="900" b="0" i="0" u="none" strike="noStrike">
                <a:solidFill>
                  <a:schemeClr val="accent1">
                    <a:lumMod val="75000"/>
                  </a:schemeClr>
                </a:solidFill>
                <a:latin typeface="Sitka Subheading" panose="02000505000000020004" pitchFamily="2" charset="0"/>
                <a:ea typeface="+mn-ea"/>
                <a:cs typeface="Calibri" panose="020F0502020204030204" pitchFamily="34" charset="0"/>
              </a:rPr>
              <a:pPr marL="0" indent="0" algn="ctr"/>
              <a:t>516</a:t>
            </a:fld>
            <a:endParaRPr lang="fr-FR" sz="900" b="0" i="0" u="none" strike="noStrike">
              <a:solidFill>
                <a:schemeClr val="accent1">
                  <a:lumMod val="75000"/>
                </a:schemeClr>
              </a:solidFill>
              <a:latin typeface="Sitka Subheading" panose="02000505000000020004" pitchFamily="2" charset="0"/>
              <a:ea typeface="+mn-ea"/>
              <a:cs typeface="Calibri" panose="020F0502020204030204" pitchFamily="34" charset="0"/>
            </a:endParaRPr>
          </a:p>
        </xdr:txBody>
      </xdr:sp>
    </xdr:grpSp>
    <xdr:clientData/>
  </xdr:twoCellAnchor>
  <xdr:twoCellAnchor>
    <xdr:from>
      <xdr:col>2</xdr:col>
      <xdr:colOff>754063</xdr:colOff>
      <xdr:row>7</xdr:row>
      <xdr:rowOff>49610</xdr:rowOff>
    </xdr:from>
    <xdr:to>
      <xdr:col>4</xdr:col>
      <xdr:colOff>704453</xdr:colOff>
      <xdr:row>8</xdr:row>
      <xdr:rowOff>89298</xdr:rowOff>
    </xdr:to>
    <xdr:grpSp>
      <xdr:nvGrpSpPr>
        <xdr:cNvPr id="19" name="Groupe 18"/>
        <xdr:cNvGrpSpPr/>
      </xdr:nvGrpSpPr>
      <xdr:grpSpPr>
        <a:xfrm>
          <a:off x="2282032" y="1369219"/>
          <a:ext cx="1478359" cy="228204"/>
          <a:chOff x="2282032" y="1369219"/>
          <a:chExt cx="1478359" cy="228204"/>
        </a:xfrm>
      </xdr:grpSpPr>
      <xdr:sp macro="" textlink="">
        <xdr:nvSpPr>
          <xdr:cNvPr id="18" name="ZoneTexte 17"/>
          <xdr:cNvSpPr txBox="1"/>
        </xdr:nvSpPr>
        <xdr:spPr>
          <a:xfrm>
            <a:off x="2282032" y="1369219"/>
            <a:ext cx="436562" cy="228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fr-FR" sz="900">
                <a:solidFill>
                  <a:schemeClr val="accent2">
                    <a:lumMod val="50000"/>
                  </a:schemeClr>
                </a:solidFill>
                <a:latin typeface="Felix Titling" panose="04060505060202020A04" pitchFamily="82" charset="0"/>
                <a:ea typeface="+mn-ea"/>
                <a:cs typeface="+mn-cs"/>
              </a:rPr>
              <a:t>Bon</a:t>
            </a:r>
          </a:p>
        </xdr:txBody>
      </xdr:sp>
      <xdr:sp macro="" textlink="">
        <xdr:nvSpPr>
          <xdr:cNvPr id="60" name="ZoneTexte 59"/>
          <xdr:cNvSpPr txBox="1"/>
        </xdr:nvSpPr>
        <xdr:spPr>
          <a:xfrm>
            <a:off x="2920604" y="1418829"/>
            <a:ext cx="333771" cy="1289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fr-FR" sz="900">
                <a:solidFill>
                  <a:schemeClr val="accent2">
                    <a:lumMod val="50000"/>
                  </a:schemeClr>
                </a:solidFill>
                <a:latin typeface="Felix Titling" panose="04060505060202020A04" pitchFamily="82" charset="0"/>
                <a:ea typeface="+mn-ea"/>
                <a:cs typeface="+mn-cs"/>
              </a:rPr>
              <a:t>AB</a:t>
            </a:r>
          </a:p>
        </xdr:txBody>
      </xdr:sp>
      <xdr:sp macro="" textlink="">
        <xdr:nvSpPr>
          <xdr:cNvPr id="61" name="ZoneTexte 60"/>
          <xdr:cNvSpPr txBox="1"/>
        </xdr:nvSpPr>
        <xdr:spPr>
          <a:xfrm>
            <a:off x="3529411" y="1428751"/>
            <a:ext cx="230980" cy="158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fr-FR" sz="900">
                <a:solidFill>
                  <a:schemeClr val="accent2">
                    <a:lumMod val="50000"/>
                  </a:schemeClr>
                </a:solidFill>
                <a:latin typeface="Felix Titling" panose="04060505060202020A04" pitchFamily="82" charset="0"/>
                <a:ea typeface="+mn-ea"/>
                <a:cs typeface="+mn-cs"/>
              </a:rPr>
              <a:t>M</a:t>
            </a:r>
          </a:p>
        </xdr:txBody>
      </xdr:sp>
    </xdr:grpSp>
    <xdr:clientData/>
  </xdr:twoCellAnchor>
  <xdr:twoCellAnchor>
    <xdr:from>
      <xdr:col>5</xdr:col>
      <xdr:colOff>420291</xdr:colOff>
      <xdr:row>7</xdr:row>
      <xdr:rowOff>82948</xdr:rowOff>
    </xdr:from>
    <xdr:to>
      <xdr:col>7</xdr:col>
      <xdr:colOff>350837</xdr:colOff>
      <xdr:row>8</xdr:row>
      <xdr:rowOff>122636</xdr:rowOff>
    </xdr:to>
    <xdr:grpSp>
      <xdr:nvGrpSpPr>
        <xdr:cNvPr id="62" name="Groupe 61"/>
        <xdr:cNvGrpSpPr/>
      </xdr:nvGrpSpPr>
      <xdr:grpSpPr>
        <a:xfrm>
          <a:off x="4240213" y="1402557"/>
          <a:ext cx="1458515" cy="228204"/>
          <a:chOff x="2282032" y="1369219"/>
          <a:chExt cx="1458515" cy="228204"/>
        </a:xfrm>
      </xdr:grpSpPr>
      <xdr:sp macro="" textlink="">
        <xdr:nvSpPr>
          <xdr:cNvPr id="63" name="ZoneTexte 62"/>
          <xdr:cNvSpPr txBox="1"/>
        </xdr:nvSpPr>
        <xdr:spPr>
          <a:xfrm>
            <a:off x="2282032" y="1369219"/>
            <a:ext cx="436562" cy="228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fr-FR" sz="900">
                <a:solidFill>
                  <a:schemeClr val="accent2">
                    <a:lumMod val="50000"/>
                  </a:schemeClr>
                </a:solidFill>
                <a:latin typeface="Felix Titling" panose="04060505060202020A04" pitchFamily="82" charset="0"/>
                <a:ea typeface="+mn-ea"/>
                <a:cs typeface="+mn-cs"/>
              </a:rPr>
              <a:t>Bon</a:t>
            </a:r>
          </a:p>
        </xdr:txBody>
      </xdr:sp>
      <xdr:sp macro="" textlink="">
        <xdr:nvSpPr>
          <xdr:cNvPr id="64" name="ZoneTexte 63"/>
          <xdr:cNvSpPr txBox="1"/>
        </xdr:nvSpPr>
        <xdr:spPr>
          <a:xfrm>
            <a:off x="2920604" y="1418829"/>
            <a:ext cx="333771" cy="1289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fr-FR" sz="900">
                <a:solidFill>
                  <a:schemeClr val="accent2">
                    <a:lumMod val="50000"/>
                  </a:schemeClr>
                </a:solidFill>
                <a:latin typeface="Felix Titling" panose="04060505060202020A04" pitchFamily="82" charset="0"/>
                <a:ea typeface="+mn-ea"/>
                <a:cs typeface="+mn-cs"/>
              </a:rPr>
              <a:t>AB</a:t>
            </a:r>
          </a:p>
        </xdr:txBody>
      </xdr:sp>
      <xdr:sp macro="" textlink="">
        <xdr:nvSpPr>
          <xdr:cNvPr id="65" name="ZoneTexte 64"/>
          <xdr:cNvSpPr txBox="1"/>
        </xdr:nvSpPr>
        <xdr:spPr>
          <a:xfrm>
            <a:off x="3509567" y="1408907"/>
            <a:ext cx="230980" cy="158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fr-FR" sz="900">
                <a:solidFill>
                  <a:schemeClr val="accent2">
                    <a:lumMod val="50000"/>
                  </a:schemeClr>
                </a:solidFill>
                <a:latin typeface="Felix Titling" panose="04060505060202020A04" pitchFamily="82" charset="0"/>
                <a:ea typeface="+mn-ea"/>
                <a:cs typeface="+mn-cs"/>
              </a:rPr>
              <a:t>M</a:t>
            </a:r>
          </a:p>
        </xdr:txBody>
      </xdr:sp>
    </xdr:grpSp>
    <xdr:clientData/>
  </xdr:twoCellAnchor>
  <xdr:twoCellAnchor>
    <xdr:from>
      <xdr:col>8</xdr:col>
      <xdr:colOff>86519</xdr:colOff>
      <xdr:row>7</xdr:row>
      <xdr:rowOff>136129</xdr:rowOff>
    </xdr:from>
    <xdr:to>
      <xdr:col>9</xdr:col>
      <xdr:colOff>751284</xdr:colOff>
      <xdr:row>8</xdr:row>
      <xdr:rowOff>175817</xdr:rowOff>
    </xdr:to>
    <xdr:grpSp>
      <xdr:nvGrpSpPr>
        <xdr:cNvPr id="66" name="Groupe 65"/>
        <xdr:cNvGrpSpPr/>
      </xdr:nvGrpSpPr>
      <xdr:grpSpPr>
        <a:xfrm>
          <a:off x="6198394" y="1455738"/>
          <a:ext cx="1428749" cy="228204"/>
          <a:chOff x="2311798" y="1369219"/>
          <a:chExt cx="1428749" cy="228204"/>
        </a:xfrm>
      </xdr:grpSpPr>
      <xdr:sp macro="" textlink="">
        <xdr:nvSpPr>
          <xdr:cNvPr id="67" name="ZoneTexte 66"/>
          <xdr:cNvSpPr txBox="1"/>
        </xdr:nvSpPr>
        <xdr:spPr>
          <a:xfrm>
            <a:off x="2311798" y="1369219"/>
            <a:ext cx="436562" cy="228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fr-FR" sz="900">
                <a:solidFill>
                  <a:schemeClr val="accent2">
                    <a:lumMod val="50000"/>
                  </a:schemeClr>
                </a:solidFill>
                <a:latin typeface="Felix Titling" panose="04060505060202020A04" pitchFamily="82" charset="0"/>
                <a:ea typeface="+mn-ea"/>
                <a:cs typeface="+mn-cs"/>
              </a:rPr>
              <a:t>Bon</a:t>
            </a:r>
          </a:p>
        </xdr:txBody>
      </xdr:sp>
      <xdr:sp macro="" textlink="">
        <xdr:nvSpPr>
          <xdr:cNvPr id="68" name="ZoneTexte 67"/>
          <xdr:cNvSpPr txBox="1"/>
        </xdr:nvSpPr>
        <xdr:spPr>
          <a:xfrm>
            <a:off x="2920604" y="1418829"/>
            <a:ext cx="333771" cy="1289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fr-FR" sz="900">
                <a:solidFill>
                  <a:schemeClr val="accent2">
                    <a:lumMod val="50000"/>
                  </a:schemeClr>
                </a:solidFill>
                <a:latin typeface="Felix Titling" panose="04060505060202020A04" pitchFamily="82" charset="0"/>
                <a:ea typeface="+mn-ea"/>
                <a:cs typeface="+mn-cs"/>
              </a:rPr>
              <a:t>AB</a:t>
            </a:r>
          </a:p>
        </xdr:txBody>
      </xdr:sp>
      <xdr:sp macro="" textlink="">
        <xdr:nvSpPr>
          <xdr:cNvPr id="69" name="ZoneTexte 68"/>
          <xdr:cNvSpPr txBox="1"/>
        </xdr:nvSpPr>
        <xdr:spPr>
          <a:xfrm>
            <a:off x="3509567" y="1408907"/>
            <a:ext cx="230980" cy="158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fr-FR" sz="900">
                <a:solidFill>
                  <a:schemeClr val="accent2">
                    <a:lumMod val="50000"/>
                  </a:schemeClr>
                </a:solidFill>
                <a:latin typeface="Felix Titling" panose="04060505060202020A04" pitchFamily="82" charset="0"/>
                <a:ea typeface="+mn-ea"/>
                <a:cs typeface="+mn-cs"/>
              </a:rPr>
              <a:t>M</a:t>
            </a:r>
          </a:p>
        </xdr:txBody>
      </xdr:sp>
    </xdr:grpSp>
    <xdr:clientData/>
  </xdr:twoCellAnchor>
  <xdr:twoCellAnchor>
    <xdr:from>
      <xdr:col>10</xdr:col>
      <xdr:colOff>420309</xdr:colOff>
      <xdr:row>7</xdr:row>
      <xdr:rowOff>175294</xdr:rowOff>
    </xdr:from>
    <xdr:to>
      <xdr:col>12</xdr:col>
      <xdr:colOff>301245</xdr:colOff>
      <xdr:row>9</xdr:row>
      <xdr:rowOff>26466</xdr:rowOff>
    </xdr:to>
    <xdr:grpSp>
      <xdr:nvGrpSpPr>
        <xdr:cNvPr id="70" name="Groupe 69"/>
        <xdr:cNvGrpSpPr/>
      </xdr:nvGrpSpPr>
      <xdr:grpSpPr>
        <a:xfrm>
          <a:off x="8060153" y="1494903"/>
          <a:ext cx="1408905" cy="228204"/>
          <a:chOff x="2331642" y="1369219"/>
          <a:chExt cx="1408905" cy="228204"/>
        </a:xfrm>
      </xdr:grpSpPr>
      <xdr:sp macro="" textlink="">
        <xdr:nvSpPr>
          <xdr:cNvPr id="71" name="ZoneTexte 70"/>
          <xdr:cNvSpPr txBox="1"/>
        </xdr:nvSpPr>
        <xdr:spPr>
          <a:xfrm>
            <a:off x="2331642" y="1369219"/>
            <a:ext cx="436562" cy="228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fr-FR" sz="900">
                <a:solidFill>
                  <a:schemeClr val="accent2">
                    <a:lumMod val="50000"/>
                  </a:schemeClr>
                </a:solidFill>
                <a:latin typeface="Felix Titling" panose="04060505060202020A04" pitchFamily="82" charset="0"/>
                <a:ea typeface="+mn-ea"/>
                <a:cs typeface="+mn-cs"/>
              </a:rPr>
              <a:t>Bon</a:t>
            </a:r>
          </a:p>
        </xdr:txBody>
      </xdr:sp>
      <xdr:sp macro="" textlink="">
        <xdr:nvSpPr>
          <xdr:cNvPr id="72" name="ZoneTexte 71"/>
          <xdr:cNvSpPr txBox="1"/>
        </xdr:nvSpPr>
        <xdr:spPr>
          <a:xfrm>
            <a:off x="2920604" y="1418829"/>
            <a:ext cx="333771" cy="1289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fr-FR" sz="900">
                <a:solidFill>
                  <a:schemeClr val="accent2">
                    <a:lumMod val="50000"/>
                  </a:schemeClr>
                </a:solidFill>
                <a:latin typeface="Felix Titling" panose="04060505060202020A04" pitchFamily="82" charset="0"/>
                <a:ea typeface="+mn-ea"/>
                <a:cs typeface="+mn-cs"/>
              </a:rPr>
              <a:t>AB</a:t>
            </a:r>
          </a:p>
        </xdr:txBody>
      </xdr:sp>
      <xdr:sp macro="" textlink="">
        <xdr:nvSpPr>
          <xdr:cNvPr id="73" name="ZoneTexte 72"/>
          <xdr:cNvSpPr txBox="1"/>
        </xdr:nvSpPr>
        <xdr:spPr>
          <a:xfrm>
            <a:off x="3509567" y="1408907"/>
            <a:ext cx="230980" cy="158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fr-FR" sz="900">
                <a:solidFill>
                  <a:schemeClr val="accent2">
                    <a:lumMod val="50000"/>
                  </a:schemeClr>
                </a:solidFill>
                <a:latin typeface="Felix Titling" panose="04060505060202020A04" pitchFamily="82" charset="0"/>
                <a:ea typeface="+mn-ea"/>
                <a:cs typeface="+mn-cs"/>
              </a:rPr>
              <a:t>M</a:t>
            </a:r>
          </a:p>
        </xdr:txBody>
      </xdr:sp>
    </xdr:grpSp>
    <xdr:clientData/>
  </xdr:twoCellAnchor>
  <xdr:twoCellAnchor>
    <xdr:from>
      <xdr:col>12</xdr:col>
      <xdr:colOff>662005</xdr:colOff>
      <xdr:row>8</xdr:row>
      <xdr:rowOff>272</xdr:rowOff>
    </xdr:from>
    <xdr:to>
      <xdr:col>14</xdr:col>
      <xdr:colOff>562786</xdr:colOff>
      <xdr:row>9</xdr:row>
      <xdr:rowOff>39960</xdr:rowOff>
    </xdr:to>
    <xdr:grpSp>
      <xdr:nvGrpSpPr>
        <xdr:cNvPr id="74" name="Groupe 73"/>
        <xdr:cNvGrpSpPr/>
      </xdr:nvGrpSpPr>
      <xdr:grpSpPr>
        <a:xfrm>
          <a:off x="9829818" y="1508397"/>
          <a:ext cx="1428749" cy="228204"/>
          <a:chOff x="2331642" y="1369219"/>
          <a:chExt cx="1428749" cy="228204"/>
        </a:xfrm>
      </xdr:grpSpPr>
      <xdr:sp macro="" textlink="">
        <xdr:nvSpPr>
          <xdr:cNvPr id="75" name="ZoneTexte 74"/>
          <xdr:cNvSpPr txBox="1"/>
        </xdr:nvSpPr>
        <xdr:spPr>
          <a:xfrm>
            <a:off x="2331642" y="1369219"/>
            <a:ext cx="436562" cy="228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fr-FR" sz="900">
                <a:solidFill>
                  <a:schemeClr val="accent2">
                    <a:lumMod val="50000"/>
                  </a:schemeClr>
                </a:solidFill>
                <a:latin typeface="Felix Titling" panose="04060505060202020A04" pitchFamily="82" charset="0"/>
                <a:ea typeface="+mn-ea"/>
                <a:cs typeface="+mn-cs"/>
              </a:rPr>
              <a:t>Bon</a:t>
            </a:r>
          </a:p>
        </xdr:txBody>
      </xdr:sp>
      <xdr:sp macro="" textlink="">
        <xdr:nvSpPr>
          <xdr:cNvPr id="76" name="ZoneTexte 75"/>
          <xdr:cNvSpPr txBox="1"/>
        </xdr:nvSpPr>
        <xdr:spPr>
          <a:xfrm>
            <a:off x="2930526" y="1418829"/>
            <a:ext cx="333771" cy="1289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fr-FR" sz="900">
                <a:solidFill>
                  <a:schemeClr val="accent2">
                    <a:lumMod val="50000"/>
                  </a:schemeClr>
                </a:solidFill>
                <a:latin typeface="Felix Titling" panose="04060505060202020A04" pitchFamily="82" charset="0"/>
                <a:ea typeface="+mn-ea"/>
                <a:cs typeface="+mn-cs"/>
              </a:rPr>
              <a:t>AB</a:t>
            </a:r>
          </a:p>
        </xdr:txBody>
      </xdr:sp>
      <xdr:sp macro="" textlink="">
        <xdr:nvSpPr>
          <xdr:cNvPr id="77" name="ZoneTexte 76"/>
          <xdr:cNvSpPr txBox="1"/>
        </xdr:nvSpPr>
        <xdr:spPr>
          <a:xfrm>
            <a:off x="3529411" y="1418829"/>
            <a:ext cx="230980" cy="158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fr-FR" sz="900">
                <a:solidFill>
                  <a:schemeClr val="accent2">
                    <a:lumMod val="50000"/>
                  </a:schemeClr>
                </a:solidFill>
                <a:latin typeface="Felix Titling" panose="04060505060202020A04" pitchFamily="82" charset="0"/>
                <a:ea typeface="+mn-ea"/>
                <a:cs typeface="+mn-cs"/>
              </a:rPr>
              <a:t>M</a:t>
            </a:r>
          </a:p>
        </xdr:txBody>
      </xdr:sp>
    </xdr:grpSp>
    <xdr:clientData/>
  </xdr:twoCellAnchor>
  <xdr:twoCellAnchor>
    <xdr:from>
      <xdr:col>2</xdr:col>
      <xdr:colOff>618728</xdr:colOff>
      <xdr:row>18</xdr:row>
      <xdr:rowOff>43260</xdr:rowOff>
    </xdr:from>
    <xdr:to>
      <xdr:col>7</xdr:col>
      <xdr:colOff>559197</xdr:colOff>
      <xdr:row>26</xdr:row>
      <xdr:rowOff>112713</xdr:rowOff>
    </xdr:to>
    <xdr:sp macro="" textlink="">
      <xdr:nvSpPr>
        <xdr:cNvPr id="78" name="Rectangle à coins arrondis 77"/>
        <xdr:cNvSpPr/>
      </xdr:nvSpPr>
      <xdr:spPr>
        <a:xfrm>
          <a:off x="2146697" y="3436541"/>
          <a:ext cx="3760391" cy="1577578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15</xdr:col>
      <xdr:colOff>684610</xdr:colOff>
      <xdr:row>0</xdr:row>
      <xdr:rowOff>89298</xdr:rowOff>
    </xdr:from>
    <xdr:to>
      <xdr:col>17</xdr:col>
      <xdr:colOff>29766</xdr:colOff>
      <xdr:row>2</xdr:row>
      <xdr:rowOff>29767</xdr:rowOff>
    </xdr:to>
    <xdr:sp macro="" textlink="">
      <xdr:nvSpPr>
        <xdr:cNvPr id="80" name="Rectangle 79">
          <a:hlinkClick xmlns:r="http://schemas.openxmlformats.org/officeDocument/2006/relationships" r:id="rId5"/>
        </xdr:cNvPr>
        <xdr:cNvSpPr/>
      </xdr:nvSpPr>
      <xdr:spPr>
        <a:xfrm>
          <a:off x="12144376" y="89298"/>
          <a:ext cx="873124" cy="3175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scene3d>
          <a:camera prst="orthographicFront"/>
          <a:lightRig rig="threePt" dir="t"/>
        </a:scene3d>
        <a:sp3d>
          <a:bevelT w="114300" prst="artDeco"/>
        </a:sp3d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200">
              <a:latin typeface="Sitka Subheading" panose="02000505000000020004" pitchFamily="2" charset="0"/>
            </a:rPr>
            <a:t>ACCUEIL</a:t>
          </a:r>
        </a:p>
      </xdr:txBody>
    </xdr:sp>
    <xdr:clientData/>
  </xdr:twoCellAnchor>
  <xdr:twoCellAnchor>
    <xdr:from>
      <xdr:col>2</xdr:col>
      <xdr:colOff>585392</xdr:colOff>
      <xdr:row>11</xdr:row>
      <xdr:rowOff>39687</xdr:rowOff>
    </xdr:from>
    <xdr:to>
      <xdr:col>7</xdr:col>
      <xdr:colOff>555625</xdr:colOff>
      <xdr:row>17</xdr:row>
      <xdr:rowOff>79375</xdr:rowOff>
    </xdr:to>
    <xdr:grpSp>
      <xdr:nvGrpSpPr>
        <xdr:cNvPr id="23" name="Groupe 22"/>
        <xdr:cNvGrpSpPr/>
      </xdr:nvGrpSpPr>
      <xdr:grpSpPr>
        <a:xfrm>
          <a:off x="2113361" y="2113359"/>
          <a:ext cx="3790155" cy="1170782"/>
          <a:chOff x="2113361" y="2113359"/>
          <a:chExt cx="3790155" cy="1170782"/>
        </a:xfrm>
      </xdr:grpSpPr>
      <xdr:sp macro="" textlink="">
        <xdr:nvSpPr>
          <xdr:cNvPr id="20" name="Rectangle à coins arrondis 19"/>
          <xdr:cNvSpPr/>
        </xdr:nvSpPr>
        <xdr:spPr>
          <a:xfrm>
            <a:off x="2143125" y="2113359"/>
            <a:ext cx="3760391" cy="1170782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grpSp>
        <xdr:nvGrpSpPr>
          <xdr:cNvPr id="22" name="Groupe 21"/>
          <xdr:cNvGrpSpPr/>
        </xdr:nvGrpSpPr>
        <xdr:grpSpPr>
          <a:xfrm>
            <a:off x="2113361" y="2258888"/>
            <a:ext cx="3724273" cy="866107"/>
            <a:chOff x="2083595" y="2100138"/>
            <a:chExt cx="3724273" cy="866107"/>
          </a:xfrm>
        </xdr:grpSpPr>
        <xdr:sp macro="" textlink="">
          <xdr:nvSpPr>
            <xdr:cNvPr id="21" name="ZoneTexte 20"/>
            <xdr:cNvSpPr txBox="1"/>
          </xdr:nvSpPr>
          <xdr:spPr>
            <a:xfrm>
              <a:off x="2083595" y="2162969"/>
              <a:ext cx="1726406" cy="28773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fr-FR" sz="900">
                  <a:solidFill>
                    <a:schemeClr val="accent2">
                      <a:lumMod val="50000"/>
                    </a:schemeClr>
                  </a:solidFill>
                  <a:latin typeface="Felix Titling" panose="04060505060202020A04" pitchFamily="82" charset="0"/>
                  <a:ea typeface="+mn-ea"/>
                  <a:cs typeface="+mn-cs"/>
                </a:rPr>
                <a:t>CLASSES OCCUPEES(AB-M)</a:t>
              </a:r>
            </a:p>
          </xdr:txBody>
        </xdr:sp>
        <xdr:sp macro="" textlink="">
          <xdr:nvSpPr>
            <xdr:cNvPr id="81" name="ZoneTexte 80"/>
            <xdr:cNvSpPr txBox="1"/>
          </xdr:nvSpPr>
          <xdr:spPr>
            <a:xfrm>
              <a:off x="2087167" y="2632868"/>
              <a:ext cx="2159395" cy="28773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fr-FR" sz="900">
                  <a:solidFill>
                    <a:schemeClr val="accent2">
                      <a:lumMod val="50000"/>
                    </a:schemeClr>
                  </a:solidFill>
                  <a:latin typeface="Felix Titling" panose="04060505060202020A04" pitchFamily="82" charset="0"/>
                  <a:ea typeface="+mn-ea"/>
                  <a:cs typeface="+mn-cs"/>
                </a:rPr>
                <a:t>CLASSES NON OCCUPEES(BON-AB)</a:t>
              </a:r>
            </a:p>
          </xdr:txBody>
        </xdr:sp>
        <xdr:sp macro="" textlink="TCD_Repar_locaux!T34">
          <xdr:nvSpPr>
            <xdr:cNvPr id="82" name="Rectangle à coins arrondis 81"/>
            <xdr:cNvSpPr/>
          </xdr:nvSpPr>
          <xdr:spPr>
            <a:xfrm>
              <a:off x="4160855" y="2100138"/>
              <a:ext cx="1643442" cy="396206"/>
            </a:xfrm>
            <a:prstGeom prst="roundRect">
              <a:avLst/>
            </a:prstGeom>
            <a:solidFill>
              <a:schemeClr val="bg1">
                <a:lumMod val="95000"/>
              </a:schemeClr>
            </a:solidFill>
            <a:ln>
              <a:noFill/>
            </a:ln>
            <a:effectLst/>
            <a:scene3d>
              <a:camera prst="orthographicFront">
                <a:rot lat="0" lon="0" rev="0"/>
              </a:camera>
              <a:lightRig rig="contrasting" dir="t">
                <a:rot lat="0" lon="0" rev="7800000"/>
              </a:lightRig>
            </a:scene3d>
            <a:sp3d>
              <a:bevelT w="139700" h="1397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fld id="{6DA9A287-824A-4C9A-B792-8353E5780D0C}" type="TxLink">
                <a:rPr lang="en-US" sz="2000" b="0" i="0" u="none" strike="noStrike">
                  <a:solidFill>
                    <a:schemeClr val="accent1">
                      <a:lumMod val="75000"/>
                    </a:schemeClr>
                  </a:solidFill>
                  <a:latin typeface="Sitka Subheading" panose="02000505000000020004" pitchFamily="2" charset="0"/>
                  <a:ea typeface="+mn-ea"/>
                  <a:cs typeface="Calibri"/>
                </a:rPr>
                <a:pPr marL="0" indent="0" algn="ctr"/>
                <a:t>3610</a:t>
              </a:fld>
              <a:endParaRPr lang="fr-FR" sz="2000" b="0" i="0" u="none" strike="noStrike">
                <a:solidFill>
                  <a:schemeClr val="accent1">
                    <a:lumMod val="75000"/>
                  </a:schemeClr>
                </a:solidFill>
                <a:latin typeface="Sitka Subheading" panose="02000505000000020004" pitchFamily="2" charset="0"/>
                <a:ea typeface="+mn-ea"/>
                <a:cs typeface="Calibri" panose="020F0502020204030204" pitchFamily="34" charset="0"/>
              </a:endParaRPr>
            </a:p>
          </xdr:txBody>
        </xdr:sp>
        <xdr:sp macro="" textlink="TCD_Repar_locaux!T16">
          <xdr:nvSpPr>
            <xdr:cNvPr id="83" name="Rectangle à coins arrondis 82"/>
            <xdr:cNvSpPr/>
          </xdr:nvSpPr>
          <xdr:spPr>
            <a:xfrm>
              <a:off x="4164426" y="2570039"/>
              <a:ext cx="1643442" cy="396206"/>
            </a:xfrm>
            <a:prstGeom prst="roundRect">
              <a:avLst/>
            </a:prstGeom>
            <a:solidFill>
              <a:schemeClr val="bg1">
                <a:lumMod val="95000"/>
              </a:schemeClr>
            </a:solidFill>
            <a:ln>
              <a:noFill/>
            </a:ln>
            <a:effectLst/>
            <a:scene3d>
              <a:camera prst="orthographicFront">
                <a:rot lat="0" lon="0" rev="0"/>
              </a:camera>
              <a:lightRig rig="contrasting" dir="t">
                <a:rot lat="0" lon="0" rev="7800000"/>
              </a:lightRig>
            </a:scene3d>
            <a:sp3d>
              <a:bevelT w="139700" h="1397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fld id="{2D75689E-51C4-402E-8D72-3D28728DA837}" type="TxLink">
                <a:rPr lang="en-US" sz="2000" b="0" i="0" u="none" strike="noStrike">
                  <a:solidFill>
                    <a:schemeClr val="accent1">
                      <a:lumMod val="75000"/>
                    </a:schemeClr>
                  </a:solidFill>
                  <a:latin typeface="Sitka Subheading" panose="02000505000000020004" pitchFamily="2" charset="0"/>
                  <a:ea typeface="+mn-ea"/>
                  <a:cs typeface="Calibri"/>
                </a:rPr>
                <a:pPr marL="0" indent="0" algn="ctr"/>
                <a:t>1968</a:t>
              </a:fld>
              <a:endParaRPr lang="fr-FR" sz="2000" b="0" i="0" u="none" strike="noStrike">
                <a:solidFill>
                  <a:schemeClr val="accent1">
                    <a:lumMod val="75000"/>
                  </a:schemeClr>
                </a:solidFill>
                <a:latin typeface="Sitka Subheading" panose="02000505000000020004" pitchFamily="2" charset="0"/>
                <a:ea typeface="+mn-ea"/>
                <a:cs typeface="Calibri" panose="020F0502020204030204" pitchFamily="34" charset="0"/>
              </a:endParaRPr>
            </a:p>
          </xdr:txBody>
        </xdr:sp>
      </xdr:grpSp>
    </xdr:grpSp>
    <xdr:clientData/>
  </xdr:twoCellAnchor>
  <xdr:twoCellAnchor>
    <xdr:from>
      <xdr:col>7</xdr:col>
      <xdr:colOff>757652</xdr:colOff>
      <xdr:row>10</xdr:row>
      <xdr:rowOff>105843</xdr:rowOff>
    </xdr:from>
    <xdr:to>
      <xdr:col>14</xdr:col>
      <xdr:colOff>386953</xdr:colOff>
      <xdr:row>27</xdr:row>
      <xdr:rowOff>138907</xdr:rowOff>
    </xdr:to>
    <xdr:graphicFrame macro="">
      <xdr:nvGraphicFramePr>
        <xdr:cNvPr id="84" name="Graphique 8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605236</xdr:colOff>
      <xdr:row>19</xdr:row>
      <xdr:rowOff>128984</xdr:rowOff>
    </xdr:from>
    <xdr:to>
      <xdr:col>5</xdr:col>
      <xdr:colOff>39689</xdr:colOff>
      <xdr:row>21</xdr:row>
      <xdr:rowOff>178594</xdr:rowOff>
    </xdr:to>
    <xdr:sp macro="" textlink="">
      <xdr:nvSpPr>
        <xdr:cNvPr id="85" name="ZoneTexte 84"/>
        <xdr:cNvSpPr txBox="1"/>
      </xdr:nvSpPr>
      <xdr:spPr>
        <a:xfrm>
          <a:off x="2133205" y="3710781"/>
          <a:ext cx="1726406" cy="4266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900">
              <a:solidFill>
                <a:schemeClr val="accent2">
                  <a:lumMod val="50000"/>
                </a:schemeClr>
              </a:solidFill>
              <a:latin typeface="Felix Titling" panose="04060505060202020A04" pitchFamily="82" charset="0"/>
              <a:ea typeface="+mn-ea"/>
              <a:cs typeface="+mn-cs"/>
            </a:rPr>
            <a:t>RATIO SALLE</a:t>
          </a:r>
          <a:r>
            <a:rPr lang="fr-FR" sz="900" baseline="0">
              <a:solidFill>
                <a:schemeClr val="accent2">
                  <a:lumMod val="50000"/>
                </a:schemeClr>
              </a:solidFill>
              <a:latin typeface="Felix Titling" panose="04060505060202020A04" pitchFamily="82" charset="0"/>
              <a:ea typeface="+mn-ea"/>
              <a:cs typeface="+mn-cs"/>
            </a:rPr>
            <a:t> DE CLASSE/TOILLETTES</a:t>
          </a:r>
          <a:endParaRPr lang="fr-FR" sz="900">
            <a:solidFill>
              <a:schemeClr val="accent2">
                <a:lumMod val="50000"/>
              </a:schemeClr>
            </a:solidFill>
            <a:latin typeface="Felix Titling" panose="04060505060202020A04" pitchFamily="82" charset="0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168673</xdr:colOff>
      <xdr:row>19</xdr:row>
      <xdr:rowOff>158750</xdr:rowOff>
    </xdr:from>
    <xdr:to>
      <xdr:col>7</xdr:col>
      <xdr:colOff>284146</xdr:colOff>
      <xdr:row>21</xdr:row>
      <xdr:rowOff>177925</xdr:rowOff>
    </xdr:to>
    <xdr:sp macro="" textlink="TCD_Repar_locaux!M1">
      <xdr:nvSpPr>
        <xdr:cNvPr id="86" name="Rectangle à coins arrondis 85"/>
        <xdr:cNvSpPr/>
      </xdr:nvSpPr>
      <xdr:spPr>
        <a:xfrm>
          <a:off x="3988595" y="3740547"/>
          <a:ext cx="1643442" cy="396206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86664378-BBD6-4005-AA9E-7C72BDF9F448}" type="TxLink">
            <a:rPr lang="en-US" sz="1100" b="0" i="0" u="none" strike="noStrike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/>
            <a:t> </a:t>
          </a:fld>
          <a:endParaRPr lang="fr-FR" sz="2000" b="0" i="0" u="none" strike="noStrike">
            <a:solidFill>
              <a:schemeClr val="accent1">
                <a:lumMod val="75000"/>
              </a:schemeClr>
            </a:solidFill>
            <a:latin typeface="Sitka Subheading" panose="02000505000000020004" pitchFamily="2" charset="0"/>
            <a:ea typeface="+mn-ea"/>
            <a:cs typeface="Calibri" panose="020F0502020204030204" pitchFamily="34" charset="0"/>
          </a:endParaRPr>
        </a:p>
      </xdr:txBody>
    </xdr:sp>
    <xdr:clientData/>
  </xdr:twoCellAnchor>
  <xdr:twoCellAnchor>
    <xdr:from>
      <xdr:col>2</xdr:col>
      <xdr:colOff>628651</xdr:colOff>
      <xdr:row>22</xdr:row>
      <xdr:rowOff>122634</xdr:rowOff>
    </xdr:from>
    <xdr:to>
      <xdr:col>5</xdr:col>
      <xdr:colOff>63104</xdr:colOff>
      <xdr:row>25</xdr:row>
      <xdr:rowOff>79375</xdr:rowOff>
    </xdr:to>
    <xdr:sp macro="" textlink="">
      <xdr:nvSpPr>
        <xdr:cNvPr id="87" name="ZoneTexte 86"/>
        <xdr:cNvSpPr txBox="1"/>
      </xdr:nvSpPr>
      <xdr:spPr>
        <a:xfrm>
          <a:off x="2156620" y="4269978"/>
          <a:ext cx="1726406" cy="5222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900">
              <a:solidFill>
                <a:schemeClr val="accent2">
                  <a:lumMod val="50000"/>
                </a:schemeClr>
              </a:solidFill>
              <a:latin typeface="Felix Titling" panose="04060505060202020A04" pitchFamily="82" charset="0"/>
              <a:ea typeface="+mn-ea"/>
              <a:cs typeface="+mn-cs"/>
            </a:rPr>
            <a:t>RATIO SALLE</a:t>
          </a:r>
          <a:r>
            <a:rPr lang="fr-FR" sz="900" baseline="0">
              <a:solidFill>
                <a:schemeClr val="accent2">
                  <a:lumMod val="50000"/>
                </a:schemeClr>
              </a:solidFill>
              <a:latin typeface="Felix Titling" panose="04060505060202020A04" pitchFamily="82" charset="0"/>
              <a:ea typeface="+mn-ea"/>
              <a:cs typeface="+mn-cs"/>
            </a:rPr>
            <a:t> DE CLASSE/SALLES INFORMATIQUE</a:t>
          </a:r>
          <a:endParaRPr lang="fr-FR" sz="900">
            <a:solidFill>
              <a:schemeClr val="accent2">
                <a:lumMod val="50000"/>
              </a:schemeClr>
            </a:solidFill>
            <a:latin typeface="Felix Titling" panose="04060505060202020A04" pitchFamily="82" charset="0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698105</xdr:colOff>
      <xdr:row>23</xdr:row>
      <xdr:rowOff>3574</xdr:rowOff>
    </xdr:from>
    <xdr:to>
      <xdr:col>6</xdr:col>
      <xdr:colOff>119064</xdr:colOff>
      <xdr:row>25</xdr:row>
      <xdr:rowOff>22748</xdr:rowOff>
    </xdr:to>
    <xdr:sp macro="" textlink="TCD_Repar_locaux!AA33">
      <xdr:nvSpPr>
        <xdr:cNvPr id="88" name="Rectangle à coins arrondis 87"/>
        <xdr:cNvSpPr/>
      </xdr:nvSpPr>
      <xdr:spPr>
        <a:xfrm>
          <a:off x="3754043" y="4339433"/>
          <a:ext cx="948927" cy="396206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C6A343D1-7DBD-4492-B6C0-C968FB60FA7A}" type="TxLink">
            <a:rPr lang="en-US" sz="2000" b="0" i="0" u="none" strike="noStrike">
              <a:solidFill>
                <a:schemeClr val="accent1">
                  <a:lumMod val="75000"/>
                </a:schemeClr>
              </a:solidFill>
              <a:latin typeface="Sitka Subheading" panose="02000505000000020004" pitchFamily="2" charset="0"/>
              <a:ea typeface="+mn-ea"/>
              <a:cs typeface="Calibri"/>
            </a:rPr>
            <a:pPr marL="0" indent="0" algn="ctr"/>
            <a:t> 1 400 </a:t>
          </a:fld>
          <a:endParaRPr lang="fr-FR" sz="2000" b="0" i="0" u="none" strike="noStrike">
            <a:solidFill>
              <a:schemeClr val="accent1">
                <a:lumMod val="75000"/>
              </a:schemeClr>
            </a:solidFill>
            <a:latin typeface="Sitka Subheading" panose="02000505000000020004" pitchFamily="2" charset="0"/>
            <a:ea typeface="+mn-ea"/>
            <a:cs typeface="Calibri"/>
          </a:endParaRPr>
        </a:p>
      </xdr:txBody>
    </xdr:sp>
    <xdr:clientData/>
  </xdr:twoCellAnchor>
  <xdr:twoCellAnchor editAs="oneCell">
    <xdr:from>
      <xdr:col>0</xdr:col>
      <xdr:colOff>19845</xdr:colOff>
      <xdr:row>5</xdr:row>
      <xdr:rowOff>98821</xdr:rowOff>
    </xdr:from>
    <xdr:to>
      <xdr:col>2</xdr:col>
      <xdr:colOff>168673</xdr:colOff>
      <xdr:row>20</xdr:row>
      <xdr:rowOff>61912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9" name="REGIONS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S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845" y="1041399"/>
              <a:ext cx="1676797" cy="27908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9922</xdr:colOff>
      <xdr:row>20</xdr:row>
      <xdr:rowOff>128985</xdr:rowOff>
    </xdr:from>
    <xdr:to>
      <xdr:col>2</xdr:col>
      <xdr:colOff>158750</xdr:colOff>
      <xdr:row>25</xdr:row>
      <xdr:rowOff>128985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9" name="ETAT DES CONSTRUCTION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TAT DES CONSTRUCTIO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22" y="3899298"/>
              <a:ext cx="1676797" cy="9425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>
    <xdr:from>
      <xdr:col>6</xdr:col>
      <xdr:colOff>175817</xdr:colOff>
      <xdr:row>23</xdr:row>
      <xdr:rowOff>7145</xdr:rowOff>
    </xdr:from>
    <xdr:to>
      <xdr:col>7</xdr:col>
      <xdr:colOff>377030</xdr:colOff>
      <xdr:row>25</xdr:row>
      <xdr:rowOff>26319</xdr:rowOff>
    </xdr:to>
    <xdr:sp macro="" textlink="TCD_Repar_locaux!AB33">
      <xdr:nvSpPr>
        <xdr:cNvPr id="90" name="Rectangle à coins arrondis 89"/>
        <xdr:cNvSpPr/>
      </xdr:nvSpPr>
      <xdr:spPr>
        <a:xfrm>
          <a:off x="4759723" y="4343004"/>
          <a:ext cx="965198" cy="396206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6402F6CC-9E01-4DCF-84A1-39F1A7FA6E42}" type="TxLink">
            <a:rPr lang="en-US" sz="2000" b="0" i="0" u="none" strike="noStrike">
              <a:solidFill>
                <a:schemeClr val="accent1">
                  <a:lumMod val="75000"/>
                </a:schemeClr>
              </a:solidFill>
              <a:latin typeface="Sitka Subheading" panose="02000505000000020004" pitchFamily="2" charset="0"/>
              <a:ea typeface="+mn-ea"/>
              <a:cs typeface="Calibri"/>
            </a:rPr>
            <a:pPr marL="0" indent="0" algn="ctr"/>
            <a:t>2388</a:t>
          </a:fld>
          <a:endParaRPr lang="fr-FR" sz="2000" b="0" i="0" u="none" strike="noStrike">
            <a:solidFill>
              <a:schemeClr val="accent1">
                <a:lumMod val="75000"/>
              </a:schemeClr>
            </a:solidFill>
            <a:latin typeface="Sitka Subheading" panose="02000505000000020004" pitchFamily="2" charset="0"/>
            <a:ea typeface="+mn-ea"/>
            <a:cs typeface="Calibri"/>
          </a:endParaRPr>
        </a:p>
      </xdr:txBody>
    </xdr:sp>
    <xdr:clientData/>
  </xdr:twoCellAnchor>
  <xdr:twoCellAnchor>
    <xdr:from>
      <xdr:col>5</xdr:col>
      <xdr:colOff>56754</xdr:colOff>
      <xdr:row>25</xdr:row>
      <xdr:rowOff>7144</xdr:rowOff>
    </xdr:from>
    <xdr:to>
      <xdr:col>6</xdr:col>
      <xdr:colOff>0</xdr:colOff>
      <xdr:row>26</xdr:row>
      <xdr:rowOff>69454</xdr:rowOff>
    </xdr:to>
    <xdr:sp macro="" textlink="">
      <xdr:nvSpPr>
        <xdr:cNvPr id="91" name="ZoneTexte 90"/>
        <xdr:cNvSpPr txBox="1"/>
      </xdr:nvSpPr>
      <xdr:spPr>
        <a:xfrm>
          <a:off x="3876676" y="4720035"/>
          <a:ext cx="707230" cy="250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900">
              <a:solidFill>
                <a:schemeClr val="accent2">
                  <a:lumMod val="50000"/>
                </a:schemeClr>
              </a:solidFill>
              <a:latin typeface="Felix Titling" panose="04060505060202020A04" pitchFamily="82" charset="0"/>
              <a:ea typeface="+mn-ea"/>
              <a:cs typeface="+mn-cs"/>
            </a:rPr>
            <a:t>normal</a:t>
          </a:r>
        </a:p>
      </xdr:txBody>
    </xdr:sp>
    <xdr:clientData/>
  </xdr:twoCellAnchor>
  <xdr:twoCellAnchor>
    <xdr:from>
      <xdr:col>6</xdr:col>
      <xdr:colOff>228998</xdr:colOff>
      <xdr:row>25</xdr:row>
      <xdr:rowOff>793</xdr:rowOff>
    </xdr:from>
    <xdr:to>
      <xdr:col>7</xdr:col>
      <xdr:colOff>297655</xdr:colOff>
      <xdr:row>26</xdr:row>
      <xdr:rowOff>63103</xdr:rowOff>
    </xdr:to>
    <xdr:sp macro="" textlink="">
      <xdr:nvSpPr>
        <xdr:cNvPr id="92" name="ZoneTexte 91"/>
        <xdr:cNvSpPr txBox="1"/>
      </xdr:nvSpPr>
      <xdr:spPr>
        <a:xfrm>
          <a:off x="4812904" y="4713684"/>
          <a:ext cx="832642" cy="250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900">
              <a:solidFill>
                <a:schemeClr val="accent2">
                  <a:lumMod val="50000"/>
                </a:schemeClr>
              </a:solidFill>
              <a:latin typeface="Felix Titling" panose="04060505060202020A04" pitchFamily="82" charset="0"/>
              <a:ea typeface="+mn-ea"/>
              <a:cs typeface="+mn-cs"/>
            </a:rPr>
            <a:t>existant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148828</xdr:colOff>
      <xdr:row>33</xdr:row>
      <xdr:rowOff>119062</xdr:rowOff>
    </xdr:to>
    <xdr:sp macro="" textlink="">
      <xdr:nvSpPr>
        <xdr:cNvPr id="2" name="Rectangle 1"/>
        <xdr:cNvSpPr/>
      </xdr:nvSpPr>
      <xdr:spPr>
        <a:xfrm>
          <a:off x="0" y="0"/>
          <a:ext cx="15388828" cy="6405562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19844</xdr:colOff>
      <xdr:row>0</xdr:row>
      <xdr:rowOff>0</xdr:rowOff>
    </xdr:from>
    <xdr:to>
      <xdr:col>20</xdr:col>
      <xdr:colOff>158750</xdr:colOff>
      <xdr:row>5</xdr:row>
      <xdr:rowOff>39688</xdr:rowOff>
    </xdr:to>
    <xdr:sp macro="" textlink="">
      <xdr:nvSpPr>
        <xdr:cNvPr id="3" name="Rectangle 2"/>
        <xdr:cNvSpPr/>
      </xdr:nvSpPr>
      <xdr:spPr>
        <a:xfrm>
          <a:off x="19844" y="0"/>
          <a:ext cx="15378906" cy="992188"/>
        </a:xfrm>
        <a:prstGeom prst="rect">
          <a:avLst/>
        </a:prstGeom>
        <a:solidFill>
          <a:srgbClr val="EAEAE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272177</xdr:colOff>
      <xdr:row>0</xdr:row>
      <xdr:rowOff>0</xdr:rowOff>
    </xdr:from>
    <xdr:to>
      <xdr:col>1</xdr:col>
      <xdr:colOff>654844</xdr:colOff>
      <xdr:row>5</xdr:row>
      <xdr:rowOff>108992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77" y="0"/>
          <a:ext cx="1144667" cy="1061492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2</xdr:col>
      <xdr:colOff>172261</xdr:colOff>
      <xdr:row>2</xdr:row>
      <xdr:rowOff>115763</xdr:rowOff>
    </xdr:from>
    <xdr:to>
      <xdr:col>19</xdr:col>
      <xdr:colOff>38101</xdr:colOff>
      <xdr:row>28</xdr:row>
      <xdr:rowOff>57151</xdr:rowOff>
    </xdr:to>
    <xdr:sp macro="" textlink="">
      <xdr:nvSpPr>
        <xdr:cNvPr id="15" name="Rectangle avec coins arrondis du même côté 14"/>
        <xdr:cNvSpPr/>
      </xdr:nvSpPr>
      <xdr:spPr>
        <a:xfrm rot="16200000">
          <a:off x="5705619" y="-3512595"/>
          <a:ext cx="4842795" cy="12853574"/>
        </a:xfrm>
        <a:prstGeom prst="round2SameRect">
          <a:avLst/>
        </a:prstGeom>
        <a:solidFill>
          <a:schemeClr val="bg1"/>
        </a:solidFill>
        <a:ln w="76200"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14</xdr:col>
      <xdr:colOff>38100</xdr:colOff>
      <xdr:row>0</xdr:row>
      <xdr:rowOff>161925</xdr:rowOff>
    </xdr:from>
    <xdr:to>
      <xdr:col>19</xdr:col>
      <xdr:colOff>47624</xdr:colOff>
      <xdr:row>29</xdr:row>
      <xdr:rowOff>57150</xdr:rowOff>
    </xdr:to>
    <xdr:graphicFrame macro="">
      <xdr:nvGraphicFramePr>
        <xdr:cNvPr id="25" name="Graphique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724289</xdr:colOff>
      <xdr:row>2</xdr:row>
      <xdr:rowOff>47237</xdr:rowOff>
    </xdr:from>
    <xdr:to>
      <xdr:col>14</xdr:col>
      <xdr:colOff>457199</xdr:colOff>
      <xdr:row>6</xdr:row>
      <xdr:rowOff>167709</xdr:rowOff>
    </xdr:to>
    <xdr:grpSp>
      <xdr:nvGrpSpPr>
        <xdr:cNvPr id="26" name="Groupe text totaux"/>
        <xdr:cNvGrpSpPr/>
      </xdr:nvGrpSpPr>
      <xdr:grpSpPr>
        <a:xfrm>
          <a:off x="3016242" y="424268"/>
          <a:ext cx="8136738" cy="874535"/>
          <a:chOff x="2305542" y="457200"/>
          <a:chExt cx="8114807" cy="879330"/>
        </a:xfrm>
      </xdr:grpSpPr>
      <xdr:grpSp>
        <xdr:nvGrpSpPr>
          <xdr:cNvPr id="27" name="Totaux"/>
          <xdr:cNvGrpSpPr/>
        </xdr:nvGrpSpPr>
        <xdr:grpSpPr>
          <a:xfrm>
            <a:off x="2305542" y="619124"/>
            <a:ext cx="8086234" cy="717406"/>
            <a:chOff x="1957426" y="724723"/>
            <a:chExt cx="5927801" cy="389702"/>
          </a:xfrm>
          <a:solidFill>
            <a:schemeClr val="bg1">
              <a:lumMod val="95000"/>
            </a:schemeClr>
          </a:solidFill>
        </xdr:grpSpPr>
        <xdr:sp macro="" textlink="">
          <xdr:nvSpPr>
            <xdr:cNvPr id="32" name="Rectangle à coins arrondis 31"/>
            <xdr:cNvSpPr/>
          </xdr:nvSpPr>
          <xdr:spPr>
            <a:xfrm>
              <a:off x="1957426" y="731796"/>
              <a:ext cx="1304925" cy="381000"/>
            </a:xfrm>
            <a:prstGeom prst="roundRect">
              <a:avLst/>
            </a:prstGeom>
            <a:grpFill/>
            <a:ln>
              <a:noFill/>
            </a:ln>
            <a:effectLst/>
            <a:scene3d>
              <a:camera prst="orthographicFront">
                <a:rot lat="0" lon="0" rev="0"/>
              </a:camera>
              <a:lightRig rig="contrasting" dir="t">
                <a:rot lat="0" lon="0" rev="7800000"/>
              </a:lightRig>
            </a:scene3d>
            <a:sp3d>
              <a:bevelT w="139700" h="1397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600" b="1" i="0" u="none" strike="noStrike">
                  <a:solidFill>
                    <a:schemeClr val="accent5">
                      <a:lumMod val="75000"/>
                    </a:schemeClr>
                  </a:solidFill>
                  <a:latin typeface="Felix Titling" panose="04060505060202020A04" pitchFamily="82" charset="0"/>
                  <a:cs typeface="Calibri"/>
                </a:rPr>
                <a:t> </a:t>
              </a:r>
            </a:p>
          </xdr:txBody>
        </xdr:sp>
        <xdr:sp macro="" textlink="'[1]Calcu des indicateurs'!E15">
          <xdr:nvSpPr>
            <xdr:cNvPr id="34" name="Rectangle à coins arrondis 33"/>
            <xdr:cNvSpPr/>
          </xdr:nvSpPr>
          <xdr:spPr>
            <a:xfrm>
              <a:off x="6311172" y="724723"/>
              <a:ext cx="1574055" cy="381000"/>
            </a:xfrm>
            <a:prstGeom prst="roundRect">
              <a:avLst/>
            </a:prstGeom>
            <a:grpFill/>
            <a:ln>
              <a:noFill/>
            </a:ln>
            <a:effectLst/>
            <a:scene3d>
              <a:camera prst="orthographicFront">
                <a:rot lat="0" lon="0" rev="0"/>
              </a:camera>
              <a:lightRig rig="contrasting" dir="t">
                <a:rot lat="0" lon="0" rev="7800000"/>
              </a:lightRig>
            </a:scene3d>
            <a:sp3d>
              <a:bevelT w="139700" h="1397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4E857957-3DFA-4E02-B6B2-9806C0BEF03D}" type="TxLink">
                <a:rPr lang="en-US" sz="1600" b="1" i="0" u="none" strike="noStrike">
                  <a:solidFill>
                    <a:schemeClr val="accent5">
                      <a:lumMod val="75000"/>
                    </a:schemeClr>
                  </a:solidFill>
                  <a:latin typeface="Felix Titling" panose="04060505060202020A04" pitchFamily="82" charset="0"/>
                  <a:cs typeface="Calibri"/>
                </a:rPr>
                <a:pPr algn="ctr"/>
                <a:t> </a:t>
              </a:fld>
              <a:endParaRPr lang="fr-FR" sz="1600" b="1">
                <a:solidFill>
                  <a:schemeClr val="accent5">
                    <a:lumMod val="75000"/>
                  </a:schemeClr>
                </a:solidFill>
                <a:latin typeface="Felix Titling" panose="04060505060202020A04" pitchFamily="82" charset="0"/>
              </a:endParaRPr>
            </a:p>
          </xdr:txBody>
        </xdr:sp>
        <xdr:sp macro="" textlink="">
          <xdr:nvSpPr>
            <xdr:cNvPr id="35" name="Rectangle à coins arrondis 34"/>
            <xdr:cNvSpPr/>
          </xdr:nvSpPr>
          <xdr:spPr>
            <a:xfrm>
              <a:off x="3419475" y="733425"/>
              <a:ext cx="1304925" cy="381000"/>
            </a:xfrm>
            <a:prstGeom prst="roundRect">
              <a:avLst/>
            </a:prstGeom>
            <a:grpFill/>
            <a:ln>
              <a:noFill/>
            </a:ln>
            <a:effectLst/>
            <a:scene3d>
              <a:camera prst="orthographicFront">
                <a:rot lat="0" lon="0" rev="0"/>
              </a:camera>
              <a:lightRig rig="contrasting" dir="t">
                <a:rot lat="0" lon="0" rev="7800000"/>
              </a:lightRig>
            </a:scene3d>
            <a:sp3d>
              <a:bevelT w="139700" h="1397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600" b="1" i="0" u="none" strike="noStrike">
                  <a:solidFill>
                    <a:schemeClr val="accent5">
                      <a:lumMod val="75000"/>
                    </a:schemeClr>
                  </a:solidFill>
                  <a:latin typeface="Felix Titling" panose="04060505060202020A04" pitchFamily="82" charset="0"/>
                  <a:cs typeface="Calibri"/>
                </a:rPr>
                <a:t> 14 235 </a:t>
              </a:r>
            </a:p>
          </xdr:txBody>
        </xdr:sp>
      </xdr:grpSp>
      <xdr:sp macro="" textlink="">
        <xdr:nvSpPr>
          <xdr:cNvPr id="28" name="ZoneTexte 27"/>
          <xdr:cNvSpPr txBox="1"/>
        </xdr:nvSpPr>
        <xdr:spPr>
          <a:xfrm>
            <a:off x="2362446" y="647748"/>
            <a:ext cx="1714500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fr-FR" sz="900">
                <a:solidFill>
                  <a:schemeClr val="accent2">
                    <a:lumMod val="50000"/>
                  </a:schemeClr>
                </a:solidFill>
                <a:latin typeface="Felix Titling" panose="04060505060202020A04" pitchFamily="82" charset="0"/>
              </a:rPr>
              <a:t>PRIMAIRE</a:t>
            </a:r>
          </a:p>
        </xdr:txBody>
      </xdr:sp>
      <xdr:sp macro="" textlink="">
        <xdr:nvSpPr>
          <xdr:cNvPr id="29" name="ZoneTexte 28"/>
          <xdr:cNvSpPr txBox="1"/>
        </xdr:nvSpPr>
        <xdr:spPr>
          <a:xfrm>
            <a:off x="4410074" y="666749"/>
            <a:ext cx="1714500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fr-FR" sz="900">
                <a:solidFill>
                  <a:schemeClr val="accent2">
                    <a:lumMod val="50000"/>
                  </a:schemeClr>
                </a:solidFill>
                <a:latin typeface="Felix Titling" panose="04060505060202020A04" pitchFamily="82" charset="0"/>
              </a:rPr>
              <a:t>PRECSOLAIRE</a:t>
            </a:r>
          </a:p>
        </xdr:txBody>
      </xdr:sp>
      <xdr:sp macro="" textlink="">
        <xdr:nvSpPr>
          <xdr:cNvPr id="30" name="ZoneTexte 29"/>
          <xdr:cNvSpPr txBox="1"/>
        </xdr:nvSpPr>
        <xdr:spPr>
          <a:xfrm>
            <a:off x="6419849" y="647699"/>
            <a:ext cx="1714500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fr-FR" sz="900">
                <a:solidFill>
                  <a:schemeClr val="accent2">
                    <a:lumMod val="50000"/>
                  </a:schemeClr>
                </a:solidFill>
                <a:latin typeface="Felix Titling" panose="04060505060202020A04" pitchFamily="82" charset="0"/>
              </a:rPr>
              <a:t>EDUCATION NON FORMEL</a:t>
            </a:r>
          </a:p>
        </xdr:txBody>
      </xdr:sp>
      <xdr:sp macro="" textlink="">
        <xdr:nvSpPr>
          <xdr:cNvPr id="31" name="ZoneTexte 30"/>
          <xdr:cNvSpPr txBox="1"/>
        </xdr:nvSpPr>
        <xdr:spPr>
          <a:xfrm>
            <a:off x="8191498" y="457200"/>
            <a:ext cx="2228851" cy="619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fr-FR" sz="900">
                <a:solidFill>
                  <a:schemeClr val="accent2">
                    <a:lumMod val="50000"/>
                  </a:schemeClr>
                </a:solidFill>
                <a:latin typeface="Felix Titling" panose="04060505060202020A04" pitchFamily="82" charset="0"/>
              </a:rPr>
              <a:t>ALPHABETISATION FONCTIONNELLE</a:t>
            </a:r>
          </a:p>
        </xdr:txBody>
      </xdr:sp>
    </xdr:grpSp>
    <xdr:clientData/>
  </xdr:twoCellAnchor>
  <xdr:twoCellAnchor>
    <xdr:from>
      <xdr:col>2</xdr:col>
      <xdr:colOff>238126</xdr:colOff>
      <xdr:row>7</xdr:row>
      <xdr:rowOff>123826</xdr:rowOff>
    </xdr:from>
    <xdr:to>
      <xdr:col>7</xdr:col>
      <xdr:colOff>506016</xdr:colOff>
      <xdr:row>27</xdr:row>
      <xdr:rowOff>9526</xdr:rowOff>
    </xdr:to>
    <xdr:sp macro="" textlink="">
      <xdr:nvSpPr>
        <xdr:cNvPr id="36" name="Rectangle à coins arrondis 35"/>
        <xdr:cNvSpPr/>
      </xdr:nvSpPr>
      <xdr:spPr>
        <a:xfrm>
          <a:off x="1766095" y="1443435"/>
          <a:ext cx="4087812" cy="3656013"/>
        </a:xfrm>
        <a:prstGeom prst="roundRect">
          <a:avLst>
            <a:gd name="adj" fmla="val 20146"/>
          </a:avLst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28575</xdr:colOff>
      <xdr:row>8</xdr:row>
      <xdr:rowOff>47625</xdr:rowOff>
    </xdr:from>
    <xdr:to>
      <xdr:col>5</xdr:col>
      <xdr:colOff>723900</xdr:colOff>
      <xdr:row>9</xdr:row>
      <xdr:rowOff>180975</xdr:rowOff>
    </xdr:to>
    <xdr:grpSp>
      <xdr:nvGrpSpPr>
        <xdr:cNvPr id="42" name="Groupe 41"/>
        <xdr:cNvGrpSpPr/>
      </xdr:nvGrpSpPr>
      <xdr:grpSpPr>
        <a:xfrm>
          <a:off x="3084513" y="1555750"/>
          <a:ext cx="1459309" cy="321866"/>
          <a:chOff x="3057525" y="1428750"/>
          <a:chExt cx="1457325" cy="323850"/>
        </a:xfrm>
        <a:solidFill>
          <a:schemeClr val="accent5">
            <a:lumMod val="75000"/>
          </a:schemeClr>
        </a:solidFill>
      </xdr:grpSpPr>
      <xdr:sp macro="" textlink="">
        <xdr:nvSpPr>
          <xdr:cNvPr id="43" name="Rectangle à coins arrondis 42"/>
          <xdr:cNvSpPr/>
        </xdr:nvSpPr>
        <xdr:spPr>
          <a:xfrm>
            <a:off x="3057525" y="1428750"/>
            <a:ext cx="1457325" cy="323850"/>
          </a:xfrm>
          <a:prstGeom prst="roundRect">
            <a:avLst>
              <a:gd name="adj" fmla="val 50000"/>
            </a:avLst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4" name="ZoneTexte 43"/>
          <xdr:cNvSpPr txBox="1"/>
        </xdr:nvSpPr>
        <xdr:spPr>
          <a:xfrm>
            <a:off x="3248025" y="1466850"/>
            <a:ext cx="1085850" cy="22860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fr-FR" sz="1100">
                <a:solidFill>
                  <a:schemeClr val="bg1"/>
                </a:solidFill>
              </a:rPr>
              <a:t>FILTRES</a:t>
            </a:r>
          </a:p>
        </xdr:txBody>
      </xdr:sp>
    </xdr:grpSp>
    <xdr:clientData/>
  </xdr:twoCellAnchor>
  <xdr:twoCellAnchor>
    <xdr:from>
      <xdr:col>2</xdr:col>
      <xdr:colOff>419100</xdr:colOff>
      <xdr:row>3</xdr:row>
      <xdr:rowOff>1904</xdr:rowOff>
    </xdr:from>
    <xdr:to>
      <xdr:col>11</xdr:col>
      <xdr:colOff>538063</xdr:colOff>
      <xdr:row>25</xdr:row>
      <xdr:rowOff>66675</xdr:rowOff>
    </xdr:to>
    <xdr:grpSp>
      <xdr:nvGrpSpPr>
        <xdr:cNvPr id="45" name="Rect bleu"/>
        <xdr:cNvGrpSpPr/>
      </xdr:nvGrpSpPr>
      <xdr:grpSpPr>
        <a:xfrm>
          <a:off x="1947069" y="567451"/>
          <a:ext cx="6994822" cy="4212115"/>
          <a:chOff x="1947069" y="567451"/>
          <a:chExt cx="6994822" cy="4212115"/>
        </a:xfrm>
      </xdr:grpSpPr>
      <xdr:sp macro="" textlink="">
        <xdr:nvSpPr>
          <xdr:cNvPr id="46" name="Rectangle 45"/>
          <xdr:cNvSpPr/>
        </xdr:nvSpPr>
        <xdr:spPr>
          <a:xfrm>
            <a:off x="1947069" y="2207022"/>
            <a:ext cx="3715147" cy="47625"/>
          </a:xfrm>
          <a:prstGeom prst="rect">
            <a:avLst/>
          </a:prstGeom>
          <a:solidFill>
            <a:schemeClr val="accent5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7" name="Rectangle 46"/>
          <xdr:cNvSpPr/>
        </xdr:nvSpPr>
        <xdr:spPr>
          <a:xfrm>
            <a:off x="1956594" y="3366691"/>
            <a:ext cx="3715147" cy="45640"/>
          </a:xfrm>
          <a:prstGeom prst="rect">
            <a:avLst/>
          </a:prstGeom>
          <a:solidFill>
            <a:schemeClr val="accent5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8" name="Rectangle 47"/>
          <xdr:cNvSpPr/>
        </xdr:nvSpPr>
        <xdr:spPr>
          <a:xfrm>
            <a:off x="1966119" y="4731941"/>
            <a:ext cx="3715147" cy="47625"/>
          </a:xfrm>
          <a:prstGeom prst="rect">
            <a:avLst/>
          </a:prstGeom>
          <a:solidFill>
            <a:schemeClr val="accent5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9" name="Rectangle 48"/>
          <xdr:cNvSpPr/>
        </xdr:nvSpPr>
        <xdr:spPr>
          <a:xfrm>
            <a:off x="1966119" y="4290219"/>
            <a:ext cx="3715147" cy="45640"/>
          </a:xfrm>
          <a:prstGeom prst="rect">
            <a:avLst/>
          </a:prstGeom>
          <a:solidFill>
            <a:schemeClr val="accent5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0" name="Rectangle 49"/>
          <xdr:cNvSpPr/>
        </xdr:nvSpPr>
        <xdr:spPr>
          <a:xfrm rot="5400000">
            <a:off x="3151859" y="3839018"/>
            <a:ext cx="978694" cy="45719"/>
          </a:xfrm>
          <a:prstGeom prst="rect">
            <a:avLst/>
          </a:prstGeom>
          <a:solidFill>
            <a:schemeClr val="accent5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1" name="Rectangle 50"/>
          <xdr:cNvSpPr/>
        </xdr:nvSpPr>
        <xdr:spPr>
          <a:xfrm rot="5400000">
            <a:off x="4535533" y="958579"/>
            <a:ext cx="749583" cy="50234"/>
          </a:xfrm>
          <a:prstGeom prst="rect">
            <a:avLst/>
          </a:prstGeom>
          <a:solidFill>
            <a:schemeClr val="accent5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2" name="Rectangle 51"/>
          <xdr:cNvSpPr/>
        </xdr:nvSpPr>
        <xdr:spPr>
          <a:xfrm rot="5400000">
            <a:off x="6571672" y="945749"/>
            <a:ext cx="749583" cy="50234"/>
          </a:xfrm>
          <a:prstGeom prst="rect">
            <a:avLst/>
          </a:prstGeom>
          <a:solidFill>
            <a:schemeClr val="accent5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3" name="Rectangle 52"/>
          <xdr:cNvSpPr/>
        </xdr:nvSpPr>
        <xdr:spPr>
          <a:xfrm rot="5400000">
            <a:off x="8543338" y="917064"/>
            <a:ext cx="748166" cy="48940"/>
          </a:xfrm>
          <a:prstGeom prst="rect">
            <a:avLst/>
          </a:prstGeom>
          <a:solidFill>
            <a:schemeClr val="accent5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17</xdr:col>
      <xdr:colOff>486172</xdr:colOff>
      <xdr:row>0</xdr:row>
      <xdr:rowOff>79375</xdr:rowOff>
    </xdr:from>
    <xdr:to>
      <xdr:col>18</xdr:col>
      <xdr:colOff>615156</xdr:colOff>
      <xdr:row>2</xdr:row>
      <xdr:rowOff>29766</xdr:rowOff>
    </xdr:to>
    <xdr:sp macro="" textlink="">
      <xdr:nvSpPr>
        <xdr:cNvPr id="54" name="ZoneTexte 53"/>
        <xdr:cNvSpPr txBox="1"/>
      </xdr:nvSpPr>
      <xdr:spPr>
        <a:xfrm>
          <a:off x="13440172" y="79375"/>
          <a:ext cx="890984" cy="331391"/>
        </a:xfrm>
        <a:prstGeom prst="rect">
          <a:avLst/>
        </a:prstGeom>
        <a:solidFill>
          <a:srgbClr val="EAEAEA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>
              <a:solidFill>
                <a:schemeClr val="accent5">
                  <a:lumMod val="75000"/>
                </a:schemeClr>
              </a:solidFill>
              <a:latin typeface="Felix Titling" panose="04060505060202020A04" pitchFamily="82" charset="0"/>
            </a:rPr>
            <a:t>PROFIL</a:t>
          </a:r>
        </a:p>
      </xdr:txBody>
    </xdr:sp>
    <xdr:clientData/>
  </xdr:twoCellAnchor>
  <xdr:twoCellAnchor>
    <xdr:from>
      <xdr:col>5</xdr:col>
      <xdr:colOff>456407</xdr:colOff>
      <xdr:row>0</xdr:row>
      <xdr:rowOff>69453</xdr:rowOff>
    </xdr:from>
    <xdr:to>
      <xdr:col>15</xdr:col>
      <xdr:colOff>466329</xdr:colOff>
      <xdr:row>2</xdr:row>
      <xdr:rowOff>19844</xdr:rowOff>
    </xdr:to>
    <xdr:sp macro="" textlink="">
      <xdr:nvSpPr>
        <xdr:cNvPr id="55" name="ZoneTexte 54"/>
        <xdr:cNvSpPr txBox="1"/>
      </xdr:nvSpPr>
      <xdr:spPr>
        <a:xfrm>
          <a:off x="4266407" y="69453"/>
          <a:ext cx="7629922" cy="331391"/>
        </a:xfrm>
        <a:prstGeom prst="rect">
          <a:avLst/>
        </a:prstGeom>
        <a:solidFill>
          <a:srgbClr val="EAEAEA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2400" b="1">
              <a:solidFill>
                <a:schemeClr val="accent5">
                  <a:lumMod val="75000"/>
                </a:schemeClr>
              </a:solidFill>
              <a:latin typeface="Felix Titling" panose="04060505060202020A04" pitchFamily="82" charset="0"/>
            </a:rPr>
            <a:t>ma carte scolaire</a:t>
          </a:r>
        </a:p>
      </xdr:txBody>
    </xdr:sp>
    <xdr:clientData/>
  </xdr:twoCellAnchor>
  <xdr:oneCellAnchor>
    <xdr:from>
      <xdr:col>17</xdr:col>
      <xdr:colOff>168674</xdr:colOff>
      <xdr:row>0</xdr:row>
      <xdr:rowOff>29767</xdr:rowOff>
    </xdr:from>
    <xdr:ext cx="416718" cy="416718"/>
    <xdr:pic>
      <xdr:nvPicPr>
        <xdr:cNvPr id="56" name="Image 5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rightnessContrast bright="-2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2674" y="29767"/>
          <a:ext cx="416718" cy="416718"/>
        </a:xfrm>
        <a:prstGeom prst="rect">
          <a:avLst/>
        </a:prstGeom>
        <a:ln>
          <a:noFill/>
        </a:ln>
        <a:effectLst/>
      </xdr:spPr>
    </xdr:pic>
    <xdr:clientData/>
  </xdr:oneCellAnchor>
  <xdr:twoCellAnchor>
    <xdr:from>
      <xdr:col>3</xdr:col>
      <xdr:colOff>89297</xdr:colOff>
      <xdr:row>0</xdr:row>
      <xdr:rowOff>92869</xdr:rowOff>
    </xdr:from>
    <xdr:to>
      <xdr:col>5</xdr:col>
      <xdr:colOff>208359</xdr:colOff>
      <xdr:row>2</xdr:row>
      <xdr:rowOff>43260</xdr:rowOff>
    </xdr:to>
    <xdr:sp macro="" textlink="">
      <xdr:nvSpPr>
        <xdr:cNvPr id="57" name="ZoneTexte 56"/>
        <xdr:cNvSpPr txBox="1"/>
      </xdr:nvSpPr>
      <xdr:spPr>
        <a:xfrm>
          <a:off x="2375297" y="92869"/>
          <a:ext cx="1643062" cy="331391"/>
        </a:xfrm>
        <a:prstGeom prst="rect">
          <a:avLst/>
        </a:prstGeom>
        <a:solidFill>
          <a:srgbClr val="EAEAEA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2400" b="1">
              <a:solidFill>
                <a:schemeClr val="accent5">
                  <a:lumMod val="75000"/>
                </a:schemeClr>
              </a:solidFill>
              <a:latin typeface="Felix Titling" panose="04060505060202020A04" pitchFamily="82" charset="0"/>
            </a:rPr>
            <a:t>2020/2021</a:t>
          </a:r>
        </a:p>
      </xdr:txBody>
    </xdr:sp>
    <xdr:clientData/>
  </xdr:twoCellAnchor>
  <xdr:twoCellAnchor>
    <xdr:from>
      <xdr:col>7</xdr:col>
      <xdr:colOff>628667</xdr:colOff>
      <xdr:row>7</xdr:row>
      <xdr:rowOff>115763</xdr:rowOff>
    </xdr:from>
    <xdr:to>
      <xdr:col>14</xdr:col>
      <xdr:colOff>396875</xdr:colOff>
      <xdr:row>27</xdr:row>
      <xdr:rowOff>12575</xdr:rowOff>
    </xdr:to>
    <xdr:graphicFrame macro="">
      <xdr:nvGraphicFramePr>
        <xdr:cNvPr id="58" name="Graphique 5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714375</xdr:colOff>
      <xdr:row>0</xdr:row>
      <xdr:rowOff>79375</xdr:rowOff>
    </xdr:from>
    <xdr:to>
      <xdr:col>17</xdr:col>
      <xdr:colOff>59531</xdr:colOff>
      <xdr:row>2</xdr:row>
      <xdr:rowOff>19844</xdr:rowOff>
    </xdr:to>
    <xdr:sp macro="" textlink="">
      <xdr:nvSpPr>
        <xdr:cNvPr id="38" name="Rectangle 37">
          <a:hlinkClick xmlns:r="http://schemas.openxmlformats.org/officeDocument/2006/relationships" r:id="rId6"/>
        </xdr:cNvPr>
        <xdr:cNvSpPr/>
      </xdr:nvSpPr>
      <xdr:spPr>
        <a:xfrm>
          <a:off x="12174141" y="79375"/>
          <a:ext cx="873124" cy="3175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scene3d>
          <a:camera prst="orthographicFront"/>
          <a:lightRig rig="threePt" dir="t"/>
        </a:scene3d>
        <a:sp3d>
          <a:bevelT w="114300" prst="artDeco"/>
        </a:sp3d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200">
              <a:latin typeface="Sitka Subheading" panose="02000505000000020004" pitchFamily="2" charset="0"/>
            </a:rPr>
            <a:t>ACCUEIL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128586</xdr:colOff>
      <xdr:row>2</xdr:row>
      <xdr:rowOff>38099</xdr:rowOff>
    </xdr:from>
    <xdr:to>
      <xdr:col>11</xdr:col>
      <xdr:colOff>228600</xdr:colOff>
      <xdr:row>21</xdr:row>
      <xdr:rowOff>85724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819150</xdr:colOff>
      <xdr:row>11</xdr:row>
      <xdr:rowOff>85725</xdr:rowOff>
    </xdr:from>
    <xdr:to>
      <xdr:col>17</xdr:col>
      <xdr:colOff>257175</xdr:colOff>
      <xdr:row>26</xdr:row>
      <xdr:rowOff>19051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REGION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906500" y="2181225"/>
              <a:ext cx="1828800" cy="27908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14</xdr:col>
      <xdr:colOff>447675</xdr:colOff>
      <xdr:row>11</xdr:row>
      <xdr:rowOff>76200</xdr:rowOff>
    </xdr:from>
    <xdr:to>
      <xdr:col>15</xdr:col>
      <xdr:colOff>752475</xdr:colOff>
      <xdr:row>17</xdr:row>
      <xdr:rowOff>161925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ETAT DES CONSTRUCT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TAT DES CONSTRUC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11025" y="2171700"/>
              <a:ext cx="1828800" cy="1228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ophi/Desktop/excel%20dashboard/Data/Donn&#233;es%20g&#233;n&#233;rales%20%20-%20Copi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 des indicateurs"/>
      <sheetName val="Infos liste déroulante"/>
      <sheetName val="Données générales"/>
      <sheetName val="données cartes"/>
      <sheetName val="Feuil1"/>
      <sheetName val="TCD PRESCOLAIRE"/>
      <sheetName val="PRESCOLAIRE"/>
      <sheetName val="TCD primaire bon"/>
      <sheetName val="PRIMAIRE"/>
      <sheetName val="Tableau de bord"/>
    </sheetNames>
    <sheetDataSet>
      <sheetData sheetId="0"/>
      <sheetData sheetId="1"/>
      <sheetData sheetId="2"/>
      <sheetData sheetId="3">
        <row r="4">
          <cell r="E4" t="e">
            <v>#REF!</v>
          </cell>
          <cell r="F4">
            <v>6.5</v>
          </cell>
          <cell r="G4">
            <v>5</v>
          </cell>
        </row>
        <row r="5">
          <cell r="E5" t="e">
            <v>#REF!</v>
          </cell>
          <cell r="F5">
            <v>5</v>
          </cell>
          <cell r="G5">
            <v>3.5</v>
          </cell>
        </row>
        <row r="6">
          <cell r="E6" t="e">
            <v>#REF!</v>
          </cell>
          <cell r="F6">
            <v>7.2</v>
          </cell>
          <cell r="G6">
            <v>2.5</v>
          </cell>
        </row>
        <row r="7">
          <cell r="E7">
            <v>25581</v>
          </cell>
          <cell r="F7">
            <v>7.6</v>
          </cell>
          <cell r="G7">
            <v>8</v>
          </cell>
        </row>
        <row r="8">
          <cell r="E8" t="e">
            <v>#REF!</v>
          </cell>
          <cell r="F8">
            <v>3.3</v>
          </cell>
          <cell r="G8">
            <v>3</v>
          </cell>
        </row>
        <row r="9">
          <cell r="E9" t="e">
            <v>#REF!</v>
          </cell>
          <cell r="F9">
            <v>7</v>
          </cell>
          <cell r="G9">
            <v>6.4</v>
          </cell>
        </row>
        <row r="10">
          <cell r="E10" t="e">
            <v>#REF!</v>
          </cell>
          <cell r="F10">
            <v>3.5</v>
          </cell>
          <cell r="G10">
            <v>4.5999999999999996</v>
          </cell>
        </row>
        <row r="11">
          <cell r="E11" t="e">
            <v>#REF!</v>
          </cell>
          <cell r="F11">
            <v>3.8</v>
          </cell>
          <cell r="G11">
            <v>4</v>
          </cell>
        </row>
        <row r="12">
          <cell r="E12" t="e">
            <v>#REF!</v>
          </cell>
          <cell r="F12">
            <v>4.9000000000000004</v>
          </cell>
          <cell r="G12">
            <v>1.8</v>
          </cell>
        </row>
        <row r="13">
          <cell r="E13" t="e">
            <v>#REF!</v>
          </cell>
          <cell r="F13">
            <v>2.5</v>
          </cell>
          <cell r="G13">
            <v>3.7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ophi" refreshedDate="45064.336845486112" createdVersion="6" refreshedVersion="6" minRefreshableVersion="3" recordCount="637">
  <cacheSource type="worksheet">
    <worksheetSource ref="A1:J1048576" sheet="Elev_effec"/>
  </cacheSource>
  <cacheFields count="10">
    <cacheField name="ANNEE SCOLAIRE" numFmtId="0">
      <sharedItems containsBlank="1"/>
    </cacheField>
    <cacheField name="REGIONS" numFmtId="0">
      <sharedItems containsBlank="1" count="12">
        <s v="CAMEROUN"/>
        <s v="ADAMAOUA"/>
        <s v="CENTRE"/>
        <s v="EST"/>
        <s v="EXTRÊME NORD"/>
        <s v="LITTORAL"/>
        <s v="NORD"/>
        <s v="NORD OUEST"/>
        <s v="OUEST"/>
        <s v="SUD"/>
        <s v="SUD OUEST"/>
        <m/>
      </sharedItems>
    </cacheField>
    <cacheField name="ZONES" numFmtId="0">
      <sharedItems containsBlank="1"/>
    </cacheField>
    <cacheField name="SOUS SYSTÈME" numFmtId="0">
      <sharedItems containsBlank="1" count="3">
        <m/>
        <s v="Francophone"/>
        <s v="Anglophone"/>
      </sharedItems>
    </cacheField>
    <cacheField name="ORDRE D'ENSEIGENEMENT" numFmtId="0">
      <sharedItems containsBlank="1" count="4">
        <s v="PUBLIC"/>
        <s v="PRIVEE"/>
        <s v="COMMUNAUTAIRE"/>
        <m/>
      </sharedItems>
    </cacheField>
    <cacheField name="SOUS-ORDRE D'ENSEIGENEMENT" numFmtId="0">
      <sharedItems containsBlank="1"/>
    </cacheField>
    <cacheField name="CLASSE" numFmtId="0">
      <sharedItems containsBlank="1" count="4">
        <m/>
        <s v="Petite section"/>
        <s v="Moyenne section"/>
        <s v="Grande section"/>
      </sharedItems>
    </cacheField>
    <cacheField name="FILTRE 1" numFmtId="0">
      <sharedItems containsBlank="1"/>
    </cacheField>
    <cacheField name="CRITERES 1" numFmtId="0">
      <sharedItems containsBlank="1" count="3">
        <s v="Garçons"/>
        <s v="Filles"/>
        <m/>
      </sharedItems>
    </cacheField>
    <cacheField name="PRESCOLAIRE" numFmtId="164">
      <sharedItems containsString="0" containsBlank="1" containsNumber="1" containsInteger="1" minValue="0" maxValue="201925" count="543">
        <n v="85153"/>
        <n v="185389"/>
        <n v="9901"/>
        <n v="85733"/>
        <n v="188706"/>
        <n v="10009"/>
        <n v="24922"/>
        <n v="147442"/>
        <n v="10272"/>
        <n v="2753"/>
        <n v="24533"/>
        <n v="150984"/>
        <n v="10491"/>
        <n v="2698"/>
        <n v="199877"/>
        <n v="201925"/>
        <n v="80566"/>
        <n v="82523"/>
        <n v="10960"/>
        <n v="11478"/>
        <n v="45696"/>
        <n v="47159"/>
        <n v="39137"/>
        <n v="41307"/>
        <n v="28012"/>
        <n v="27660"/>
        <n v="82901"/>
        <n v="82174"/>
        <n v="73737"/>
        <n v="74670"/>
        <n v="114"/>
        <n v="118"/>
        <n v="1007"/>
        <n v="989"/>
        <n v="804"/>
        <n v="865"/>
        <n v="414"/>
        <n v="472"/>
        <n v="3065"/>
        <n v="2896"/>
        <n v="2504"/>
        <n v="2586"/>
        <n v="5180"/>
        <n v="5572"/>
        <n v="13482"/>
        <n v="14091"/>
        <n v="12223"/>
        <n v="13179"/>
        <n v="157"/>
        <n v="181"/>
        <n v="1268"/>
        <n v="1299"/>
        <n v="1020"/>
        <n v="995"/>
        <n v="0"/>
        <n v="930"/>
        <n v="946"/>
        <n v="788"/>
        <n v="777"/>
        <n v="3822"/>
        <n v="3956"/>
        <n v="10891"/>
        <n v="11189"/>
        <n v="10423"/>
        <n v="11036"/>
        <n v="88"/>
        <n v="94"/>
        <n v="848"/>
        <n v="799"/>
        <n v="637"/>
        <n v="581"/>
        <n v="530"/>
        <n v="525"/>
        <n v="4722"/>
        <n v="4995"/>
        <n v="3575"/>
        <n v="3754"/>
        <n v="603"/>
        <n v="594"/>
        <n v="3878"/>
        <n v="3801"/>
        <n v="3265"/>
        <n v="3491"/>
        <n v="341"/>
        <n v="326"/>
        <n v="1327"/>
        <n v="1366"/>
        <n v="1135"/>
        <n v="1129"/>
        <n v="125"/>
        <n v="112"/>
        <n v="7343"/>
        <n v="7684"/>
        <n v="5267"/>
        <n v="5500"/>
        <n v="11250"/>
        <n v="11100"/>
        <n v="25737"/>
        <n v="25859"/>
        <n v="23957"/>
        <n v="24007"/>
        <n v="1942"/>
        <n v="5462"/>
        <n v="5543"/>
        <n v="5010"/>
        <n v="4975"/>
        <n v="864"/>
        <n v="918"/>
        <n v="5477"/>
        <n v="5497"/>
        <n v="4209"/>
        <n v="4244"/>
        <n v="9424"/>
        <n v="9052"/>
        <n v="18894"/>
        <n v="18266"/>
        <n v="18679"/>
        <n v="18953"/>
        <n v="1054"/>
        <n v="1043"/>
        <n v="4709"/>
        <n v="4546"/>
        <n v="3452"/>
        <n v="3550"/>
        <n v="2"/>
        <n v="1"/>
        <n v="91"/>
        <n v="73"/>
        <n v="70"/>
        <n v="2020"/>
        <n v="2075"/>
        <n v="13910"/>
        <n v="13657"/>
        <n v="11636"/>
        <n v="11825"/>
        <n v="1042"/>
        <n v="1057"/>
        <n v="5256"/>
        <n v="5555"/>
        <n v="4038"/>
        <n v="4249"/>
        <n v="279"/>
        <n v="264"/>
        <n v="179"/>
        <n v="211"/>
        <n v="191"/>
        <n v="194"/>
        <n v="2043"/>
        <n v="1948"/>
        <n v="1537"/>
        <n v="1618"/>
        <n v="117"/>
        <n v="10942"/>
        <n v="10865"/>
        <n v="8363"/>
        <n v="8455"/>
        <n v="779"/>
        <n v="818"/>
        <n v="3326"/>
        <n v="3472"/>
        <n v="2876"/>
        <n v="2964"/>
        <n v="542"/>
        <n v="580"/>
        <n v="3793"/>
        <n v="3711"/>
        <n v="3287"/>
        <n v="3330"/>
        <n v="415"/>
        <n v="433"/>
        <n v="5628"/>
        <n v="5567"/>
        <n v="4497"/>
        <n v="4489"/>
        <n v="229"/>
        <n v="214"/>
        <n v="3408"/>
        <n v="3246"/>
        <n v="2672"/>
        <n v="2707"/>
        <n v="223"/>
        <n v="220"/>
        <n v="1488"/>
        <n v="1541"/>
        <n v="1039"/>
        <n v="416"/>
        <n v="445"/>
        <n v="9598"/>
        <n v="9442"/>
        <n v="7417"/>
        <n v="7576"/>
        <n v="4051"/>
        <n v="4103"/>
        <n v="2799"/>
        <n v="2977"/>
        <n v="57"/>
        <n v="39"/>
        <n v="2175"/>
        <n v="2259"/>
        <n v="1245"/>
        <n v="1378"/>
        <n v="115"/>
        <n v="355"/>
        <n v="336"/>
        <n v="295"/>
        <n v="328"/>
        <n v="1677"/>
        <n v="1690"/>
        <n v="2428"/>
        <n v="2405"/>
        <n v="2402"/>
        <n v="2358"/>
        <n v="489"/>
        <n v="476"/>
        <n v="881"/>
        <n v="839"/>
        <n v="853"/>
        <n v="826"/>
        <n v="180"/>
        <n v="589"/>
        <n v="576"/>
        <n v="432"/>
        <n v="467"/>
        <n v="1044"/>
        <n v="954"/>
        <n v="1870"/>
        <n v="1709"/>
        <n v="1717"/>
        <n v="146"/>
        <n v="134"/>
        <n v="281"/>
        <n v="273"/>
        <n v="261"/>
        <n v="236"/>
        <n v="56"/>
        <n v="54"/>
        <n v="667"/>
        <n v="478"/>
        <n v="471"/>
        <n v="648"/>
        <n v="2335"/>
        <n v="2326"/>
        <n v="1991"/>
        <n v="2024"/>
        <n v="566"/>
        <n v="560"/>
        <n v="656"/>
        <n v="687"/>
        <n v="628"/>
        <n v="633"/>
        <n v="524"/>
        <n v="490"/>
        <n v="323"/>
        <n v="145"/>
        <n v="160"/>
        <n v="1000"/>
        <n v="992"/>
        <n v="893"/>
        <n v="972"/>
        <n v="14294"/>
        <n v="14559"/>
        <n v="24854"/>
        <n v="25682"/>
        <n v="24516"/>
        <n v="25465"/>
        <n v="409"/>
        <n v="418"/>
        <n v="1204"/>
        <n v="1200"/>
        <n v="1102"/>
        <n v="1062"/>
        <n v="124"/>
        <n v="519"/>
        <n v="617"/>
        <n v="559"/>
        <n v="11109"/>
        <n v="10928"/>
        <n v="20593"/>
        <n v="20600"/>
        <n v="21342"/>
        <n v="22295"/>
        <n v="84"/>
        <n v="92"/>
        <n v="373"/>
        <n v="333"/>
        <n v="293"/>
        <n v="255"/>
        <n v="222"/>
        <n v="225"/>
        <n v="1818"/>
        <n v="1925"/>
        <n v="1509"/>
        <n v="1607"/>
        <n v="1046"/>
        <n v="1021"/>
        <n v="4282"/>
        <n v="4110"/>
        <n v="4032"/>
        <n v="4217"/>
        <n v="706"/>
        <n v="1251"/>
        <n v="1428"/>
        <n v="1232"/>
        <n v="63"/>
        <n v="4399"/>
        <n v="4591"/>
        <n v="3445"/>
        <n v="3565"/>
        <n v="6"/>
        <n v="81"/>
        <n v="113"/>
        <n v="96"/>
        <n v="52"/>
        <n v="149"/>
        <n v="122"/>
        <n v="159"/>
        <n v="137"/>
        <n v="28"/>
        <n v="45"/>
        <n v="55"/>
        <n v="78"/>
        <n v="8"/>
        <n v="12"/>
        <n v="175"/>
        <n v="177"/>
        <n v="158"/>
        <n v="48"/>
        <n v="44"/>
        <n v="121"/>
        <n v="116"/>
        <n v="138"/>
        <n v="16"/>
        <n v="140"/>
        <n v="154"/>
        <n v="162"/>
        <n v="163"/>
        <n v="4"/>
        <n v="83"/>
        <n v="69"/>
        <n v="41"/>
        <n v="36"/>
        <n v="110"/>
        <n v="126"/>
        <n v="337"/>
        <n v="335"/>
        <n v="20"/>
        <n v="75"/>
        <n v="61"/>
        <n v="79"/>
        <n v="286"/>
        <n v="329"/>
        <n v="1197"/>
        <n v="1143"/>
        <n v="1270"/>
        <n v="1226"/>
        <n v="27"/>
        <n v="38"/>
        <n v="231"/>
        <n v="173"/>
        <n v="247"/>
        <n v="233"/>
        <n v="642"/>
        <n v="689"/>
        <n v="601"/>
        <n v="632"/>
        <n v="47"/>
        <n v="51"/>
        <n v="141"/>
        <n v="120"/>
        <n v="102"/>
        <n v="496"/>
        <n v="506"/>
        <n v="1282"/>
        <n v="1164"/>
        <n v="1092"/>
        <n v="1117"/>
        <n v="67"/>
        <n v="166"/>
        <n v="150"/>
        <n v="153"/>
        <n v="19"/>
        <n v="773"/>
        <n v="832"/>
        <n v="536"/>
        <n v="583"/>
        <n v="298"/>
        <n v="313"/>
        <n v="801"/>
        <n v="813"/>
        <n v="812"/>
        <n v="828"/>
        <n v="161"/>
        <n v="156"/>
        <n v="11"/>
        <n v="9"/>
        <n v="504"/>
        <n v="584"/>
        <n v="399"/>
        <n v="426"/>
        <n v="71"/>
        <n v="77"/>
        <n v="362"/>
        <n v="338"/>
        <n v="297"/>
        <n v="257"/>
        <n v="50"/>
        <n v="204"/>
        <n v="187"/>
        <n v="139"/>
        <n v="347"/>
        <n v="315"/>
        <n v="1146"/>
        <n v="1001"/>
        <n v="919"/>
        <n v="1172"/>
        <n v="392"/>
        <n v="405"/>
        <n v="143"/>
        <n v="291"/>
        <n v="299"/>
        <n v="243"/>
        <n v="600"/>
        <n v="1195"/>
        <n v="1173"/>
        <n v="551"/>
        <n v="35"/>
        <n v="105"/>
        <n v="97"/>
        <n v="435"/>
        <n v="474"/>
        <n v="314"/>
        <n v="30"/>
        <n v="319"/>
        <n v="24"/>
        <n v="202"/>
        <n v="205"/>
        <n v="816"/>
        <n v="675"/>
        <n v="662"/>
        <n v="3645"/>
        <n v="3701"/>
        <n v="10888"/>
        <n v="11051"/>
        <n v="9759"/>
        <n v="10107"/>
        <n v="1240"/>
        <n v="1192"/>
        <n v="2863"/>
        <n v="2911"/>
        <n v="2808"/>
        <n v="2886"/>
        <n v="221"/>
        <n v="3396"/>
        <n v="3439"/>
        <n v="2387"/>
        <n v="2390"/>
        <n v="1036"/>
        <n v="4091"/>
        <n v="4148"/>
        <n v="3806"/>
        <n v="3946"/>
        <n v="786"/>
        <n v="772"/>
        <n v="2308"/>
        <n v="2196"/>
        <n v="1502"/>
        <n v="1540"/>
        <n v="265"/>
        <n v="2265"/>
        <n v="2414"/>
        <n v="1668"/>
        <n v="1740"/>
        <n v="768"/>
        <n v="836"/>
        <n v="7345"/>
        <n v="7204"/>
        <n v="5972"/>
        <n v="6223"/>
        <n v="183"/>
        <n v="2338"/>
        <n v="2467"/>
        <n v="1715"/>
        <n v="1866"/>
        <n v="3608"/>
        <n v="2255"/>
        <n v="2417"/>
        <n v="385"/>
        <n v="3219"/>
        <n v="3069"/>
        <n v="2633"/>
        <n v="2789"/>
        <n v="12785"/>
        <n v="12971"/>
        <n v="28331"/>
        <n v="28899"/>
        <n v="26421"/>
        <n v="27079"/>
        <n v="859"/>
        <n v="931"/>
        <n v="3867"/>
        <n v="3931"/>
        <n v="3222"/>
        <n v="3084"/>
        <n v="635"/>
        <n v="697"/>
        <n v="3011"/>
        <n v="3004"/>
        <n v="2610"/>
        <n v="2631"/>
        <n v="12210"/>
        <n v="11962"/>
        <n v="25694"/>
        <n v="25307"/>
        <n v="25296"/>
        <n v="26043"/>
        <n v="356"/>
        <n v="365"/>
        <n v="3249"/>
        <n v="3149"/>
        <n v="2587"/>
        <n v="2591"/>
        <n v="267"/>
        <n v="253"/>
        <n v="2569"/>
        <n v="1980"/>
        <n v="2084"/>
        <n v="1855"/>
        <n v="1833"/>
        <n v="10443"/>
        <n v="10254"/>
        <n v="8929"/>
        <n v="9093"/>
        <n v="4245"/>
        <n v="4454"/>
        <n v="3458"/>
        <n v="3512"/>
        <n v="68"/>
        <n v="49"/>
        <n v="4357"/>
        <n v="4340"/>
        <n v="3191"/>
        <n v="3294"/>
        <m/>
      </sharedItems>
    </cacheField>
  </cacheFields>
  <extLst>
    <ext xmlns:x14="http://schemas.microsoft.com/office/spreadsheetml/2009/9/main" uri="{725AE2AE-9491-48be-B2B4-4EB974FC3084}">
      <x14:pivotCacheDefinition pivotCacheId="3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ophi" refreshedDate="45064.35216412037" createdVersion="6" refreshedVersion="6" minRefreshableVersion="3" recordCount="541">
  <cacheSource type="worksheet">
    <worksheetSource ref="A1:F1048576" sheet="Repar_locaux"/>
  </cacheSource>
  <cacheFields count="6">
    <cacheField name="ANNEES" numFmtId="0">
      <sharedItems containsBlank="1"/>
    </cacheField>
    <cacheField name="REGIONS" numFmtId="0">
      <sharedItems containsBlank="1" count="11">
        <s v="ADAMAOUA"/>
        <s v="CENTRE"/>
        <s v="EST"/>
        <s v="EXTRÊME NORD"/>
        <s v="LITTORAL"/>
        <s v="NORD"/>
        <s v="NORD OUEST"/>
        <s v="OUEST"/>
        <s v="SUD"/>
        <s v="SUD OUEST"/>
        <m/>
      </sharedItems>
    </cacheField>
    <cacheField name="TYPE DE CONSTRUCTION" numFmtId="0">
      <sharedItems containsBlank="1" count="7">
        <s v="Salles de classe occupées"/>
        <s v="Salles de classe non occupées"/>
        <s v="Logement de fonction"/>
        <s v="Salle d'informatique"/>
        <s v="Magasin"/>
        <s v="Toilettes ou latrines"/>
        <m/>
      </sharedItems>
    </cacheField>
    <cacheField name="ETAT DES CONSTRUCTION" numFmtId="0">
      <sharedItems containsBlank="1" count="4">
        <s v="Dur"/>
        <s v="Semi-dur"/>
        <s v="Provisoire"/>
        <m/>
      </sharedItems>
    </cacheField>
    <cacheField name="QUALITE" numFmtId="0">
      <sharedItems containsBlank="1" count="4">
        <s v="Bon "/>
        <s v="Assez-bon"/>
        <s v="Mauvais"/>
        <m/>
      </sharedItems>
    </cacheField>
    <cacheField name="PRESCOLAIRE" numFmtId="0">
      <sharedItems containsString="0" containsBlank="1" containsNumber="1" containsInteger="1" minValue="0" maxValue="6942" count="135">
        <n v="342"/>
        <n v="51"/>
        <n v="16"/>
        <n v="34"/>
        <n v="24"/>
        <n v="2"/>
        <n v="25"/>
        <n v="1"/>
        <n v="3"/>
        <n v="6233"/>
        <n v="487"/>
        <n v="43"/>
        <n v="198"/>
        <n v="111"/>
        <n v="40"/>
        <n v="245"/>
        <n v="81"/>
        <n v="63"/>
        <n v="503"/>
        <n v="90"/>
        <n v="20"/>
        <n v="31"/>
        <n v="36"/>
        <n v="19"/>
        <n v="87"/>
        <n v="22"/>
        <n v="332"/>
        <n v="71"/>
        <n v="18"/>
        <n v="11"/>
        <n v="6"/>
        <n v="26"/>
        <n v="15"/>
        <n v="4906"/>
        <n v="100"/>
        <n v="78"/>
        <n v="123"/>
        <n v="47"/>
        <n v="29"/>
        <n v="353"/>
        <n v="8"/>
        <n v="50"/>
        <n v="9"/>
        <n v="440"/>
        <n v="125"/>
        <n v="28"/>
        <n v="46"/>
        <n v="69"/>
        <n v="61"/>
        <n v="141"/>
        <n v="133"/>
        <n v="13"/>
        <n v="1305"/>
        <n v="265"/>
        <n v="84"/>
        <n v="105"/>
        <n v="21"/>
        <n v="35"/>
        <n v="39"/>
        <n v="623"/>
        <n v="150"/>
        <n v="32"/>
        <n v="58"/>
        <n v="796"/>
        <n v="92"/>
        <n v="74"/>
        <n v="44"/>
        <n v="160"/>
        <n v="27"/>
        <n v="45"/>
        <n v="4"/>
        <n v="0"/>
        <n v="568"/>
        <n v="49"/>
        <n v="166"/>
        <n v="5"/>
        <n v="56"/>
        <n v="7"/>
        <n v="403"/>
        <n v="77"/>
        <n v="110"/>
        <n v="14"/>
        <n v="10"/>
        <n v="97"/>
        <n v="66"/>
        <n v="346"/>
        <n v="127"/>
        <n v="17"/>
        <n v="1061"/>
        <n v="736"/>
        <n v="41"/>
        <n v="33"/>
        <n v="121"/>
        <n v="30"/>
        <n v="80"/>
        <n v="1349"/>
        <n v="106"/>
        <n v="844"/>
        <n v="98"/>
        <n v="76"/>
        <n v="252"/>
        <n v="38"/>
        <n v="91"/>
        <n v="382"/>
        <n v="72"/>
        <n v="6942"/>
        <n v="654"/>
        <n v="55"/>
        <n v="139"/>
        <n v="99"/>
        <n v="122"/>
        <n v="580"/>
        <n v="42"/>
        <n v="358"/>
        <n v="64"/>
        <n v="23"/>
        <n v="5300"/>
        <n v="523"/>
        <n v="89"/>
        <n v="53"/>
        <n v="491"/>
        <n v="12"/>
        <n v="413"/>
        <n v="88"/>
        <n v="57"/>
        <n v="52"/>
        <n v="101"/>
        <n v="115"/>
        <n v="1506"/>
        <n v="60"/>
        <n v="788"/>
        <n v="116"/>
        <n v="649"/>
        <n v="79"/>
        <m/>
      </sharedItems>
    </cacheField>
  </cacheFields>
  <extLst>
    <ext xmlns:x14="http://schemas.microsoft.com/office/spreadsheetml/2009/9/main" uri="{725AE2AE-9491-48be-B2B4-4EB974FC3084}">
      <x14:pivotCacheDefinition pivotCacheId="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37">
  <r>
    <s v="2020/2021"/>
    <x v="0"/>
    <m/>
    <x v="0"/>
    <x v="0"/>
    <m/>
    <x v="0"/>
    <s v="EFFECTIF DES ELEVES"/>
    <x v="0"/>
    <x v="0"/>
  </r>
  <r>
    <s v="2020/2021"/>
    <x v="0"/>
    <m/>
    <x v="0"/>
    <x v="1"/>
    <m/>
    <x v="0"/>
    <s v="EFFECTIF DES ELEVES"/>
    <x v="0"/>
    <x v="1"/>
  </r>
  <r>
    <s v="2020/2021"/>
    <x v="0"/>
    <m/>
    <x v="0"/>
    <x v="2"/>
    <m/>
    <x v="0"/>
    <s v="EFFECTIF DES ELEVES"/>
    <x v="0"/>
    <x v="2"/>
  </r>
  <r>
    <s v="2020/2021"/>
    <x v="0"/>
    <m/>
    <x v="0"/>
    <x v="0"/>
    <m/>
    <x v="0"/>
    <s v="EFFECTIF DES ELEVES"/>
    <x v="1"/>
    <x v="3"/>
  </r>
  <r>
    <s v="2020/2021"/>
    <x v="0"/>
    <m/>
    <x v="0"/>
    <x v="1"/>
    <m/>
    <x v="0"/>
    <s v="EFFECTIF DES ELEVES"/>
    <x v="1"/>
    <x v="4"/>
  </r>
  <r>
    <s v="2020/2021"/>
    <x v="0"/>
    <m/>
    <x v="0"/>
    <x v="2"/>
    <m/>
    <x v="0"/>
    <s v="EFFECTIF DES ELEVES"/>
    <x v="1"/>
    <x v="5"/>
  </r>
  <r>
    <s v="2020/2021"/>
    <x v="0"/>
    <m/>
    <x v="0"/>
    <x v="3"/>
    <s v="Privé catholique"/>
    <x v="0"/>
    <s v="EFFECTIF DES ELEVES"/>
    <x v="0"/>
    <x v="6"/>
  </r>
  <r>
    <s v="2020/2021"/>
    <x v="0"/>
    <m/>
    <x v="0"/>
    <x v="3"/>
    <s v="Privé laïc"/>
    <x v="0"/>
    <s v="EFFECTIF DES ELEVES"/>
    <x v="0"/>
    <x v="7"/>
  </r>
  <r>
    <s v="2020/2021"/>
    <x v="0"/>
    <m/>
    <x v="0"/>
    <x v="3"/>
    <s v="Privé protestant"/>
    <x v="0"/>
    <s v="EFFECTIF DES ELEVES"/>
    <x v="0"/>
    <x v="8"/>
  </r>
  <r>
    <s v="2020/2021"/>
    <x v="0"/>
    <m/>
    <x v="0"/>
    <x v="3"/>
    <s v="Privé islamique"/>
    <x v="0"/>
    <s v="EFFECTIF DES ELEVES"/>
    <x v="0"/>
    <x v="9"/>
  </r>
  <r>
    <s v="2020/2021"/>
    <x v="0"/>
    <m/>
    <x v="0"/>
    <x v="3"/>
    <s v="Privé catholique"/>
    <x v="0"/>
    <s v="EFFECTIF DES ELEVES"/>
    <x v="1"/>
    <x v="10"/>
  </r>
  <r>
    <s v="2020/2021"/>
    <x v="0"/>
    <m/>
    <x v="0"/>
    <x v="3"/>
    <s v="Privé laïc"/>
    <x v="0"/>
    <s v="EFFECTIF DES ELEVES"/>
    <x v="1"/>
    <x v="11"/>
  </r>
  <r>
    <s v="2020/2021"/>
    <x v="0"/>
    <m/>
    <x v="0"/>
    <x v="3"/>
    <s v="Privé protestant"/>
    <x v="0"/>
    <s v="EFFECTIF DES ELEVES"/>
    <x v="1"/>
    <x v="12"/>
  </r>
  <r>
    <s v="2020/2021"/>
    <x v="0"/>
    <m/>
    <x v="0"/>
    <x v="3"/>
    <s v="Privé islamique"/>
    <x v="0"/>
    <s v="EFFECTIF DES ELEVES"/>
    <x v="1"/>
    <x v="13"/>
  </r>
  <r>
    <s v="2020/2021"/>
    <x v="0"/>
    <s v="Zone urbaine"/>
    <x v="0"/>
    <x v="3"/>
    <m/>
    <x v="0"/>
    <s v="EFFECTIF DES ELEVES"/>
    <x v="0"/>
    <x v="14"/>
  </r>
  <r>
    <s v="2020/2021"/>
    <x v="0"/>
    <s v="Zone urbaine"/>
    <x v="0"/>
    <x v="3"/>
    <m/>
    <x v="0"/>
    <s v="EFFECTIF DES ELEVES"/>
    <x v="1"/>
    <x v="15"/>
  </r>
  <r>
    <s v="2020/2021"/>
    <x v="0"/>
    <s v="Zone rurale"/>
    <x v="0"/>
    <x v="3"/>
    <m/>
    <x v="0"/>
    <s v="EFFECTIF DES ELEVES"/>
    <x v="0"/>
    <x v="16"/>
  </r>
  <r>
    <s v="2020/2021"/>
    <x v="0"/>
    <s v="Zone rurale"/>
    <x v="0"/>
    <x v="3"/>
    <m/>
    <x v="0"/>
    <s v="EFFECTIF DES ELEVES"/>
    <x v="1"/>
    <x v="17"/>
  </r>
  <r>
    <s v="2020/2021"/>
    <x v="0"/>
    <m/>
    <x v="1"/>
    <x v="3"/>
    <m/>
    <x v="1"/>
    <s v="EFFECTIF DES ELEVES"/>
    <x v="0"/>
    <x v="18"/>
  </r>
  <r>
    <s v="2020/2021"/>
    <x v="0"/>
    <m/>
    <x v="1"/>
    <x v="3"/>
    <m/>
    <x v="1"/>
    <s v="EFFECTIF DES ELEVES"/>
    <x v="1"/>
    <x v="19"/>
  </r>
  <r>
    <s v="2020/2021"/>
    <x v="0"/>
    <m/>
    <x v="1"/>
    <x v="3"/>
    <m/>
    <x v="2"/>
    <s v="EFFECTIF DES ELEVES"/>
    <x v="0"/>
    <x v="20"/>
  </r>
  <r>
    <s v="2020/2021"/>
    <x v="0"/>
    <m/>
    <x v="1"/>
    <x v="3"/>
    <m/>
    <x v="2"/>
    <s v="EFFECTIF DES ELEVES"/>
    <x v="1"/>
    <x v="21"/>
  </r>
  <r>
    <s v="2020/2021"/>
    <x v="0"/>
    <m/>
    <x v="1"/>
    <x v="3"/>
    <m/>
    <x v="3"/>
    <s v="EFFECTIF DES ELEVES"/>
    <x v="0"/>
    <x v="22"/>
  </r>
  <r>
    <s v="2020/2021"/>
    <x v="0"/>
    <m/>
    <x v="1"/>
    <x v="3"/>
    <m/>
    <x v="3"/>
    <s v="EFFECTIF DES ELEVES"/>
    <x v="1"/>
    <x v="23"/>
  </r>
  <r>
    <s v="2020/2021"/>
    <x v="0"/>
    <m/>
    <x v="2"/>
    <x v="3"/>
    <m/>
    <x v="1"/>
    <s v="EFFECTIF DES ELEVES"/>
    <x v="0"/>
    <x v="24"/>
  </r>
  <r>
    <s v="2020/2021"/>
    <x v="0"/>
    <m/>
    <x v="2"/>
    <x v="3"/>
    <m/>
    <x v="1"/>
    <s v="EFFECTIF DES ELEVES"/>
    <x v="1"/>
    <x v="25"/>
  </r>
  <r>
    <s v="2020/2021"/>
    <x v="0"/>
    <m/>
    <x v="2"/>
    <x v="3"/>
    <m/>
    <x v="2"/>
    <s v="EFFECTIF DES ELEVES"/>
    <x v="0"/>
    <x v="26"/>
  </r>
  <r>
    <s v="2020/2021"/>
    <x v="0"/>
    <m/>
    <x v="2"/>
    <x v="3"/>
    <m/>
    <x v="2"/>
    <s v="EFFECTIF DES ELEVES"/>
    <x v="1"/>
    <x v="27"/>
  </r>
  <r>
    <s v="2020/2021"/>
    <x v="0"/>
    <m/>
    <x v="2"/>
    <x v="3"/>
    <m/>
    <x v="3"/>
    <s v="EFFECTIF DES ELEVES"/>
    <x v="0"/>
    <x v="28"/>
  </r>
  <r>
    <s v="2020/2021"/>
    <x v="0"/>
    <m/>
    <x v="2"/>
    <x v="3"/>
    <m/>
    <x v="3"/>
    <s v="EFFECTIF DES ELEVES"/>
    <x v="1"/>
    <x v="29"/>
  </r>
  <r>
    <s v="2020/2021"/>
    <x v="1"/>
    <m/>
    <x v="1"/>
    <x v="3"/>
    <m/>
    <x v="1"/>
    <s v="EFFECTIF DES ELEVES"/>
    <x v="0"/>
    <x v="30"/>
  </r>
  <r>
    <s v="2020/2021"/>
    <x v="1"/>
    <m/>
    <x v="1"/>
    <x v="3"/>
    <m/>
    <x v="1"/>
    <s v="EFFECTIF DES ELEVES"/>
    <x v="1"/>
    <x v="31"/>
  </r>
  <r>
    <s v="2020/2021"/>
    <x v="1"/>
    <m/>
    <x v="1"/>
    <x v="3"/>
    <m/>
    <x v="2"/>
    <s v="EFFECTIF DES ELEVES"/>
    <x v="0"/>
    <x v="32"/>
  </r>
  <r>
    <s v="2020/2021"/>
    <x v="1"/>
    <m/>
    <x v="1"/>
    <x v="3"/>
    <m/>
    <x v="2"/>
    <s v="EFFECTIF DES ELEVES"/>
    <x v="1"/>
    <x v="33"/>
  </r>
  <r>
    <s v="2020/2021"/>
    <x v="1"/>
    <m/>
    <x v="1"/>
    <x v="3"/>
    <m/>
    <x v="3"/>
    <s v="EFFECTIF DES ELEVES"/>
    <x v="0"/>
    <x v="34"/>
  </r>
  <r>
    <s v="2020/2021"/>
    <x v="1"/>
    <m/>
    <x v="1"/>
    <x v="3"/>
    <m/>
    <x v="3"/>
    <s v="EFFECTIF DES ELEVES"/>
    <x v="1"/>
    <x v="35"/>
  </r>
  <r>
    <s v="2020/2021"/>
    <x v="1"/>
    <m/>
    <x v="2"/>
    <x v="3"/>
    <m/>
    <x v="1"/>
    <s v="EFFECTIF DES ELEVES"/>
    <x v="0"/>
    <x v="36"/>
  </r>
  <r>
    <s v="2020/2021"/>
    <x v="1"/>
    <m/>
    <x v="2"/>
    <x v="3"/>
    <m/>
    <x v="1"/>
    <s v="EFFECTIF DES ELEVES"/>
    <x v="1"/>
    <x v="37"/>
  </r>
  <r>
    <s v="2020/2021"/>
    <x v="1"/>
    <m/>
    <x v="2"/>
    <x v="3"/>
    <m/>
    <x v="2"/>
    <s v="EFFECTIF DES ELEVES"/>
    <x v="0"/>
    <x v="38"/>
  </r>
  <r>
    <s v="2020/2021"/>
    <x v="1"/>
    <m/>
    <x v="2"/>
    <x v="3"/>
    <m/>
    <x v="2"/>
    <s v="EFFECTIF DES ELEVES"/>
    <x v="1"/>
    <x v="39"/>
  </r>
  <r>
    <s v="2020/2021"/>
    <x v="1"/>
    <m/>
    <x v="2"/>
    <x v="3"/>
    <m/>
    <x v="3"/>
    <s v="EFFECTIF DES ELEVES"/>
    <x v="0"/>
    <x v="40"/>
  </r>
  <r>
    <s v="2020/2021"/>
    <x v="1"/>
    <m/>
    <x v="2"/>
    <x v="3"/>
    <m/>
    <x v="3"/>
    <s v="EFFECTIF DES ELEVES"/>
    <x v="1"/>
    <x v="41"/>
  </r>
  <r>
    <s v="2020/2021"/>
    <x v="2"/>
    <m/>
    <x v="1"/>
    <x v="3"/>
    <m/>
    <x v="1"/>
    <s v="EFFECTIF DES ELEVES"/>
    <x v="0"/>
    <x v="42"/>
  </r>
  <r>
    <s v="2020/2021"/>
    <x v="2"/>
    <m/>
    <x v="1"/>
    <x v="3"/>
    <m/>
    <x v="1"/>
    <s v="EFFECTIF DES ELEVES"/>
    <x v="1"/>
    <x v="43"/>
  </r>
  <r>
    <s v="2020/2021"/>
    <x v="2"/>
    <m/>
    <x v="1"/>
    <x v="3"/>
    <m/>
    <x v="2"/>
    <s v="EFFECTIF DES ELEVES"/>
    <x v="0"/>
    <x v="44"/>
  </r>
  <r>
    <s v="2020/2021"/>
    <x v="2"/>
    <m/>
    <x v="1"/>
    <x v="3"/>
    <m/>
    <x v="2"/>
    <s v="EFFECTIF DES ELEVES"/>
    <x v="1"/>
    <x v="45"/>
  </r>
  <r>
    <s v="2020/2021"/>
    <x v="2"/>
    <m/>
    <x v="1"/>
    <x v="3"/>
    <m/>
    <x v="3"/>
    <s v="EFFECTIF DES ELEVES"/>
    <x v="0"/>
    <x v="46"/>
  </r>
  <r>
    <s v="2020/2021"/>
    <x v="2"/>
    <m/>
    <x v="1"/>
    <x v="3"/>
    <m/>
    <x v="3"/>
    <s v="EFFECTIF DES ELEVES"/>
    <x v="1"/>
    <x v="47"/>
  </r>
  <r>
    <s v="2020/2021"/>
    <x v="3"/>
    <m/>
    <x v="1"/>
    <x v="3"/>
    <m/>
    <x v="1"/>
    <s v="EFFECTIF DES ELEVES"/>
    <x v="0"/>
    <x v="48"/>
  </r>
  <r>
    <s v="2020/2021"/>
    <x v="3"/>
    <m/>
    <x v="1"/>
    <x v="3"/>
    <m/>
    <x v="1"/>
    <s v="EFFECTIF DES ELEVES"/>
    <x v="1"/>
    <x v="49"/>
  </r>
  <r>
    <s v="2020/2021"/>
    <x v="3"/>
    <m/>
    <x v="1"/>
    <x v="3"/>
    <m/>
    <x v="2"/>
    <s v="EFFECTIF DES ELEVES"/>
    <x v="0"/>
    <x v="50"/>
  </r>
  <r>
    <s v="2020/2021"/>
    <x v="3"/>
    <m/>
    <x v="1"/>
    <x v="3"/>
    <m/>
    <x v="2"/>
    <s v="EFFECTIF DES ELEVES"/>
    <x v="1"/>
    <x v="51"/>
  </r>
  <r>
    <s v="2020/2021"/>
    <x v="3"/>
    <m/>
    <x v="1"/>
    <x v="3"/>
    <m/>
    <x v="3"/>
    <s v="EFFECTIF DES ELEVES"/>
    <x v="0"/>
    <x v="52"/>
  </r>
  <r>
    <s v="2020/2021"/>
    <x v="3"/>
    <m/>
    <x v="1"/>
    <x v="3"/>
    <m/>
    <x v="3"/>
    <s v="EFFECTIF DES ELEVES"/>
    <x v="1"/>
    <x v="53"/>
  </r>
  <r>
    <s v="2020/2021"/>
    <x v="4"/>
    <m/>
    <x v="1"/>
    <x v="3"/>
    <m/>
    <x v="1"/>
    <s v="EFFECTIF DES ELEVES"/>
    <x v="0"/>
    <x v="54"/>
  </r>
  <r>
    <s v="2020/2021"/>
    <x v="4"/>
    <m/>
    <x v="1"/>
    <x v="3"/>
    <m/>
    <x v="1"/>
    <s v="EFFECTIF DES ELEVES"/>
    <x v="1"/>
    <x v="54"/>
  </r>
  <r>
    <s v="2020/2021"/>
    <x v="4"/>
    <m/>
    <x v="1"/>
    <x v="3"/>
    <m/>
    <x v="2"/>
    <s v="EFFECTIF DES ELEVES"/>
    <x v="0"/>
    <x v="55"/>
  </r>
  <r>
    <s v="2020/2021"/>
    <x v="4"/>
    <m/>
    <x v="1"/>
    <x v="3"/>
    <m/>
    <x v="2"/>
    <s v="EFFECTIF DES ELEVES"/>
    <x v="1"/>
    <x v="56"/>
  </r>
  <r>
    <s v="2020/2021"/>
    <x v="4"/>
    <m/>
    <x v="1"/>
    <x v="3"/>
    <m/>
    <x v="3"/>
    <s v="EFFECTIF DES ELEVES"/>
    <x v="0"/>
    <x v="57"/>
  </r>
  <r>
    <s v="2020/2021"/>
    <x v="4"/>
    <m/>
    <x v="1"/>
    <x v="3"/>
    <m/>
    <x v="3"/>
    <s v="EFFECTIF DES ELEVES"/>
    <x v="1"/>
    <x v="58"/>
  </r>
  <r>
    <s v="2020/2021"/>
    <x v="5"/>
    <m/>
    <x v="1"/>
    <x v="3"/>
    <m/>
    <x v="1"/>
    <s v="EFFECTIF DES ELEVES"/>
    <x v="0"/>
    <x v="59"/>
  </r>
  <r>
    <s v="2020/2021"/>
    <x v="5"/>
    <m/>
    <x v="1"/>
    <x v="3"/>
    <m/>
    <x v="1"/>
    <s v="EFFECTIF DES ELEVES"/>
    <x v="1"/>
    <x v="60"/>
  </r>
  <r>
    <s v="2020/2021"/>
    <x v="5"/>
    <m/>
    <x v="1"/>
    <x v="3"/>
    <m/>
    <x v="2"/>
    <s v="EFFECTIF DES ELEVES"/>
    <x v="0"/>
    <x v="61"/>
  </r>
  <r>
    <s v="2020/2021"/>
    <x v="5"/>
    <m/>
    <x v="1"/>
    <x v="3"/>
    <m/>
    <x v="2"/>
    <s v="EFFECTIF DES ELEVES"/>
    <x v="1"/>
    <x v="62"/>
  </r>
  <r>
    <s v="2020/2021"/>
    <x v="5"/>
    <m/>
    <x v="1"/>
    <x v="3"/>
    <m/>
    <x v="3"/>
    <s v="EFFECTIF DES ELEVES"/>
    <x v="0"/>
    <x v="63"/>
  </r>
  <r>
    <s v="2020/2021"/>
    <x v="5"/>
    <m/>
    <x v="1"/>
    <x v="3"/>
    <m/>
    <x v="3"/>
    <s v="EFFECTIF DES ELEVES"/>
    <x v="1"/>
    <x v="64"/>
  </r>
  <r>
    <s v="2020/2021"/>
    <x v="6"/>
    <m/>
    <x v="1"/>
    <x v="3"/>
    <m/>
    <x v="1"/>
    <s v="EFFECTIF DES ELEVES"/>
    <x v="0"/>
    <x v="65"/>
  </r>
  <r>
    <s v="2020/2021"/>
    <x v="6"/>
    <m/>
    <x v="1"/>
    <x v="3"/>
    <m/>
    <x v="1"/>
    <s v="EFFECTIF DES ELEVES"/>
    <x v="1"/>
    <x v="66"/>
  </r>
  <r>
    <s v="2020/2021"/>
    <x v="6"/>
    <m/>
    <x v="1"/>
    <x v="3"/>
    <m/>
    <x v="2"/>
    <s v="EFFECTIF DES ELEVES"/>
    <x v="0"/>
    <x v="67"/>
  </r>
  <r>
    <s v="2020/2021"/>
    <x v="6"/>
    <m/>
    <x v="1"/>
    <x v="3"/>
    <m/>
    <x v="2"/>
    <s v="EFFECTIF DES ELEVES"/>
    <x v="1"/>
    <x v="68"/>
  </r>
  <r>
    <s v="2020/2021"/>
    <x v="6"/>
    <m/>
    <x v="1"/>
    <x v="3"/>
    <m/>
    <x v="3"/>
    <s v="EFFECTIF DES ELEVES"/>
    <x v="0"/>
    <x v="69"/>
  </r>
  <r>
    <s v="2020/2021"/>
    <x v="6"/>
    <m/>
    <x v="1"/>
    <x v="3"/>
    <m/>
    <x v="3"/>
    <s v="EFFECTIF DES ELEVES"/>
    <x v="1"/>
    <x v="70"/>
  </r>
  <r>
    <s v="2020/2021"/>
    <x v="7"/>
    <m/>
    <x v="1"/>
    <x v="3"/>
    <m/>
    <x v="1"/>
    <s v="EFFECTIF DES ELEVES"/>
    <x v="0"/>
    <x v="71"/>
  </r>
  <r>
    <s v="2020/2021"/>
    <x v="7"/>
    <m/>
    <x v="1"/>
    <x v="3"/>
    <m/>
    <x v="1"/>
    <s v="EFFECTIF DES ELEVES"/>
    <x v="1"/>
    <x v="72"/>
  </r>
  <r>
    <s v="2020/2021"/>
    <x v="7"/>
    <m/>
    <x v="1"/>
    <x v="3"/>
    <m/>
    <x v="2"/>
    <s v="EFFECTIF DES ELEVES"/>
    <x v="0"/>
    <x v="73"/>
  </r>
  <r>
    <s v="2020/2021"/>
    <x v="7"/>
    <m/>
    <x v="1"/>
    <x v="3"/>
    <m/>
    <x v="2"/>
    <s v="EFFECTIF DES ELEVES"/>
    <x v="1"/>
    <x v="74"/>
  </r>
  <r>
    <s v="2020/2021"/>
    <x v="7"/>
    <m/>
    <x v="1"/>
    <x v="3"/>
    <m/>
    <x v="3"/>
    <s v="EFFECTIF DES ELEVES"/>
    <x v="0"/>
    <x v="75"/>
  </r>
  <r>
    <s v="2020/2021"/>
    <x v="7"/>
    <m/>
    <x v="1"/>
    <x v="3"/>
    <m/>
    <x v="3"/>
    <s v="EFFECTIF DES ELEVES"/>
    <x v="1"/>
    <x v="76"/>
  </r>
  <r>
    <s v="2020/2021"/>
    <x v="8"/>
    <m/>
    <x v="1"/>
    <x v="3"/>
    <m/>
    <x v="1"/>
    <s v="EFFECTIF DES ELEVES"/>
    <x v="0"/>
    <x v="77"/>
  </r>
  <r>
    <s v="2020/2021"/>
    <x v="8"/>
    <m/>
    <x v="1"/>
    <x v="3"/>
    <m/>
    <x v="1"/>
    <s v="EFFECTIF DES ELEVES"/>
    <x v="1"/>
    <x v="78"/>
  </r>
  <r>
    <s v="2020/2021"/>
    <x v="8"/>
    <m/>
    <x v="1"/>
    <x v="3"/>
    <m/>
    <x v="2"/>
    <s v="EFFECTIF DES ELEVES"/>
    <x v="0"/>
    <x v="79"/>
  </r>
  <r>
    <s v="2020/2021"/>
    <x v="8"/>
    <m/>
    <x v="1"/>
    <x v="3"/>
    <m/>
    <x v="2"/>
    <s v="EFFECTIF DES ELEVES"/>
    <x v="1"/>
    <x v="80"/>
  </r>
  <r>
    <s v="2020/2021"/>
    <x v="8"/>
    <m/>
    <x v="1"/>
    <x v="3"/>
    <m/>
    <x v="3"/>
    <s v="EFFECTIF DES ELEVES"/>
    <x v="0"/>
    <x v="81"/>
  </r>
  <r>
    <s v="2020/2021"/>
    <x v="8"/>
    <m/>
    <x v="1"/>
    <x v="3"/>
    <m/>
    <x v="3"/>
    <s v="EFFECTIF DES ELEVES"/>
    <x v="1"/>
    <x v="82"/>
  </r>
  <r>
    <s v="2020/2021"/>
    <x v="9"/>
    <m/>
    <x v="1"/>
    <x v="3"/>
    <m/>
    <x v="1"/>
    <s v="EFFECTIF DES ELEVES"/>
    <x v="0"/>
    <x v="83"/>
  </r>
  <r>
    <s v="2020/2021"/>
    <x v="9"/>
    <m/>
    <x v="1"/>
    <x v="3"/>
    <m/>
    <x v="1"/>
    <s v="EFFECTIF DES ELEVES"/>
    <x v="1"/>
    <x v="84"/>
  </r>
  <r>
    <s v="2020/2021"/>
    <x v="9"/>
    <m/>
    <x v="1"/>
    <x v="3"/>
    <m/>
    <x v="2"/>
    <s v="EFFECTIF DES ELEVES"/>
    <x v="0"/>
    <x v="85"/>
  </r>
  <r>
    <s v="2020/2021"/>
    <x v="9"/>
    <m/>
    <x v="1"/>
    <x v="3"/>
    <m/>
    <x v="2"/>
    <s v="EFFECTIF DES ELEVES"/>
    <x v="1"/>
    <x v="86"/>
  </r>
  <r>
    <s v="2020/2021"/>
    <x v="9"/>
    <m/>
    <x v="1"/>
    <x v="3"/>
    <m/>
    <x v="3"/>
    <s v="EFFECTIF DES ELEVES"/>
    <x v="0"/>
    <x v="87"/>
  </r>
  <r>
    <s v="2020/2021"/>
    <x v="9"/>
    <m/>
    <x v="1"/>
    <x v="3"/>
    <m/>
    <x v="3"/>
    <s v="EFFECTIF DES ELEVES"/>
    <x v="1"/>
    <x v="88"/>
  </r>
  <r>
    <s v="2020/2021"/>
    <x v="10"/>
    <m/>
    <x v="1"/>
    <x v="3"/>
    <m/>
    <x v="1"/>
    <s v="EFFECTIF DES ELEVES"/>
    <x v="0"/>
    <x v="89"/>
  </r>
  <r>
    <s v="2020/2021"/>
    <x v="10"/>
    <m/>
    <x v="1"/>
    <x v="3"/>
    <m/>
    <x v="1"/>
    <s v="EFFECTIF DES ELEVES"/>
    <x v="1"/>
    <x v="90"/>
  </r>
  <r>
    <s v="2020/2021"/>
    <x v="10"/>
    <m/>
    <x v="1"/>
    <x v="3"/>
    <m/>
    <x v="2"/>
    <s v="EFFECTIF DES ELEVES"/>
    <x v="0"/>
    <x v="91"/>
  </r>
  <r>
    <s v="2020/2021"/>
    <x v="10"/>
    <m/>
    <x v="1"/>
    <x v="3"/>
    <m/>
    <x v="2"/>
    <s v="EFFECTIF DES ELEVES"/>
    <x v="1"/>
    <x v="92"/>
  </r>
  <r>
    <s v="2020/2021"/>
    <x v="10"/>
    <m/>
    <x v="1"/>
    <x v="3"/>
    <m/>
    <x v="3"/>
    <s v="EFFECTIF DES ELEVES"/>
    <x v="0"/>
    <x v="93"/>
  </r>
  <r>
    <s v="2020/2021"/>
    <x v="10"/>
    <m/>
    <x v="1"/>
    <x v="3"/>
    <m/>
    <x v="3"/>
    <s v="EFFECTIF DES ELEVES"/>
    <x v="1"/>
    <x v="94"/>
  </r>
  <r>
    <s v="2020/2021"/>
    <x v="2"/>
    <m/>
    <x v="2"/>
    <x v="3"/>
    <m/>
    <x v="1"/>
    <s v="EFFECTIF DES ELEVES"/>
    <x v="0"/>
    <x v="95"/>
  </r>
  <r>
    <s v="2020/2021"/>
    <x v="2"/>
    <m/>
    <x v="2"/>
    <x v="3"/>
    <m/>
    <x v="1"/>
    <s v="EFFECTIF DES ELEVES"/>
    <x v="1"/>
    <x v="96"/>
  </r>
  <r>
    <s v="2020/2021"/>
    <x v="2"/>
    <m/>
    <x v="2"/>
    <x v="3"/>
    <m/>
    <x v="2"/>
    <s v="EFFECTIF DES ELEVES"/>
    <x v="0"/>
    <x v="97"/>
  </r>
  <r>
    <s v="2020/2021"/>
    <x v="2"/>
    <m/>
    <x v="2"/>
    <x v="3"/>
    <m/>
    <x v="2"/>
    <s v="EFFECTIF DES ELEVES"/>
    <x v="1"/>
    <x v="98"/>
  </r>
  <r>
    <s v="2020/2021"/>
    <x v="2"/>
    <m/>
    <x v="2"/>
    <x v="3"/>
    <m/>
    <x v="3"/>
    <s v="EFFECTIF DES ELEVES"/>
    <x v="0"/>
    <x v="99"/>
  </r>
  <r>
    <s v="2020/2021"/>
    <x v="2"/>
    <m/>
    <x v="2"/>
    <x v="3"/>
    <m/>
    <x v="3"/>
    <s v="EFFECTIF DES ELEVES"/>
    <x v="1"/>
    <x v="100"/>
  </r>
  <r>
    <s v="2020/2021"/>
    <x v="3"/>
    <m/>
    <x v="2"/>
    <x v="3"/>
    <m/>
    <x v="1"/>
    <s v="EFFECTIF DES ELEVES"/>
    <x v="0"/>
    <x v="101"/>
  </r>
  <r>
    <s v="2020/2021"/>
    <x v="3"/>
    <m/>
    <x v="2"/>
    <x v="3"/>
    <m/>
    <x v="1"/>
    <s v="EFFECTIF DES ELEVES"/>
    <x v="1"/>
    <x v="101"/>
  </r>
  <r>
    <s v="2020/2021"/>
    <x v="3"/>
    <m/>
    <x v="2"/>
    <x v="3"/>
    <m/>
    <x v="2"/>
    <s v="EFFECTIF DES ELEVES"/>
    <x v="0"/>
    <x v="102"/>
  </r>
  <r>
    <s v="2020/2021"/>
    <x v="3"/>
    <m/>
    <x v="2"/>
    <x v="3"/>
    <m/>
    <x v="2"/>
    <s v="EFFECTIF DES ELEVES"/>
    <x v="1"/>
    <x v="103"/>
  </r>
  <r>
    <s v="2020/2021"/>
    <x v="3"/>
    <m/>
    <x v="2"/>
    <x v="3"/>
    <m/>
    <x v="3"/>
    <s v="EFFECTIF DES ELEVES"/>
    <x v="0"/>
    <x v="104"/>
  </r>
  <r>
    <s v="2020/2021"/>
    <x v="3"/>
    <m/>
    <x v="2"/>
    <x v="3"/>
    <m/>
    <x v="3"/>
    <s v="EFFECTIF DES ELEVES"/>
    <x v="1"/>
    <x v="105"/>
  </r>
  <r>
    <s v="2020/2021"/>
    <x v="4"/>
    <m/>
    <x v="2"/>
    <x v="3"/>
    <m/>
    <x v="1"/>
    <s v="EFFECTIF DES ELEVES"/>
    <x v="0"/>
    <x v="106"/>
  </r>
  <r>
    <s v="2020/2021"/>
    <x v="4"/>
    <m/>
    <x v="2"/>
    <x v="3"/>
    <m/>
    <x v="1"/>
    <s v="EFFECTIF DES ELEVES"/>
    <x v="1"/>
    <x v="107"/>
  </r>
  <r>
    <s v="2020/2021"/>
    <x v="4"/>
    <m/>
    <x v="2"/>
    <x v="3"/>
    <m/>
    <x v="2"/>
    <s v="EFFECTIF DES ELEVES"/>
    <x v="0"/>
    <x v="108"/>
  </r>
  <r>
    <s v="2020/2021"/>
    <x v="4"/>
    <m/>
    <x v="2"/>
    <x v="3"/>
    <m/>
    <x v="2"/>
    <s v="EFFECTIF DES ELEVES"/>
    <x v="1"/>
    <x v="109"/>
  </r>
  <r>
    <s v="2020/2021"/>
    <x v="4"/>
    <m/>
    <x v="2"/>
    <x v="3"/>
    <m/>
    <x v="3"/>
    <s v="EFFECTIF DES ELEVES"/>
    <x v="0"/>
    <x v="110"/>
  </r>
  <r>
    <s v="2020/2021"/>
    <x v="4"/>
    <m/>
    <x v="2"/>
    <x v="3"/>
    <m/>
    <x v="3"/>
    <s v="EFFECTIF DES ELEVES"/>
    <x v="1"/>
    <x v="111"/>
  </r>
  <r>
    <s v="2020/2021"/>
    <x v="5"/>
    <m/>
    <x v="2"/>
    <x v="3"/>
    <m/>
    <x v="1"/>
    <s v="EFFECTIF DES ELEVES"/>
    <x v="0"/>
    <x v="112"/>
  </r>
  <r>
    <s v="2020/2021"/>
    <x v="5"/>
    <m/>
    <x v="2"/>
    <x v="3"/>
    <m/>
    <x v="1"/>
    <s v="EFFECTIF DES ELEVES"/>
    <x v="1"/>
    <x v="113"/>
  </r>
  <r>
    <s v="2020/2021"/>
    <x v="5"/>
    <m/>
    <x v="2"/>
    <x v="3"/>
    <m/>
    <x v="2"/>
    <s v="EFFECTIF DES ELEVES"/>
    <x v="0"/>
    <x v="114"/>
  </r>
  <r>
    <s v="2020/2021"/>
    <x v="5"/>
    <m/>
    <x v="2"/>
    <x v="3"/>
    <m/>
    <x v="2"/>
    <s v="EFFECTIF DES ELEVES"/>
    <x v="1"/>
    <x v="115"/>
  </r>
  <r>
    <s v="2020/2021"/>
    <x v="5"/>
    <m/>
    <x v="2"/>
    <x v="3"/>
    <m/>
    <x v="3"/>
    <s v="EFFECTIF DES ELEVES"/>
    <x v="0"/>
    <x v="116"/>
  </r>
  <r>
    <s v="2020/2021"/>
    <x v="5"/>
    <m/>
    <x v="2"/>
    <x v="3"/>
    <m/>
    <x v="3"/>
    <s v="EFFECTIF DES ELEVES"/>
    <x v="1"/>
    <x v="117"/>
  </r>
  <r>
    <s v="2020/2021"/>
    <x v="6"/>
    <m/>
    <x v="2"/>
    <x v="3"/>
    <m/>
    <x v="1"/>
    <s v="EFFECTIF DES ELEVES"/>
    <x v="0"/>
    <x v="118"/>
  </r>
  <r>
    <s v="2020/2021"/>
    <x v="6"/>
    <m/>
    <x v="2"/>
    <x v="3"/>
    <m/>
    <x v="1"/>
    <s v="EFFECTIF DES ELEVES"/>
    <x v="1"/>
    <x v="119"/>
  </r>
  <r>
    <s v="2020/2021"/>
    <x v="6"/>
    <m/>
    <x v="2"/>
    <x v="3"/>
    <m/>
    <x v="2"/>
    <s v="EFFECTIF DES ELEVES"/>
    <x v="0"/>
    <x v="120"/>
  </r>
  <r>
    <s v="2020/2021"/>
    <x v="6"/>
    <m/>
    <x v="2"/>
    <x v="3"/>
    <m/>
    <x v="2"/>
    <s v="EFFECTIF DES ELEVES"/>
    <x v="1"/>
    <x v="121"/>
  </r>
  <r>
    <s v="2020/2021"/>
    <x v="6"/>
    <m/>
    <x v="2"/>
    <x v="3"/>
    <m/>
    <x v="3"/>
    <s v="EFFECTIF DES ELEVES"/>
    <x v="0"/>
    <x v="122"/>
  </r>
  <r>
    <s v="2020/2021"/>
    <x v="6"/>
    <m/>
    <x v="2"/>
    <x v="3"/>
    <m/>
    <x v="3"/>
    <s v="EFFECTIF DES ELEVES"/>
    <x v="1"/>
    <x v="123"/>
  </r>
  <r>
    <s v="2020/2021"/>
    <x v="7"/>
    <m/>
    <x v="2"/>
    <x v="3"/>
    <m/>
    <x v="1"/>
    <s v="EFFECTIF DES ELEVES"/>
    <x v="0"/>
    <x v="124"/>
  </r>
  <r>
    <s v="2020/2021"/>
    <x v="7"/>
    <m/>
    <x v="2"/>
    <x v="3"/>
    <m/>
    <x v="1"/>
    <s v="EFFECTIF DES ELEVES"/>
    <x v="1"/>
    <x v="125"/>
  </r>
  <r>
    <s v="2020/2021"/>
    <x v="7"/>
    <m/>
    <x v="2"/>
    <x v="3"/>
    <m/>
    <x v="2"/>
    <s v="EFFECTIF DES ELEVES"/>
    <x v="0"/>
    <x v="90"/>
  </r>
  <r>
    <s v="2020/2021"/>
    <x v="7"/>
    <m/>
    <x v="2"/>
    <x v="3"/>
    <m/>
    <x v="2"/>
    <s v="EFFECTIF DES ELEVES"/>
    <x v="1"/>
    <x v="126"/>
  </r>
  <r>
    <s v="2020/2021"/>
    <x v="7"/>
    <m/>
    <x v="2"/>
    <x v="3"/>
    <m/>
    <x v="3"/>
    <s v="EFFECTIF DES ELEVES"/>
    <x v="0"/>
    <x v="127"/>
  </r>
  <r>
    <s v="2020/2021"/>
    <x v="7"/>
    <m/>
    <x v="2"/>
    <x v="3"/>
    <m/>
    <x v="3"/>
    <s v="EFFECTIF DES ELEVES"/>
    <x v="1"/>
    <x v="128"/>
  </r>
  <r>
    <s v="2020/2021"/>
    <x v="8"/>
    <m/>
    <x v="2"/>
    <x v="3"/>
    <m/>
    <x v="1"/>
    <s v="EFFECTIF DES ELEVES"/>
    <x v="0"/>
    <x v="129"/>
  </r>
  <r>
    <s v="2020/2021"/>
    <x v="8"/>
    <m/>
    <x v="2"/>
    <x v="3"/>
    <m/>
    <x v="1"/>
    <s v="EFFECTIF DES ELEVES"/>
    <x v="1"/>
    <x v="130"/>
  </r>
  <r>
    <s v="2020/2021"/>
    <x v="8"/>
    <m/>
    <x v="2"/>
    <x v="3"/>
    <m/>
    <x v="2"/>
    <s v="EFFECTIF DES ELEVES"/>
    <x v="0"/>
    <x v="131"/>
  </r>
  <r>
    <s v="2020/2021"/>
    <x v="8"/>
    <m/>
    <x v="2"/>
    <x v="3"/>
    <m/>
    <x v="2"/>
    <s v="EFFECTIF DES ELEVES"/>
    <x v="1"/>
    <x v="132"/>
  </r>
  <r>
    <s v="2020/2021"/>
    <x v="8"/>
    <m/>
    <x v="2"/>
    <x v="3"/>
    <m/>
    <x v="3"/>
    <s v="EFFECTIF DES ELEVES"/>
    <x v="0"/>
    <x v="133"/>
  </r>
  <r>
    <s v="2020/2021"/>
    <x v="8"/>
    <m/>
    <x v="2"/>
    <x v="3"/>
    <m/>
    <x v="3"/>
    <s v="EFFECTIF DES ELEVES"/>
    <x v="1"/>
    <x v="134"/>
  </r>
  <r>
    <s v="2020/2021"/>
    <x v="9"/>
    <m/>
    <x v="2"/>
    <x v="3"/>
    <m/>
    <x v="1"/>
    <s v="EFFECTIF DES ELEVES"/>
    <x v="0"/>
    <x v="135"/>
  </r>
  <r>
    <s v="2020/2021"/>
    <x v="9"/>
    <m/>
    <x v="2"/>
    <x v="3"/>
    <m/>
    <x v="1"/>
    <s v="EFFECTIF DES ELEVES"/>
    <x v="1"/>
    <x v="136"/>
  </r>
  <r>
    <s v="2020/2021"/>
    <x v="9"/>
    <m/>
    <x v="2"/>
    <x v="3"/>
    <m/>
    <x v="2"/>
    <s v="EFFECTIF DES ELEVES"/>
    <x v="0"/>
    <x v="137"/>
  </r>
  <r>
    <s v="2020/2021"/>
    <x v="9"/>
    <m/>
    <x v="2"/>
    <x v="3"/>
    <m/>
    <x v="2"/>
    <s v="EFFECTIF DES ELEVES"/>
    <x v="1"/>
    <x v="138"/>
  </r>
  <r>
    <s v="2020/2021"/>
    <x v="9"/>
    <m/>
    <x v="2"/>
    <x v="3"/>
    <m/>
    <x v="3"/>
    <s v="EFFECTIF DES ELEVES"/>
    <x v="0"/>
    <x v="139"/>
  </r>
  <r>
    <s v="2020/2021"/>
    <x v="9"/>
    <m/>
    <x v="2"/>
    <x v="3"/>
    <m/>
    <x v="3"/>
    <s v="EFFECTIF DES ELEVES"/>
    <x v="1"/>
    <x v="140"/>
  </r>
  <r>
    <s v="2020/2021"/>
    <x v="10"/>
    <m/>
    <x v="2"/>
    <x v="3"/>
    <m/>
    <x v="1"/>
    <s v="EFFECTIF DES ELEVES"/>
    <x v="0"/>
    <x v="54"/>
  </r>
  <r>
    <s v="2020/2021"/>
    <x v="10"/>
    <m/>
    <x v="2"/>
    <x v="3"/>
    <m/>
    <x v="1"/>
    <s v="EFFECTIF DES ELEVES"/>
    <x v="1"/>
    <x v="54"/>
  </r>
  <r>
    <s v="2020/2021"/>
    <x v="10"/>
    <m/>
    <x v="2"/>
    <x v="3"/>
    <m/>
    <x v="2"/>
    <s v="EFFECTIF DES ELEVES"/>
    <x v="0"/>
    <x v="141"/>
  </r>
  <r>
    <s v="2020/2021"/>
    <x v="10"/>
    <m/>
    <x v="2"/>
    <x v="3"/>
    <m/>
    <x v="2"/>
    <s v="EFFECTIF DES ELEVES"/>
    <x v="1"/>
    <x v="142"/>
  </r>
  <r>
    <s v="2020/2021"/>
    <x v="10"/>
    <m/>
    <x v="2"/>
    <x v="3"/>
    <m/>
    <x v="3"/>
    <s v="EFFECTIF DES ELEVES"/>
    <x v="0"/>
    <x v="143"/>
  </r>
  <r>
    <s v="2020/2021"/>
    <x v="10"/>
    <m/>
    <x v="2"/>
    <x v="3"/>
    <m/>
    <x v="3"/>
    <s v="EFFECTIF DES ELEVES"/>
    <x v="1"/>
    <x v="144"/>
  </r>
  <r>
    <s v="2020/2021"/>
    <x v="1"/>
    <m/>
    <x v="0"/>
    <x v="0"/>
    <m/>
    <x v="1"/>
    <s v="EFFECTIF DES ELEVES"/>
    <x v="0"/>
    <x v="145"/>
  </r>
  <r>
    <s v="2020/2021"/>
    <x v="1"/>
    <m/>
    <x v="0"/>
    <x v="0"/>
    <m/>
    <x v="1"/>
    <s v="EFFECTIF DES ELEVES"/>
    <x v="1"/>
    <x v="146"/>
  </r>
  <r>
    <s v="2020/2021"/>
    <x v="1"/>
    <m/>
    <x v="0"/>
    <x v="0"/>
    <m/>
    <x v="2"/>
    <s v="EFFECTIF DES ELEVES"/>
    <x v="0"/>
    <x v="147"/>
  </r>
  <r>
    <s v="2020/2021"/>
    <x v="1"/>
    <m/>
    <x v="0"/>
    <x v="0"/>
    <m/>
    <x v="2"/>
    <s v="EFFECTIF DES ELEVES"/>
    <x v="1"/>
    <x v="148"/>
  </r>
  <r>
    <s v="2020/2021"/>
    <x v="1"/>
    <m/>
    <x v="0"/>
    <x v="0"/>
    <m/>
    <x v="3"/>
    <s v="EFFECTIF DES ELEVES"/>
    <x v="0"/>
    <x v="149"/>
  </r>
  <r>
    <s v="2020/2021"/>
    <x v="1"/>
    <m/>
    <x v="0"/>
    <x v="0"/>
    <m/>
    <x v="3"/>
    <s v="EFFECTIF DES ELEVES"/>
    <x v="1"/>
    <x v="150"/>
  </r>
  <r>
    <s v="2020/2021"/>
    <x v="2"/>
    <m/>
    <x v="0"/>
    <x v="0"/>
    <m/>
    <x v="1"/>
    <s v="EFFECTIF DES ELEVES"/>
    <x v="0"/>
    <x v="151"/>
  </r>
  <r>
    <s v="2020/2021"/>
    <x v="2"/>
    <m/>
    <x v="0"/>
    <x v="0"/>
    <m/>
    <x v="1"/>
    <s v="EFFECTIF DES ELEVES"/>
    <x v="1"/>
    <x v="65"/>
  </r>
  <r>
    <s v="2020/2021"/>
    <x v="2"/>
    <m/>
    <x v="0"/>
    <x v="0"/>
    <m/>
    <x v="2"/>
    <s v="EFFECTIF DES ELEVES"/>
    <x v="0"/>
    <x v="152"/>
  </r>
  <r>
    <s v="2020/2021"/>
    <x v="2"/>
    <m/>
    <x v="0"/>
    <x v="0"/>
    <m/>
    <x v="2"/>
    <s v="EFFECTIF DES ELEVES"/>
    <x v="1"/>
    <x v="153"/>
  </r>
  <r>
    <s v="2020/2021"/>
    <x v="2"/>
    <m/>
    <x v="0"/>
    <x v="0"/>
    <m/>
    <x v="3"/>
    <s v="EFFECTIF DES ELEVES"/>
    <x v="0"/>
    <x v="154"/>
  </r>
  <r>
    <s v="2020/2021"/>
    <x v="2"/>
    <m/>
    <x v="0"/>
    <x v="0"/>
    <m/>
    <x v="3"/>
    <s v="EFFECTIF DES ELEVES"/>
    <x v="1"/>
    <x v="155"/>
  </r>
  <r>
    <s v="2020/2021"/>
    <x v="3"/>
    <m/>
    <x v="0"/>
    <x v="0"/>
    <m/>
    <x v="1"/>
    <s v="EFFECTIF DES ELEVES"/>
    <x v="0"/>
    <x v="156"/>
  </r>
  <r>
    <s v="2020/2021"/>
    <x v="3"/>
    <m/>
    <x v="0"/>
    <x v="0"/>
    <m/>
    <x v="1"/>
    <s v="EFFECTIF DES ELEVES"/>
    <x v="1"/>
    <x v="157"/>
  </r>
  <r>
    <s v="2020/2021"/>
    <x v="3"/>
    <m/>
    <x v="0"/>
    <x v="0"/>
    <m/>
    <x v="2"/>
    <s v="EFFECTIF DES ELEVES"/>
    <x v="0"/>
    <x v="158"/>
  </r>
  <r>
    <s v="2020/2021"/>
    <x v="3"/>
    <m/>
    <x v="0"/>
    <x v="0"/>
    <m/>
    <x v="2"/>
    <s v="EFFECTIF DES ELEVES"/>
    <x v="1"/>
    <x v="159"/>
  </r>
  <r>
    <s v="2020/2021"/>
    <x v="3"/>
    <m/>
    <x v="0"/>
    <x v="0"/>
    <m/>
    <x v="3"/>
    <s v="EFFECTIF DES ELEVES"/>
    <x v="0"/>
    <x v="160"/>
  </r>
  <r>
    <s v="2020/2021"/>
    <x v="3"/>
    <m/>
    <x v="0"/>
    <x v="0"/>
    <m/>
    <x v="3"/>
    <s v="EFFECTIF DES ELEVES"/>
    <x v="1"/>
    <x v="161"/>
  </r>
  <r>
    <s v="2020/2021"/>
    <x v="4"/>
    <m/>
    <x v="0"/>
    <x v="0"/>
    <m/>
    <x v="1"/>
    <s v="EFFECTIF DES ELEVES"/>
    <x v="0"/>
    <x v="162"/>
  </r>
  <r>
    <s v="2020/2021"/>
    <x v="4"/>
    <m/>
    <x v="0"/>
    <x v="0"/>
    <m/>
    <x v="1"/>
    <s v="EFFECTIF DES ELEVES"/>
    <x v="1"/>
    <x v="163"/>
  </r>
  <r>
    <s v="2020/2021"/>
    <x v="4"/>
    <m/>
    <x v="0"/>
    <x v="0"/>
    <m/>
    <x v="2"/>
    <s v="EFFECTIF DES ELEVES"/>
    <x v="0"/>
    <x v="164"/>
  </r>
  <r>
    <s v="2020/2021"/>
    <x v="4"/>
    <m/>
    <x v="0"/>
    <x v="0"/>
    <m/>
    <x v="2"/>
    <s v="EFFECTIF DES ELEVES"/>
    <x v="1"/>
    <x v="165"/>
  </r>
  <r>
    <s v="2020/2021"/>
    <x v="4"/>
    <m/>
    <x v="0"/>
    <x v="0"/>
    <m/>
    <x v="3"/>
    <s v="EFFECTIF DES ELEVES"/>
    <x v="0"/>
    <x v="166"/>
  </r>
  <r>
    <s v="2020/2021"/>
    <x v="4"/>
    <m/>
    <x v="0"/>
    <x v="0"/>
    <m/>
    <x v="3"/>
    <s v="EFFECTIF DES ELEVES"/>
    <x v="1"/>
    <x v="167"/>
  </r>
  <r>
    <s v="2020/2021"/>
    <x v="5"/>
    <m/>
    <x v="0"/>
    <x v="0"/>
    <m/>
    <x v="1"/>
    <s v="EFFECTIF DES ELEVES"/>
    <x v="0"/>
    <x v="168"/>
  </r>
  <r>
    <s v="2020/2021"/>
    <x v="5"/>
    <m/>
    <x v="0"/>
    <x v="0"/>
    <m/>
    <x v="1"/>
    <s v="EFFECTIF DES ELEVES"/>
    <x v="1"/>
    <x v="169"/>
  </r>
  <r>
    <s v="2020/2021"/>
    <x v="5"/>
    <m/>
    <x v="0"/>
    <x v="0"/>
    <m/>
    <x v="2"/>
    <s v="EFFECTIF DES ELEVES"/>
    <x v="0"/>
    <x v="170"/>
  </r>
  <r>
    <s v="2020/2021"/>
    <x v="5"/>
    <m/>
    <x v="0"/>
    <x v="0"/>
    <m/>
    <x v="2"/>
    <s v="EFFECTIF DES ELEVES"/>
    <x v="1"/>
    <x v="171"/>
  </r>
  <r>
    <s v="2020/2021"/>
    <x v="5"/>
    <m/>
    <x v="0"/>
    <x v="0"/>
    <m/>
    <x v="3"/>
    <s v="EFFECTIF DES ELEVES"/>
    <x v="0"/>
    <x v="172"/>
  </r>
  <r>
    <s v="2020/2021"/>
    <x v="5"/>
    <m/>
    <x v="0"/>
    <x v="0"/>
    <m/>
    <x v="3"/>
    <s v="EFFECTIF DES ELEVES"/>
    <x v="1"/>
    <x v="173"/>
  </r>
  <r>
    <s v="2020/2021"/>
    <x v="6"/>
    <m/>
    <x v="0"/>
    <x v="0"/>
    <m/>
    <x v="1"/>
    <s v="EFFECTIF DES ELEVES"/>
    <x v="0"/>
    <x v="174"/>
  </r>
  <r>
    <s v="2020/2021"/>
    <x v="6"/>
    <m/>
    <x v="0"/>
    <x v="0"/>
    <m/>
    <x v="1"/>
    <s v="EFFECTIF DES ELEVES"/>
    <x v="1"/>
    <x v="175"/>
  </r>
  <r>
    <s v="2020/2021"/>
    <x v="6"/>
    <m/>
    <x v="0"/>
    <x v="0"/>
    <m/>
    <x v="2"/>
    <s v="EFFECTIF DES ELEVES"/>
    <x v="0"/>
    <x v="176"/>
  </r>
  <r>
    <s v="2020/2021"/>
    <x v="6"/>
    <m/>
    <x v="0"/>
    <x v="0"/>
    <m/>
    <x v="2"/>
    <s v="EFFECTIF DES ELEVES"/>
    <x v="1"/>
    <x v="177"/>
  </r>
  <r>
    <s v="2020/2021"/>
    <x v="6"/>
    <m/>
    <x v="0"/>
    <x v="0"/>
    <m/>
    <x v="3"/>
    <s v="EFFECTIF DES ELEVES"/>
    <x v="0"/>
    <x v="178"/>
  </r>
  <r>
    <s v="2020/2021"/>
    <x v="6"/>
    <m/>
    <x v="0"/>
    <x v="0"/>
    <m/>
    <x v="3"/>
    <s v="EFFECTIF DES ELEVES"/>
    <x v="1"/>
    <x v="179"/>
  </r>
  <r>
    <s v="2020/2021"/>
    <x v="7"/>
    <m/>
    <x v="0"/>
    <x v="0"/>
    <m/>
    <x v="1"/>
    <s v="EFFECTIF DES ELEVES"/>
    <x v="0"/>
    <x v="180"/>
  </r>
  <r>
    <s v="2020/2021"/>
    <x v="7"/>
    <m/>
    <x v="0"/>
    <x v="0"/>
    <m/>
    <x v="1"/>
    <s v="EFFECTIF DES ELEVES"/>
    <x v="1"/>
    <x v="181"/>
  </r>
  <r>
    <s v="2020/2021"/>
    <x v="7"/>
    <m/>
    <x v="0"/>
    <x v="0"/>
    <m/>
    <x v="2"/>
    <s v="EFFECTIF DES ELEVES"/>
    <x v="0"/>
    <x v="182"/>
  </r>
  <r>
    <s v="2020/2021"/>
    <x v="7"/>
    <m/>
    <x v="0"/>
    <x v="0"/>
    <m/>
    <x v="2"/>
    <s v="EFFECTIF DES ELEVES"/>
    <x v="1"/>
    <x v="183"/>
  </r>
  <r>
    <s v="2020/2021"/>
    <x v="7"/>
    <m/>
    <x v="0"/>
    <x v="0"/>
    <m/>
    <x v="3"/>
    <s v="EFFECTIF DES ELEVES"/>
    <x v="0"/>
    <x v="184"/>
  </r>
  <r>
    <s v="2020/2021"/>
    <x v="7"/>
    <m/>
    <x v="0"/>
    <x v="0"/>
    <m/>
    <x v="3"/>
    <s v="EFFECTIF DES ELEVES"/>
    <x v="1"/>
    <x v="118"/>
  </r>
  <r>
    <s v="2020/2021"/>
    <x v="8"/>
    <m/>
    <x v="0"/>
    <x v="0"/>
    <m/>
    <x v="1"/>
    <s v="EFFECTIF DES ELEVES"/>
    <x v="0"/>
    <x v="185"/>
  </r>
  <r>
    <s v="2020/2021"/>
    <x v="8"/>
    <m/>
    <x v="0"/>
    <x v="0"/>
    <m/>
    <x v="1"/>
    <s v="EFFECTIF DES ELEVES"/>
    <x v="1"/>
    <x v="186"/>
  </r>
  <r>
    <s v="2020/2021"/>
    <x v="8"/>
    <m/>
    <x v="0"/>
    <x v="0"/>
    <m/>
    <x v="2"/>
    <s v="EFFECTIF DES ELEVES"/>
    <x v="0"/>
    <x v="187"/>
  </r>
  <r>
    <s v="2020/2021"/>
    <x v="8"/>
    <m/>
    <x v="0"/>
    <x v="0"/>
    <m/>
    <x v="2"/>
    <s v="EFFECTIF DES ELEVES"/>
    <x v="1"/>
    <x v="188"/>
  </r>
  <r>
    <s v="2020/2021"/>
    <x v="8"/>
    <m/>
    <x v="0"/>
    <x v="0"/>
    <m/>
    <x v="3"/>
    <s v="EFFECTIF DES ELEVES"/>
    <x v="0"/>
    <x v="189"/>
  </r>
  <r>
    <s v="2020/2021"/>
    <x v="8"/>
    <m/>
    <x v="0"/>
    <x v="0"/>
    <m/>
    <x v="3"/>
    <s v="EFFECTIF DES ELEVES"/>
    <x v="1"/>
    <x v="190"/>
  </r>
  <r>
    <s v="2020/2021"/>
    <x v="9"/>
    <m/>
    <x v="0"/>
    <x v="0"/>
    <m/>
    <x v="1"/>
    <s v="EFFECTIF DES ELEVES"/>
    <x v="0"/>
    <x v="54"/>
  </r>
  <r>
    <s v="2020/2021"/>
    <x v="9"/>
    <m/>
    <x v="0"/>
    <x v="0"/>
    <m/>
    <x v="1"/>
    <s v="EFFECTIF DES ELEVES"/>
    <x v="1"/>
    <x v="54"/>
  </r>
  <r>
    <s v="2020/2021"/>
    <x v="9"/>
    <m/>
    <x v="0"/>
    <x v="0"/>
    <m/>
    <x v="2"/>
    <s v="EFFECTIF DES ELEVES"/>
    <x v="0"/>
    <x v="191"/>
  </r>
  <r>
    <s v="2020/2021"/>
    <x v="9"/>
    <m/>
    <x v="0"/>
    <x v="0"/>
    <m/>
    <x v="2"/>
    <s v="EFFECTIF DES ELEVES"/>
    <x v="1"/>
    <x v="192"/>
  </r>
  <r>
    <s v="2020/2021"/>
    <x v="9"/>
    <m/>
    <x v="0"/>
    <x v="0"/>
    <m/>
    <x v="3"/>
    <s v="EFFECTIF DES ELEVES"/>
    <x v="0"/>
    <x v="193"/>
  </r>
  <r>
    <s v="2020/2021"/>
    <x v="9"/>
    <m/>
    <x v="0"/>
    <x v="0"/>
    <m/>
    <x v="3"/>
    <s v="EFFECTIF DES ELEVES"/>
    <x v="1"/>
    <x v="194"/>
  </r>
  <r>
    <s v="2020/2021"/>
    <x v="10"/>
    <m/>
    <x v="0"/>
    <x v="0"/>
    <m/>
    <x v="1"/>
    <s v="EFFECTIF DES ELEVES"/>
    <x v="0"/>
    <x v="195"/>
  </r>
  <r>
    <s v="2020/2021"/>
    <x v="10"/>
    <m/>
    <x v="0"/>
    <x v="0"/>
    <m/>
    <x v="1"/>
    <s v="EFFECTIF DES ELEVES"/>
    <x v="1"/>
    <x v="196"/>
  </r>
  <r>
    <s v="2020/2021"/>
    <x v="10"/>
    <m/>
    <x v="0"/>
    <x v="0"/>
    <m/>
    <x v="2"/>
    <s v="EFFECTIF DES ELEVES"/>
    <x v="0"/>
    <x v="197"/>
  </r>
  <r>
    <s v="2020/2021"/>
    <x v="10"/>
    <m/>
    <x v="0"/>
    <x v="0"/>
    <m/>
    <x v="2"/>
    <s v="EFFECTIF DES ELEVES"/>
    <x v="1"/>
    <x v="198"/>
  </r>
  <r>
    <s v="2020/2021"/>
    <x v="10"/>
    <m/>
    <x v="0"/>
    <x v="0"/>
    <m/>
    <x v="3"/>
    <s v="EFFECTIF DES ELEVES"/>
    <x v="0"/>
    <x v="199"/>
  </r>
  <r>
    <s v="2020/2021"/>
    <x v="10"/>
    <m/>
    <x v="0"/>
    <x v="0"/>
    <m/>
    <x v="3"/>
    <s v="EFFECTIF DES ELEVES"/>
    <x v="1"/>
    <x v="200"/>
  </r>
  <r>
    <s v="2020/2021"/>
    <x v="1"/>
    <m/>
    <x v="0"/>
    <x v="1"/>
    <s v="Privé catholique"/>
    <x v="1"/>
    <s v="EFFECTIF DES ELEVES"/>
    <x v="0"/>
    <x v="65"/>
  </r>
  <r>
    <s v="2020/2021"/>
    <x v="1"/>
    <m/>
    <x v="0"/>
    <x v="1"/>
    <s v="Privé catholique"/>
    <x v="1"/>
    <s v="EFFECTIF DES ELEVES"/>
    <x v="1"/>
    <x v="201"/>
  </r>
  <r>
    <s v="2020/2021"/>
    <x v="1"/>
    <m/>
    <x v="0"/>
    <x v="1"/>
    <s v="Privé catholique"/>
    <x v="2"/>
    <s v="EFFECTIF DES ELEVES"/>
    <x v="0"/>
    <x v="202"/>
  </r>
  <r>
    <s v="2020/2021"/>
    <x v="1"/>
    <m/>
    <x v="0"/>
    <x v="1"/>
    <s v="Privé catholique"/>
    <x v="2"/>
    <s v="EFFECTIF DES ELEVES"/>
    <x v="1"/>
    <x v="203"/>
  </r>
  <r>
    <s v="2020/2021"/>
    <x v="1"/>
    <m/>
    <x v="0"/>
    <x v="1"/>
    <s v="Privé catholique"/>
    <x v="3"/>
    <s v="EFFECTIF DES ELEVES"/>
    <x v="0"/>
    <x v="204"/>
  </r>
  <r>
    <s v="2020/2021"/>
    <x v="1"/>
    <m/>
    <x v="0"/>
    <x v="1"/>
    <s v="Privé catholique"/>
    <x v="3"/>
    <s v="EFFECTIF DES ELEVES"/>
    <x v="1"/>
    <x v="205"/>
  </r>
  <r>
    <s v="2020/2021"/>
    <x v="2"/>
    <m/>
    <x v="0"/>
    <x v="1"/>
    <s v="Privé catholique"/>
    <x v="1"/>
    <s v="EFFECTIF DES ELEVES"/>
    <x v="0"/>
    <x v="206"/>
  </r>
  <r>
    <s v="2020/2021"/>
    <x v="2"/>
    <m/>
    <x v="0"/>
    <x v="1"/>
    <s v="Privé catholique"/>
    <x v="1"/>
    <s v="EFFECTIF DES ELEVES"/>
    <x v="1"/>
    <x v="207"/>
  </r>
  <r>
    <s v="2020/2021"/>
    <x v="2"/>
    <m/>
    <x v="0"/>
    <x v="1"/>
    <s v="Privé catholique"/>
    <x v="2"/>
    <s v="EFFECTIF DES ELEVES"/>
    <x v="0"/>
    <x v="208"/>
  </r>
  <r>
    <s v="2020/2021"/>
    <x v="2"/>
    <m/>
    <x v="0"/>
    <x v="1"/>
    <s v="Privé catholique"/>
    <x v="2"/>
    <s v="EFFECTIF DES ELEVES"/>
    <x v="1"/>
    <x v="209"/>
  </r>
  <r>
    <s v="2020/2021"/>
    <x v="2"/>
    <m/>
    <x v="0"/>
    <x v="1"/>
    <s v="Privé catholique"/>
    <x v="3"/>
    <s v="EFFECTIF DES ELEVES"/>
    <x v="0"/>
    <x v="210"/>
  </r>
  <r>
    <s v="2020/2021"/>
    <x v="2"/>
    <m/>
    <x v="0"/>
    <x v="1"/>
    <s v="Privé catholique"/>
    <x v="3"/>
    <s v="EFFECTIF DES ELEVES"/>
    <x v="1"/>
    <x v="211"/>
  </r>
  <r>
    <s v="2020/2021"/>
    <x v="3"/>
    <m/>
    <x v="0"/>
    <x v="1"/>
    <s v="Privé catholique"/>
    <x v="1"/>
    <s v="EFFECTIF DES ELEVES"/>
    <x v="0"/>
    <x v="212"/>
  </r>
  <r>
    <s v="2020/2021"/>
    <x v="3"/>
    <m/>
    <x v="0"/>
    <x v="1"/>
    <s v="Privé catholique"/>
    <x v="1"/>
    <s v="EFFECTIF DES ELEVES"/>
    <x v="1"/>
    <x v="213"/>
  </r>
  <r>
    <s v="2020/2021"/>
    <x v="3"/>
    <m/>
    <x v="0"/>
    <x v="1"/>
    <s v="Privé catholique"/>
    <x v="2"/>
    <s v="EFFECTIF DES ELEVES"/>
    <x v="0"/>
    <x v="214"/>
  </r>
  <r>
    <s v="2020/2021"/>
    <x v="3"/>
    <m/>
    <x v="0"/>
    <x v="1"/>
    <s v="Privé catholique"/>
    <x v="2"/>
    <s v="EFFECTIF DES ELEVES"/>
    <x v="1"/>
    <x v="215"/>
  </r>
  <r>
    <s v="2020/2021"/>
    <x v="3"/>
    <m/>
    <x v="0"/>
    <x v="1"/>
    <s v="Privé catholique"/>
    <x v="3"/>
    <s v="EFFECTIF DES ELEVES"/>
    <x v="0"/>
    <x v="216"/>
  </r>
  <r>
    <s v="2020/2021"/>
    <x v="3"/>
    <m/>
    <x v="0"/>
    <x v="1"/>
    <s v="Privé catholique"/>
    <x v="3"/>
    <s v="EFFECTIF DES ELEVES"/>
    <x v="1"/>
    <x v="217"/>
  </r>
  <r>
    <s v="2020/2021"/>
    <x v="4"/>
    <m/>
    <x v="0"/>
    <x v="1"/>
    <s v="Privé catholique"/>
    <x v="1"/>
    <s v="EFFECTIF DES ELEVES"/>
    <x v="0"/>
    <x v="218"/>
  </r>
  <r>
    <s v="2020/2021"/>
    <x v="4"/>
    <m/>
    <x v="0"/>
    <x v="1"/>
    <s v="Privé catholique"/>
    <x v="1"/>
    <s v="EFFECTIF DES ELEVES"/>
    <x v="1"/>
    <x v="145"/>
  </r>
  <r>
    <s v="2020/2021"/>
    <x v="4"/>
    <m/>
    <x v="0"/>
    <x v="1"/>
    <s v="Privé catholique"/>
    <x v="2"/>
    <s v="EFFECTIF DES ELEVES"/>
    <x v="0"/>
    <x v="219"/>
  </r>
  <r>
    <s v="2020/2021"/>
    <x v="4"/>
    <m/>
    <x v="0"/>
    <x v="1"/>
    <s v="Privé catholique"/>
    <x v="2"/>
    <s v="EFFECTIF DES ELEVES"/>
    <x v="1"/>
    <x v="220"/>
  </r>
  <r>
    <s v="2020/2021"/>
    <x v="4"/>
    <m/>
    <x v="0"/>
    <x v="1"/>
    <s v="Privé catholique"/>
    <x v="3"/>
    <s v="EFFECTIF DES ELEVES"/>
    <x v="0"/>
    <x v="221"/>
  </r>
  <r>
    <s v="2020/2021"/>
    <x v="4"/>
    <m/>
    <x v="0"/>
    <x v="1"/>
    <s v="Privé catholique"/>
    <x v="3"/>
    <s v="EFFECTIF DES ELEVES"/>
    <x v="1"/>
    <x v="222"/>
  </r>
  <r>
    <s v="2020/2021"/>
    <x v="5"/>
    <m/>
    <x v="0"/>
    <x v="1"/>
    <s v="Privé catholique"/>
    <x v="1"/>
    <s v="EFFECTIF DES ELEVES"/>
    <x v="0"/>
    <x v="223"/>
  </r>
  <r>
    <s v="2020/2021"/>
    <x v="5"/>
    <m/>
    <x v="0"/>
    <x v="1"/>
    <s v="Privé catholique"/>
    <x v="1"/>
    <s v="EFFECTIF DES ELEVES"/>
    <x v="1"/>
    <x v="224"/>
  </r>
  <r>
    <s v="2020/2021"/>
    <x v="5"/>
    <m/>
    <x v="0"/>
    <x v="1"/>
    <s v="Privé catholique"/>
    <x v="2"/>
    <s v="EFFECTIF DES ELEVES"/>
    <x v="0"/>
    <x v="225"/>
  </r>
  <r>
    <s v="2020/2021"/>
    <x v="5"/>
    <m/>
    <x v="0"/>
    <x v="1"/>
    <s v="Privé catholique"/>
    <x v="2"/>
    <s v="EFFECTIF DES ELEVES"/>
    <x v="1"/>
    <x v="226"/>
  </r>
  <r>
    <s v="2020/2021"/>
    <x v="5"/>
    <m/>
    <x v="0"/>
    <x v="1"/>
    <s v="Privé catholique"/>
    <x v="3"/>
    <s v="EFFECTIF DES ELEVES"/>
    <x v="0"/>
    <x v="226"/>
  </r>
  <r>
    <s v="2020/2021"/>
    <x v="5"/>
    <m/>
    <x v="0"/>
    <x v="1"/>
    <s v="Privé catholique"/>
    <x v="3"/>
    <s v="EFFECTIF DES ELEVES"/>
    <x v="1"/>
    <x v="227"/>
  </r>
  <r>
    <s v="2020/2021"/>
    <x v="6"/>
    <m/>
    <x v="0"/>
    <x v="1"/>
    <s v="Privé catholique"/>
    <x v="1"/>
    <s v="EFFECTIF DES ELEVES"/>
    <x v="0"/>
    <x v="228"/>
  </r>
  <r>
    <s v="2020/2021"/>
    <x v="6"/>
    <m/>
    <x v="0"/>
    <x v="1"/>
    <s v="Privé catholique"/>
    <x v="1"/>
    <s v="EFFECTIF DES ELEVES"/>
    <x v="1"/>
    <x v="229"/>
  </r>
  <r>
    <s v="2020/2021"/>
    <x v="6"/>
    <m/>
    <x v="0"/>
    <x v="1"/>
    <s v="Privé catholique"/>
    <x v="2"/>
    <s v="EFFECTIF DES ELEVES"/>
    <x v="0"/>
    <x v="230"/>
  </r>
  <r>
    <s v="2020/2021"/>
    <x v="6"/>
    <m/>
    <x v="0"/>
    <x v="1"/>
    <s v="Privé catholique"/>
    <x v="2"/>
    <s v="EFFECTIF DES ELEVES"/>
    <x v="1"/>
    <x v="231"/>
  </r>
  <r>
    <s v="2020/2021"/>
    <x v="6"/>
    <m/>
    <x v="0"/>
    <x v="1"/>
    <s v="Privé catholique"/>
    <x v="3"/>
    <s v="EFFECTIF DES ELEVES"/>
    <x v="0"/>
    <x v="232"/>
  </r>
  <r>
    <s v="2020/2021"/>
    <x v="6"/>
    <m/>
    <x v="0"/>
    <x v="1"/>
    <s v="Privé catholique"/>
    <x v="3"/>
    <s v="EFFECTIF DES ELEVES"/>
    <x v="1"/>
    <x v="233"/>
  </r>
  <r>
    <s v="2020/2021"/>
    <x v="7"/>
    <m/>
    <x v="0"/>
    <x v="1"/>
    <s v="Privé catholique"/>
    <x v="1"/>
    <s v="EFFECTIF DES ELEVES"/>
    <x v="0"/>
    <x v="234"/>
  </r>
  <r>
    <s v="2020/2021"/>
    <x v="7"/>
    <m/>
    <x v="0"/>
    <x v="1"/>
    <s v="Privé catholique"/>
    <x v="1"/>
    <s v="EFFECTIF DES ELEVES"/>
    <x v="1"/>
    <x v="235"/>
  </r>
  <r>
    <s v="2020/2021"/>
    <x v="7"/>
    <m/>
    <x v="0"/>
    <x v="1"/>
    <s v="Privé catholique"/>
    <x v="2"/>
    <s v="EFFECTIF DES ELEVES"/>
    <x v="0"/>
    <x v="69"/>
  </r>
  <r>
    <s v="2020/2021"/>
    <x v="7"/>
    <m/>
    <x v="0"/>
    <x v="1"/>
    <s v="Privé catholique"/>
    <x v="2"/>
    <s v="EFFECTIF DES ELEVES"/>
    <x v="1"/>
    <x v="236"/>
  </r>
  <r>
    <s v="2020/2021"/>
    <x v="7"/>
    <m/>
    <x v="0"/>
    <x v="1"/>
    <s v="Privé catholique"/>
    <x v="3"/>
    <s v="EFFECTIF DES ELEVES"/>
    <x v="0"/>
    <x v="237"/>
  </r>
  <r>
    <s v="2020/2021"/>
    <x v="7"/>
    <m/>
    <x v="0"/>
    <x v="1"/>
    <s v="Privé catholique"/>
    <x v="3"/>
    <s v="EFFECTIF DES ELEVES"/>
    <x v="1"/>
    <x v="238"/>
  </r>
  <r>
    <s v="2020/2021"/>
    <x v="8"/>
    <m/>
    <x v="0"/>
    <x v="1"/>
    <s v="Privé catholique"/>
    <x v="1"/>
    <s v="EFFECTIF DES ELEVES"/>
    <x v="0"/>
    <x v="239"/>
  </r>
  <r>
    <s v="2020/2021"/>
    <x v="8"/>
    <m/>
    <x v="0"/>
    <x v="1"/>
    <s v="Privé catholique"/>
    <x v="1"/>
    <s v="EFFECTIF DES ELEVES"/>
    <x v="1"/>
    <x v="236"/>
  </r>
  <r>
    <s v="2020/2021"/>
    <x v="8"/>
    <m/>
    <x v="0"/>
    <x v="1"/>
    <s v="Privé catholique"/>
    <x v="2"/>
    <s v="EFFECTIF DES ELEVES"/>
    <x v="0"/>
    <x v="240"/>
  </r>
  <r>
    <s v="2020/2021"/>
    <x v="8"/>
    <m/>
    <x v="0"/>
    <x v="1"/>
    <s v="Privé catholique"/>
    <x v="2"/>
    <s v="EFFECTIF DES ELEVES"/>
    <x v="1"/>
    <x v="241"/>
  </r>
  <r>
    <s v="2020/2021"/>
    <x v="8"/>
    <m/>
    <x v="0"/>
    <x v="1"/>
    <s v="Privé catholique"/>
    <x v="3"/>
    <s v="EFFECTIF DES ELEVES"/>
    <x v="0"/>
    <x v="242"/>
  </r>
  <r>
    <s v="2020/2021"/>
    <x v="8"/>
    <m/>
    <x v="0"/>
    <x v="1"/>
    <s v="Privé catholique"/>
    <x v="3"/>
    <s v="EFFECTIF DES ELEVES"/>
    <x v="1"/>
    <x v="243"/>
  </r>
  <r>
    <s v="2020/2021"/>
    <x v="9"/>
    <m/>
    <x v="0"/>
    <x v="1"/>
    <s v="Privé catholique"/>
    <x v="1"/>
    <s v="EFFECTIF DES ELEVES"/>
    <x v="0"/>
    <x v="244"/>
  </r>
  <r>
    <s v="2020/2021"/>
    <x v="9"/>
    <m/>
    <x v="0"/>
    <x v="1"/>
    <s v="Privé catholique"/>
    <x v="1"/>
    <s v="EFFECTIF DES ELEVES"/>
    <x v="1"/>
    <x v="245"/>
  </r>
  <r>
    <s v="2020/2021"/>
    <x v="9"/>
    <m/>
    <x v="0"/>
    <x v="1"/>
    <s v="Privé catholique"/>
    <x v="2"/>
    <s v="EFFECTIF DES ELEVES"/>
    <x v="0"/>
    <x v="246"/>
  </r>
  <r>
    <s v="2020/2021"/>
    <x v="9"/>
    <m/>
    <x v="0"/>
    <x v="1"/>
    <s v="Privé catholique"/>
    <x v="2"/>
    <s v="EFFECTIF DES ELEVES"/>
    <x v="1"/>
    <x v="247"/>
  </r>
  <r>
    <s v="2020/2021"/>
    <x v="9"/>
    <m/>
    <x v="0"/>
    <x v="1"/>
    <s v="Privé catholique"/>
    <x v="3"/>
    <s v="EFFECTIF DES ELEVES"/>
    <x v="0"/>
    <x v="248"/>
  </r>
  <r>
    <s v="2020/2021"/>
    <x v="9"/>
    <m/>
    <x v="0"/>
    <x v="1"/>
    <s v="Privé catholique"/>
    <x v="3"/>
    <s v="EFFECTIF DES ELEVES"/>
    <x v="1"/>
    <x v="249"/>
  </r>
  <r>
    <s v="2020/2021"/>
    <x v="10"/>
    <m/>
    <x v="0"/>
    <x v="1"/>
    <s v="Privé catholique"/>
    <x v="1"/>
    <s v="EFFECTIF DES ELEVES"/>
    <x v="0"/>
    <x v="125"/>
  </r>
  <r>
    <s v="2020/2021"/>
    <x v="10"/>
    <m/>
    <x v="0"/>
    <x v="1"/>
    <s v="Privé catholique"/>
    <x v="1"/>
    <s v="EFFECTIF DES ELEVES"/>
    <x v="1"/>
    <x v="125"/>
  </r>
  <r>
    <s v="2020/2021"/>
    <x v="10"/>
    <m/>
    <x v="0"/>
    <x v="1"/>
    <s v="Privé catholique"/>
    <x v="2"/>
    <s v="EFFECTIF DES ELEVES"/>
    <x v="0"/>
    <x v="250"/>
  </r>
  <r>
    <s v="2020/2021"/>
    <x v="10"/>
    <m/>
    <x v="0"/>
    <x v="1"/>
    <s v="Privé catholique"/>
    <x v="2"/>
    <s v="EFFECTIF DES ELEVES"/>
    <x v="1"/>
    <x v="251"/>
  </r>
  <r>
    <s v="2020/2021"/>
    <x v="10"/>
    <m/>
    <x v="0"/>
    <x v="1"/>
    <s v="Privé catholique"/>
    <x v="3"/>
    <s v="EFFECTIF DES ELEVES"/>
    <x v="0"/>
    <x v="83"/>
  </r>
  <r>
    <s v="2020/2021"/>
    <x v="10"/>
    <m/>
    <x v="0"/>
    <x v="1"/>
    <s v="Privé catholique"/>
    <x v="3"/>
    <s v="EFFECTIF DES ELEVES"/>
    <x v="1"/>
    <x v="252"/>
  </r>
  <r>
    <s v="2020/2021"/>
    <x v="1"/>
    <m/>
    <x v="0"/>
    <x v="1"/>
    <s v="Privé laïc"/>
    <x v="1"/>
    <s v="EFFECTIF DES ELEVES"/>
    <x v="0"/>
    <x v="253"/>
  </r>
  <r>
    <s v="2020/2021"/>
    <x v="1"/>
    <m/>
    <x v="0"/>
    <x v="1"/>
    <s v="Privé laïc"/>
    <x v="1"/>
    <s v="EFFECTIF DES ELEVES"/>
    <x v="1"/>
    <x v="254"/>
  </r>
  <r>
    <s v="2020/2021"/>
    <x v="1"/>
    <m/>
    <x v="0"/>
    <x v="1"/>
    <s v="Privé laïc"/>
    <x v="2"/>
    <s v="EFFECTIF DES ELEVES"/>
    <x v="0"/>
    <x v="255"/>
  </r>
  <r>
    <s v="2020/2021"/>
    <x v="1"/>
    <m/>
    <x v="0"/>
    <x v="1"/>
    <s v="Privé laïc"/>
    <x v="2"/>
    <s v="EFFECTIF DES ELEVES"/>
    <x v="1"/>
    <x v="256"/>
  </r>
  <r>
    <s v="2020/2021"/>
    <x v="1"/>
    <m/>
    <x v="0"/>
    <x v="1"/>
    <s v="Privé laïc"/>
    <x v="3"/>
    <s v="EFFECTIF DES ELEVES"/>
    <x v="0"/>
    <x v="257"/>
  </r>
  <r>
    <s v="2020/2021"/>
    <x v="1"/>
    <m/>
    <x v="0"/>
    <x v="1"/>
    <s v="Privé laïc"/>
    <x v="3"/>
    <s v="EFFECTIF DES ELEVES"/>
    <x v="1"/>
    <x v="258"/>
  </r>
  <r>
    <s v="2020/2021"/>
    <x v="2"/>
    <m/>
    <x v="0"/>
    <x v="1"/>
    <s v="Privé laïc"/>
    <x v="1"/>
    <s v="EFFECTIF DES ELEVES"/>
    <x v="0"/>
    <x v="259"/>
  </r>
  <r>
    <s v="2020/2021"/>
    <x v="2"/>
    <m/>
    <x v="0"/>
    <x v="1"/>
    <s v="Privé laïc"/>
    <x v="1"/>
    <s v="EFFECTIF DES ELEVES"/>
    <x v="1"/>
    <x v="260"/>
  </r>
  <r>
    <s v="2020/2021"/>
    <x v="2"/>
    <m/>
    <x v="0"/>
    <x v="1"/>
    <s v="Privé laïc"/>
    <x v="2"/>
    <s v="EFFECTIF DES ELEVES"/>
    <x v="0"/>
    <x v="261"/>
  </r>
  <r>
    <s v="2020/2021"/>
    <x v="2"/>
    <m/>
    <x v="0"/>
    <x v="1"/>
    <s v="Privé laïc"/>
    <x v="2"/>
    <s v="EFFECTIF DES ELEVES"/>
    <x v="1"/>
    <x v="262"/>
  </r>
  <r>
    <s v="2020/2021"/>
    <x v="2"/>
    <m/>
    <x v="0"/>
    <x v="1"/>
    <s v="Privé laïc"/>
    <x v="3"/>
    <s v="EFFECTIF DES ELEVES"/>
    <x v="0"/>
    <x v="263"/>
  </r>
  <r>
    <s v="2020/2021"/>
    <x v="2"/>
    <m/>
    <x v="0"/>
    <x v="1"/>
    <s v="Privé laïc"/>
    <x v="3"/>
    <s v="EFFECTIF DES ELEVES"/>
    <x v="1"/>
    <x v="264"/>
  </r>
  <r>
    <s v="2020/2021"/>
    <x v="3"/>
    <m/>
    <x v="0"/>
    <x v="1"/>
    <s v="Privé laïc"/>
    <x v="1"/>
    <s v="EFFECTIF DES ELEVES"/>
    <x v="0"/>
    <x v="265"/>
  </r>
  <r>
    <s v="2020/2021"/>
    <x v="3"/>
    <m/>
    <x v="0"/>
    <x v="1"/>
    <s v="Privé laïc"/>
    <x v="1"/>
    <s v="EFFECTIF DES ELEVES"/>
    <x v="1"/>
    <x v="266"/>
  </r>
  <r>
    <s v="2020/2021"/>
    <x v="3"/>
    <m/>
    <x v="0"/>
    <x v="1"/>
    <s v="Privé laïc"/>
    <x v="2"/>
    <s v="EFFECTIF DES ELEVES"/>
    <x v="0"/>
    <x v="267"/>
  </r>
  <r>
    <s v="2020/2021"/>
    <x v="3"/>
    <m/>
    <x v="0"/>
    <x v="1"/>
    <s v="Privé laïc"/>
    <x v="2"/>
    <s v="EFFECTIF DES ELEVES"/>
    <x v="1"/>
    <x v="268"/>
  </r>
  <r>
    <s v="2020/2021"/>
    <x v="3"/>
    <m/>
    <x v="0"/>
    <x v="1"/>
    <s v="Privé laïc"/>
    <x v="3"/>
    <s v="EFFECTIF DES ELEVES"/>
    <x v="0"/>
    <x v="269"/>
  </r>
  <r>
    <s v="2020/2021"/>
    <x v="3"/>
    <m/>
    <x v="0"/>
    <x v="1"/>
    <s v="Privé laïc"/>
    <x v="3"/>
    <s v="EFFECTIF DES ELEVES"/>
    <x v="1"/>
    <x v="270"/>
  </r>
  <r>
    <s v="2020/2021"/>
    <x v="4"/>
    <m/>
    <x v="0"/>
    <x v="1"/>
    <s v="Privé laïc"/>
    <x v="1"/>
    <s v="EFFECTIF DES ELEVES"/>
    <x v="0"/>
    <x v="89"/>
  </r>
  <r>
    <s v="2020/2021"/>
    <x v="4"/>
    <m/>
    <x v="0"/>
    <x v="1"/>
    <s v="Privé laïc"/>
    <x v="1"/>
    <s v="EFFECTIF DES ELEVES"/>
    <x v="1"/>
    <x v="271"/>
  </r>
  <r>
    <s v="2020/2021"/>
    <x v="4"/>
    <m/>
    <x v="0"/>
    <x v="1"/>
    <s v="Privé laïc"/>
    <x v="2"/>
    <s v="EFFECTIF DES ELEVES"/>
    <x v="0"/>
    <x v="272"/>
  </r>
  <r>
    <s v="2020/2021"/>
    <x v="4"/>
    <m/>
    <x v="0"/>
    <x v="1"/>
    <s v="Privé laïc"/>
    <x v="2"/>
    <s v="EFFECTIF DES ELEVES"/>
    <x v="1"/>
    <x v="273"/>
  </r>
  <r>
    <s v="2020/2021"/>
    <x v="4"/>
    <m/>
    <x v="0"/>
    <x v="1"/>
    <s v="Privé laïc"/>
    <x v="3"/>
    <s v="EFFECTIF DES ELEVES"/>
    <x v="0"/>
    <x v="219"/>
  </r>
  <r>
    <s v="2020/2021"/>
    <x v="4"/>
    <m/>
    <x v="0"/>
    <x v="1"/>
    <s v="Privé laïc"/>
    <x v="3"/>
    <s v="EFFECTIF DES ELEVES"/>
    <x v="1"/>
    <x v="274"/>
  </r>
  <r>
    <s v="2020/2021"/>
    <x v="5"/>
    <m/>
    <x v="0"/>
    <x v="1"/>
    <s v="Privé laïc"/>
    <x v="1"/>
    <s v="EFFECTIF DES ELEVES"/>
    <x v="0"/>
    <x v="275"/>
  </r>
  <r>
    <s v="2020/2021"/>
    <x v="5"/>
    <m/>
    <x v="0"/>
    <x v="1"/>
    <s v="Privé laïc"/>
    <x v="1"/>
    <s v="EFFECTIF DES ELEVES"/>
    <x v="1"/>
    <x v="276"/>
  </r>
  <r>
    <s v="2020/2021"/>
    <x v="5"/>
    <m/>
    <x v="0"/>
    <x v="1"/>
    <s v="Privé laïc"/>
    <x v="2"/>
    <s v="EFFECTIF DES ELEVES"/>
    <x v="0"/>
    <x v="277"/>
  </r>
  <r>
    <s v="2020/2021"/>
    <x v="5"/>
    <m/>
    <x v="0"/>
    <x v="1"/>
    <s v="Privé laïc"/>
    <x v="2"/>
    <s v="EFFECTIF DES ELEVES"/>
    <x v="1"/>
    <x v="278"/>
  </r>
  <r>
    <s v="2020/2021"/>
    <x v="5"/>
    <m/>
    <x v="0"/>
    <x v="1"/>
    <s v="Privé laïc"/>
    <x v="3"/>
    <s v="EFFECTIF DES ELEVES"/>
    <x v="0"/>
    <x v="279"/>
  </r>
  <r>
    <s v="2020/2021"/>
    <x v="5"/>
    <m/>
    <x v="0"/>
    <x v="1"/>
    <s v="Privé laïc"/>
    <x v="3"/>
    <s v="EFFECTIF DES ELEVES"/>
    <x v="1"/>
    <x v="280"/>
  </r>
  <r>
    <s v="2020/2021"/>
    <x v="6"/>
    <m/>
    <x v="0"/>
    <x v="1"/>
    <s v="Privé laïc"/>
    <x v="1"/>
    <s v="EFFECTIF DES ELEVES"/>
    <x v="0"/>
    <x v="281"/>
  </r>
  <r>
    <s v="2020/2021"/>
    <x v="6"/>
    <m/>
    <x v="0"/>
    <x v="1"/>
    <s v="Privé laïc"/>
    <x v="1"/>
    <s v="EFFECTIF DES ELEVES"/>
    <x v="1"/>
    <x v="282"/>
  </r>
  <r>
    <s v="2020/2021"/>
    <x v="6"/>
    <m/>
    <x v="0"/>
    <x v="1"/>
    <s v="Privé laïc"/>
    <x v="2"/>
    <s v="EFFECTIF DES ELEVES"/>
    <x v="0"/>
    <x v="283"/>
  </r>
  <r>
    <s v="2020/2021"/>
    <x v="6"/>
    <m/>
    <x v="0"/>
    <x v="1"/>
    <s v="Privé laïc"/>
    <x v="2"/>
    <s v="EFFECTIF DES ELEVES"/>
    <x v="1"/>
    <x v="284"/>
  </r>
  <r>
    <s v="2020/2021"/>
    <x v="6"/>
    <m/>
    <x v="0"/>
    <x v="1"/>
    <s v="Privé laïc"/>
    <x v="3"/>
    <s v="EFFECTIF DES ELEVES"/>
    <x v="0"/>
    <x v="285"/>
  </r>
  <r>
    <s v="2020/2021"/>
    <x v="6"/>
    <m/>
    <x v="0"/>
    <x v="1"/>
    <s v="Privé laïc"/>
    <x v="3"/>
    <s v="EFFECTIF DES ELEVES"/>
    <x v="1"/>
    <x v="286"/>
  </r>
  <r>
    <s v="2020/2021"/>
    <x v="7"/>
    <m/>
    <x v="0"/>
    <x v="1"/>
    <s v="Privé laïc"/>
    <x v="1"/>
    <s v="EFFECTIF DES ELEVES"/>
    <x v="0"/>
    <x v="287"/>
  </r>
  <r>
    <s v="2020/2021"/>
    <x v="7"/>
    <m/>
    <x v="0"/>
    <x v="1"/>
    <s v="Privé laïc"/>
    <x v="1"/>
    <s v="EFFECTIF DES ELEVES"/>
    <x v="1"/>
    <x v="288"/>
  </r>
  <r>
    <s v="2020/2021"/>
    <x v="7"/>
    <m/>
    <x v="0"/>
    <x v="1"/>
    <s v="Privé laïc"/>
    <x v="2"/>
    <s v="EFFECTIF DES ELEVES"/>
    <x v="0"/>
    <x v="289"/>
  </r>
  <r>
    <s v="2020/2021"/>
    <x v="7"/>
    <m/>
    <x v="0"/>
    <x v="1"/>
    <s v="Privé laïc"/>
    <x v="2"/>
    <s v="EFFECTIF DES ELEVES"/>
    <x v="1"/>
    <x v="290"/>
  </r>
  <r>
    <s v="2020/2021"/>
    <x v="7"/>
    <m/>
    <x v="0"/>
    <x v="1"/>
    <s v="Privé laïc"/>
    <x v="3"/>
    <s v="EFFECTIF DES ELEVES"/>
    <x v="0"/>
    <x v="291"/>
  </r>
  <r>
    <s v="2020/2021"/>
    <x v="7"/>
    <m/>
    <x v="0"/>
    <x v="1"/>
    <s v="Privé laïc"/>
    <x v="3"/>
    <s v="EFFECTIF DES ELEVES"/>
    <x v="1"/>
    <x v="292"/>
  </r>
  <r>
    <s v="2020/2021"/>
    <x v="8"/>
    <m/>
    <x v="0"/>
    <x v="1"/>
    <s v="Privé laïc"/>
    <x v="1"/>
    <s v="EFFECTIF DES ELEVES"/>
    <x v="0"/>
    <x v="293"/>
  </r>
  <r>
    <s v="2020/2021"/>
    <x v="8"/>
    <m/>
    <x v="0"/>
    <x v="1"/>
    <s v="Privé laïc"/>
    <x v="1"/>
    <s v="EFFECTIF DES ELEVES"/>
    <x v="1"/>
    <x v="294"/>
  </r>
  <r>
    <s v="2020/2021"/>
    <x v="8"/>
    <m/>
    <x v="0"/>
    <x v="1"/>
    <s v="Privé laïc"/>
    <x v="2"/>
    <s v="EFFECTIF DES ELEVES"/>
    <x v="0"/>
    <x v="295"/>
  </r>
  <r>
    <s v="2020/2021"/>
    <x v="8"/>
    <m/>
    <x v="0"/>
    <x v="1"/>
    <s v="Privé laïc"/>
    <x v="2"/>
    <s v="EFFECTIF DES ELEVES"/>
    <x v="1"/>
    <x v="296"/>
  </r>
  <r>
    <s v="2020/2021"/>
    <x v="8"/>
    <m/>
    <x v="0"/>
    <x v="1"/>
    <s v="Privé laïc"/>
    <x v="3"/>
    <s v="EFFECTIF DES ELEVES"/>
    <x v="0"/>
    <x v="297"/>
  </r>
  <r>
    <s v="2020/2021"/>
    <x v="8"/>
    <m/>
    <x v="0"/>
    <x v="1"/>
    <s v="Privé laïc"/>
    <x v="3"/>
    <s v="EFFECTIF DES ELEVES"/>
    <x v="1"/>
    <x v="298"/>
  </r>
  <r>
    <s v="2020/2021"/>
    <x v="9"/>
    <m/>
    <x v="0"/>
    <x v="1"/>
    <s v="Privé laïc"/>
    <x v="1"/>
    <s v="EFFECTIF DES ELEVES"/>
    <x v="0"/>
    <x v="299"/>
  </r>
  <r>
    <s v="2020/2021"/>
    <x v="9"/>
    <m/>
    <x v="0"/>
    <x v="1"/>
    <s v="Privé laïc"/>
    <x v="1"/>
    <s v="EFFECTIF DES ELEVES"/>
    <x v="1"/>
    <x v="247"/>
  </r>
  <r>
    <s v="2020/2021"/>
    <x v="9"/>
    <m/>
    <x v="0"/>
    <x v="1"/>
    <s v="Privé laïc"/>
    <x v="2"/>
    <s v="EFFECTIF DES ELEVES"/>
    <x v="0"/>
    <x v="300"/>
  </r>
  <r>
    <s v="2020/2021"/>
    <x v="9"/>
    <m/>
    <x v="0"/>
    <x v="1"/>
    <s v="Privé laïc"/>
    <x v="2"/>
    <s v="EFFECTIF DES ELEVES"/>
    <x v="1"/>
    <x v="301"/>
  </r>
  <r>
    <s v="2020/2021"/>
    <x v="9"/>
    <m/>
    <x v="0"/>
    <x v="1"/>
    <s v="Privé laïc"/>
    <x v="3"/>
    <s v="EFFECTIF DES ELEVES"/>
    <x v="0"/>
    <x v="302"/>
  </r>
  <r>
    <s v="2020/2021"/>
    <x v="9"/>
    <m/>
    <x v="0"/>
    <x v="1"/>
    <s v="Privé laïc"/>
    <x v="3"/>
    <s v="EFFECTIF DES ELEVES"/>
    <x v="1"/>
    <x v="302"/>
  </r>
  <r>
    <s v="2020/2021"/>
    <x v="10"/>
    <m/>
    <x v="0"/>
    <x v="1"/>
    <s v="Privé laïc"/>
    <x v="1"/>
    <s v="EFFECTIF DES ELEVES"/>
    <x v="0"/>
    <x v="234"/>
  </r>
  <r>
    <s v="2020/2021"/>
    <x v="10"/>
    <m/>
    <x v="0"/>
    <x v="1"/>
    <s v="Privé laïc"/>
    <x v="1"/>
    <s v="EFFECTIF DES ELEVES"/>
    <x v="1"/>
    <x v="303"/>
  </r>
  <r>
    <s v="2020/2021"/>
    <x v="10"/>
    <m/>
    <x v="0"/>
    <x v="1"/>
    <s v="Privé laïc"/>
    <x v="2"/>
    <s v="EFFECTIF DES ELEVES"/>
    <x v="0"/>
    <x v="304"/>
  </r>
  <r>
    <s v="2020/2021"/>
    <x v="10"/>
    <m/>
    <x v="0"/>
    <x v="1"/>
    <s v="Privé laïc"/>
    <x v="2"/>
    <s v="EFFECTIF DES ELEVES"/>
    <x v="1"/>
    <x v="305"/>
  </r>
  <r>
    <s v="2020/2021"/>
    <x v="10"/>
    <m/>
    <x v="0"/>
    <x v="1"/>
    <s v="Privé laïc"/>
    <x v="3"/>
    <s v="EFFECTIF DES ELEVES"/>
    <x v="0"/>
    <x v="306"/>
  </r>
  <r>
    <s v="2020/2021"/>
    <x v="10"/>
    <m/>
    <x v="0"/>
    <x v="1"/>
    <s v="Privé laïc"/>
    <x v="3"/>
    <s v="EFFECTIF DES ELEVES"/>
    <x v="1"/>
    <x v="307"/>
  </r>
  <r>
    <s v="2020/2021"/>
    <x v="1"/>
    <m/>
    <x v="0"/>
    <x v="1"/>
    <s v="Privé islamique"/>
    <x v="1"/>
    <s v="EFFECTIF DES ELEVES"/>
    <x v="0"/>
    <x v="308"/>
  </r>
  <r>
    <s v="2020/2021"/>
    <x v="1"/>
    <m/>
    <x v="0"/>
    <x v="1"/>
    <s v="Privé islamique"/>
    <x v="1"/>
    <s v="EFFECTIF DES ELEVES"/>
    <x v="1"/>
    <x v="308"/>
  </r>
  <r>
    <s v="2020/2021"/>
    <x v="1"/>
    <m/>
    <x v="0"/>
    <x v="1"/>
    <s v="Privé islamique"/>
    <x v="2"/>
    <s v="EFFECTIF DES ELEVES"/>
    <x v="0"/>
    <x v="309"/>
  </r>
  <r>
    <s v="2020/2021"/>
    <x v="1"/>
    <m/>
    <x v="0"/>
    <x v="1"/>
    <s v="Privé islamique"/>
    <x v="2"/>
    <s v="EFFECTIF DES ELEVES"/>
    <x v="1"/>
    <x v="195"/>
  </r>
  <r>
    <s v="2020/2021"/>
    <x v="1"/>
    <m/>
    <x v="0"/>
    <x v="1"/>
    <s v="Privé islamique"/>
    <x v="3"/>
    <s v="EFFECTIF DES ELEVES"/>
    <x v="0"/>
    <x v="310"/>
  </r>
  <r>
    <s v="2020/2021"/>
    <x v="1"/>
    <m/>
    <x v="0"/>
    <x v="1"/>
    <s v="Privé islamique"/>
    <x v="3"/>
    <s v="EFFECTIF DES ELEVES"/>
    <x v="1"/>
    <x v="311"/>
  </r>
  <r>
    <s v="2020/2021"/>
    <x v="2"/>
    <m/>
    <x v="0"/>
    <x v="1"/>
    <s v="Privé islamique"/>
    <x v="1"/>
    <s v="EFFECTIF DES ELEVES"/>
    <x v="0"/>
    <x v="235"/>
  </r>
  <r>
    <s v="2020/2021"/>
    <x v="2"/>
    <m/>
    <x v="0"/>
    <x v="1"/>
    <s v="Privé islamique"/>
    <x v="1"/>
    <s v="EFFECTIF DES ELEVES"/>
    <x v="1"/>
    <x v="312"/>
  </r>
  <r>
    <s v="2020/2021"/>
    <x v="2"/>
    <m/>
    <x v="0"/>
    <x v="1"/>
    <s v="Privé islamique"/>
    <x v="2"/>
    <s v="EFFECTIF DES ELEVES"/>
    <x v="0"/>
    <x v="313"/>
  </r>
  <r>
    <s v="2020/2021"/>
    <x v="2"/>
    <m/>
    <x v="0"/>
    <x v="1"/>
    <s v="Privé islamique"/>
    <x v="2"/>
    <s v="EFFECTIF DES ELEVES"/>
    <x v="1"/>
    <x v="314"/>
  </r>
  <r>
    <s v="2020/2021"/>
    <x v="2"/>
    <m/>
    <x v="0"/>
    <x v="1"/>
    <s v="Privé islamique"/>
    <x v="3"/>
    <s v="EFFECTIF DES ELEVES"/>
    <x v="0"/>
    <x v="315"/>
  </r>
  <r>
    <s v="2020/2021"/>
    <x v="2"/>
    <m/>
    <x v="0"/>
    <x v="1"/>
    <s v="Privé islamique"/>
    <x v="3"/>
    <s v="EFFECTIF DES ELEVES"/>
    <x v="1"/>
    <x v="316"/>
  </r>
  <r>
    <s v="2020/2021"/>
    <x v="3"/>
    <m/>
    <x v="0"/>
    <x v="1"/>
    <s v="Privé islamique"/>
    <x v="1"/>
    <s v="EFFECTIF DES ELEVES"/>
    <x v="0"/>
    <x v="317"/>
  </r>
  <r>
    <s v="2020/2021"/>
    <x v="3"/>
    <m/>
    <x v="0"/>
    <x v="1"/>
    <s v="Privé islamique"/>
    <x v="1"/>
    <s v="EFFECTIF DES ELEVES"/>
    <x v="1"/>
    <x v="318"/>
  </r>
  <r>
    <s v="2020/2021"/>
    <x v="3"/>
    <m/>
    <x v="0"/>
    <x v="1"/>
    <s v="Privé islamique"/>
    <x v="2"/>
    <s v="EFFECTIF DES ELEVES"/>
    <x v="0"/>
    <x v="319"/>
  </r>
  <r>
    <s v="2020/2021"/>
    <x v="3"/>
    <m/>
    <x v="0"/>
    <x v="1"/>
    <s v="Privé islamique"/>
    <x v="2"/>
    <s v="EFFECTIF DES ELEVES"/>
    <x v="1"/>
    <x v="303"/>
  </r>
  <r>
    <s v="2020/2021"/>
    <x v="3"/>
    <m/>
    <x v="0"/>
    <x v="1"/>
    <s v="Privé islamique"/>
    <x v="3"/>
    <s v="EFFECTIF DES ELEVES"/>
    <x v="0"/>
    <x v="281"/>
  </r>
  <r>
    <s v="2020/2021"/>
    <x v="3"/>
    <m/>
    <x v="0"/>
    <x v="1"/>
    <s v="Privé islamique"/>
    <x v="3"/>
    <s v="EFFECTIF DES ELEVES"/>
    <x v="1"/>
    <x v="320"/>
  </r>
  <r>
    <s v="2020/2021"/>
    <x v="4"/>
    <m/>
    <x v="0"/>
    <x v="1"/>
    <s v="Privé islamique"/>
    <x v="1"/>
    <s v="EFFECTIF DES ELEVES"/>
    <x v="0"/>
    <x v="321"/>
  </r>
  <r>
    <s v="2020/2021"/>
    <x v="4"/>
    <m/>
    <x v="0"/>
    <x v="1"/>
    <s v="Privé islamique"/>
    <x v="1"/>
    <s v="EFFECTIF DES ELEVES"/>
    <x v="1"/>
    <x v="322"/>
  </r>
  <r>
    <s v="2020/2021"/>
    <x v="4"/>
    <m/>
    <x v="0"/>
    <x v="1"/>
    <s v="Privé islamique"/>
    <x v="2"/>
    <s v="EFFECTIF DES ELEVES"/>
    <x v="0"/>
    <x v="323"/>
  </r>
  <r>
    <s v="2020/2021"/>
    <x v="4"/>
    <m/>
    <x v="0"/>
    <x v="1"/>
    <s v="Privé islamique"/>
    <x v="2"/>
    <s v="EFFECTIF DES ELEVES"/>
    <x v="1"/>
    <x v="146"/>
  </r>
  <r>
    <s v="2020/2021"/>
    <x v="4"/>
    <m/>
    <x v="0"/>
    <x v="1"/>
    <s v="Privé islamique"/>
    <x v="3"/>
    <s v="EFFECTIF DES ELEVES"/>
    <x v="0"/>
    <x v="324"/>
  </r>
  <r>
    <s v="2020/2021"/>
    <x v="4"/>
    <m/>
    <x v="0"/>
    <x v="1"/>
    <s v="Privé islamique"/>
    <x v="3"/>
    <s v="EFFECTIF DES ELEVES"/>
    <x v="1"/>
    <x v="325"/>
  </r>
  <r>
    <s v="2020/2021"/>
    <x v="5"/>
    <m/>
    <x v="0"/>
    <x v="1"/>
    <s v="Privé islamique"/>
    <x v="1"/>
    <s v="EFFECTIF DES ELEVES"/>
    <x v="0"/>
    <x v="326"/>
  </r>
  <r>
    <s v="2020/2021"/>
    <x v="5"/>
    <m/>
    <x v="0"/>
    <x v="1"/>
    <s v="Privé islamique"/>
    <x v="1"/>
    <s v="EFFECTIF DES ELEVES"/>
    <x v="1"/>
    <x v="327"/>
  </r>
  <r>
    <s v="2020/2021"/>
    <x v="5"/>
    <m/>
    <x v="0"/>
    <x v="1"/>
    <s v="Privé islamique"/>
    <x v="2"/>
    <s v="EFFECTIF DES ELEVES"/>
    <x v="0"/>
    <x v="328"/>
  </r>
  <r>
    <s v="2020/2021"/>
    <x v="5"/>
    <m/>
    <x v="0"/>
    <x v="1"/>
    <s v="Privé islamique"/>
    <x v="2"/>
    <s v="EFFECTIF DES ELEVES"/>
    <x v="1"/>
    <x v="329"/>
  </r>
  <r>
    <s v="2020/2021"/>
    <x v="5"/>
    <m/>
    <x v="0"/>
    <x v="1"/>
    <s v="Privé islamique"/>
    <x v="3"/>
    <s v="EFFECTIF DES ELEVES"/>
    <x v="0"/>
    <x v="330"/>
  </r>
  <r>
    <s v="2020/2021"/>
    <x v="5"/>
    <m/>
    <x v="0"/>
    <x v="1"/>
    <s v="Privé islamique"/>
    <x v="3"/>
    <s v="EFFECTIF DES ELEVES"/>
    <x v="1"/>
    <x v="228"/>
  </r>
  <r>
    <s v="2020/2021"/>
    <x v="6"/>
    <m/>
    <x v="0"/>
    <x v="1"/>
    <s v="Privé islamique"/>
    <x v="1"/>
    <s v="EFFECTIF DES ELEVES"/>
    <x v="0"/>
    <x v="331"/>
  </r>
  <r>
    <s v="2020/2021"/>
    <x v="6"/>
    <m/>
    <x v="0"/>
    <x v="1"/>
    <s v="Privé islamique"/>
    <x v="1"/>
    <s v="EFFECTIF DES ELEVES"/>
    <x v="1"/>
    <x v="331"/>
  </r>
  <r>
    <s v="2020/2021"/>
    <x v="6"/>
    <m/>
    <x v="0"/>
    <x v="1"/>
    <s v="Privé islamique"/>
    <x v="2"/>
    <s v="EFFECTIF DES ELEVES"/>
    <x v="0"/>
    <x v="332"/>
  </r>
  <r>
    <s v="2020/2021"/>
    <x v="6"/>
    <m/>
    <x v="0"/>
    <x v="1"/>
    <s v="Privé islamique"/>
    <x v="2"/>
    <s v="EFFECTIF DES ELEVES"/>
    <x v="1"/>
    <x v="333"/>
  </r>
  <r>
    <s v="2020/2021"/>
    <x v="6"/>
    <m/>
    <x v="0"/>
    <x v="1"/>
    <s v="Privé islamique"/>
    <x v="3"/>
    <s v="EFFECTIF DES ELEVES"/>
    <x v="0"/>
    <x v="334"/>
  </r>
  <r>
    <s v="2020/2021"/>
    <x v="6"/>
    <m/>
    <x v="0"/>
    <x v="1"/>
    <s v="Privé islamique"/>
    <x v="3"/>
    <s v="EFFECTIF DES ELEVES"/>
    <x v="1"/>
    <x v="335"/>
  </r>
  <r>
    <s v="2020/2021"/>
    <x v="7"/>
    <m/>
    <x v="0"/>
    <x v="1"/>
    <s v="Privé islamique"/>
    <x v="1"/>
    <s v="EFFECTIF DES ELEVES"/>
    <x v="0"/>
    <x v="336"/>
  </r>
  <r>
    <s v="2020/2021"/>
    <x v="7"/>
    <m/>
    <x v="0"/>
    <x v="1"/>
    <s v="Privé islamique"/>
    <x v="1"/>
    <s v="EFFECTIF DES ELEVES"/>
    <x v="1"/>
    <x v="321"/>
  </r>
  <r>
    <s v="2020/2021"/>
    <x v="7"/>
    <m/>
    <x v="0"/>
    <x v="1"/>
    <s v="Privé islamique"/>
    <x v="2"/>
    <s v="EFFECTIF DES ELEVES"/>
    <x v="0"/>
    <x v="337"/>
  </r>
  <r>
    <s v="2020/2021"/>
    <x v="7"/>
    <m/>
    <x v="0"/>
    <x v="1"/>
    <s v="Privé islamique"/>
    <x v="2"/>
    <s v="EFFECTIF DES ELEVES"/>
    <x v="1"/>
    <x v="338"/>
  </r>
  <r>
    <s v="2020/2021"/>
    <x v="7"/>
    <m/>
    <x v="0"/>
    <x v="1"/>
    <s v="Privé islamique"/>
    <x v="3"/>
    <s v="EFFECTIF DES ELEVES"/>
    <x v="0"/>
    <x v="339"/>
  </r>
  <r>
    <s v="2020/2021"/>
    <x v="7"/>
    <m/>
    <x v="0"/>
    <x v="1"/>
    <s v="Privé islamique"/>
    <x v="3"/>
    <s v="EFFECTIF DES ELEVES"/>
    <x v="1"/>
    <x v="340"/>
  </r>
  <r>
    <s v="2020/2021"/>
    <x v="8"/>
    <m/>
    <x v="0"/>
    <x v="1"/>
    <s v="Privé islamique"/>
    <x v="1"/>
    <s v="EFFECTIF DES ELEVES"/>
    <x v="0"/>
    <x v="341"/>
  </r>
  <r>
    <s v="2020/2021"/>
    <x v="8"/>
    <m/>
    <x v="0"/>
    <x v="1"/>
    <s v="Privé islamique"/>
    <x v="1"/>
    <s v="EFFECTIF DES ELEVES"/>
    <x v="1"/>
    <x v="342"/>
  </r>
  <r>
    <s v="2020/2021"/>
    <x v="8"/>
    <m/>
    <x v="0"/>
    <x v="1"/>
    <s v="Privé islamique"/>
    <x v="2"/>
    <s v="EFFECTIF DES ELEVES"/>
    <x v="0"/>
    <x v="343"/>
  </r>
  <r>
    <s v="2020/2021"/>
    <x v="8"/>
    <m/>
    <x v="0"/>
    <x v="1"/>
    <s v="Privé islamique"/>
    <x v="2"/>
    <s v="EFFECTIF DES ELEVES"/>
    <x v="1"/>
    <x v="285"/>
  </r>
  <r>
    <s v="2020/2021"/>
    <x v="8"/>
    <m/>
    <x v="0"/>
    <x v="1"/>
    <s v="Privé islamique"/>
    <x v="3"/>
    <s v="EFFECTIF DES ELEVES"/>
    <x v="0"/>
    <x v="344"/>
  </r>
  <r>
    <s v="2020/2021"/>
    <x v="8"/>
    <m/>
    <x v="0"/>
    <x v="1"/>
    <s v="Privé islamique"/>
    <x v="3"/>
    <s v="EFFECTIF DES ELEVES"/>
    <x v="1"/>
    <x v="284"/>
  </r>
  <r>
    <s v="2020/2021"/>
    <x v="9"/>
    <m/>
    <x v="0"/>
    <x v="1"/>
    <s v="Privé islamique"/>
    <x v="1"/>
    <s v="EFFECTIF DES ELEVES"/>
    <x v="0"/>
    <x v="322"/>
  </r>
  <r>
    <s v="2020/2021"/>
    <x v="9"/>
    <m/>
    <x v="0"/>
    <x v="1"/>
    <s v="Privé islamique"/>
    <x v="1"/>
    <s v="EFFECTIF DES ELEVES"/>
    <x v="1"/>
    <x v="345"/>
  </r>
  <r>
    <s v="2020/2021"/>
    <x v="9"/>
    <m/>
    <x v="0"/>
    <x v="1"/>
    <s v="Privé islamique"/>
    <x v="2"/>
    <s v="EFFECTIF DES ELEVES"/>
    <x v="0"/>
    <x v="234"/>
  </r>
  <r>
    <s v="2020/2021"/>
    <x v="9"/>
    <m/>
    <x v="0"/>
    <x v="1"/>
    <s v="Privé islamique"/>
    <x v="2"/>
    <s v="EFFECTIF DES ELEVES"/>
    <x v="1"/>
    <x v="346"/>
  </r>
  <r>
    <s v="2020/2021"/>
    <x v="9"/>
    <m/>
    <x v="0"/>
    <x v="1"/>
    <s v="Privé islamique"/>
    <x v="3"/>
    <s v="EFFECTIF DES ELEVES"/>
    <x v="0"/>
    <x v="347"/>
  </r>
  <r>
    <s v="2020/2021"/>
    <x v="9"/>
    <m/>
    <x v="0"/>
    <x v="1"/>
    <s v="Privé islamique"/>
    <x v="3"/>
    <s v="EFFECTIF DES ELEVES"/>
    <x v="1"/>
    <x v="348"/>
  </r>
  <r>
    <s v="2020/2021"/>
    <x v="10"/>
    <m/>
    <x v="0"/>
    <x v="1"/>
    <s v="Privé islamique"/>
    <x v="1"/>
    <s v="EFFECTIF DES ELEVES"/>
    <x v="0"/>
    <x v="349"/>
  </r>
  <r>
    <s v="2020/2021"/>
    <x v="10"/>
    <m/>
    <x v="0"/>
    <x v="1"/>
    <s v="Privé islamique"/>
    <x v="1"/>
    <s v="EFFECTIF DES ELEVES"/>
    <x v="1"/>
    <x v="350"/>
  </r>
  <r>
    <s v="2020/2021"/>
    <x v="10"/>
    <m/>
    <x v="0"/>
    <x v="1"/>
    <s v="Privé islamique"/>
    <x v="2"/>
    <s v="EFFECTIF DES ELEVES"/>
    <x v="0"/>
    <x v="351"/>
  </r>
  <r>
    <s v="2020/2021"/>
    <x v="10"/>
    <m/>
    <x v="0"/>
    <x v="1"/>
    <s v="Privé islamique"/>
    <x v="2"/>
    <s v="EFFECTIF DES ELEVES"/>
    <x v="1"/>
    <x v="352"/>
  </r>
  <r>
    <s v="2020/2021"/>
    <x v="10"/>
    <m/>
    <x v="0"/>
    <x v="1"/>
    <s v="Privé islamique"/>
    <x v="3"/>
    <s v="EFFECTIF DES ELEVES"/>
    <x v="0"/>
    <x v="353"/>
  </r>
  <r>
    <s v="2020/2021"/>
    <x v="10"/>
    <m/>
    <x v="0"/>
    <x v="1"/>
    <s v="Privé islamique"/>
    <x v="3"/>
    <s v="EFFECTIF DES ELEVES"/>
    <x v="1"/>
    <x v="354"/>
  </r>
  <r>
    <s v="2020/2021"/>
    <x v="1"/>
    <m/>
    <x v="0"/>
    <x v="1"/>
    <s v="Privé protestant"/>
    <x v="1"/>
    <s v="EFFECTIF DES ELEVES"/>
    <x v="0"/>
    <x v="355"/>
  </r>
  <r>
    <s v="2020/2021"/>
    <x v="1"/>
    <m/>
    <x v="0"/>
    <x v="1"/>
    <s v="Privé protestant"/>
    <x v="1"/>
    <s v="EFFECTIF DES ELEVES"/>
    <x v="1"/>
    <x v="356"/>
  </r>
  <r>
    <s v="2020/2021"/>
    <x v="1"/>
    <m/>
    <x v="0"/>
    <x v="1"/>
    <s v="Privé protestant"/>
    <x v="2"/>
    <s v="EFFECTIF DES ELEVES"/>
    <x v="0"/>
    <x v="357"/>
  </r>
  <r>
    <s v="2020/2021"/>
    <x v="1"/>
    <m/>
    <x v="0"/>
    <x v="1"/>
    <s v="Privé protestant"/>
    <x v="2"/>
    <s v="EFFECTIF DES ELEVES"/>
    <x v="1"/>
    <x v="175"/>
  </r>
  <r>
    <s v="2020/2021"/>
    <x v="1"/>
    <m/>
    <x v="0"/>
    <x v="1"/>
    <s v="Privé protestant"/>
    <x v="3"/>
    <s v="EFFECTIF DES ELEVES"/>
    <x v="0"/>
    <x v="358"/>
  </r>
  <r>
    <s v="2020/2021"/>
    <x v="1"/>
    <m/>
    <x v="0"/>
    <x v="1"/>
    <s v="Privé protestant"/>
    <x v="3"/>
    <s v="EFFECTIF DES ELEVES"/>
    <x v="1"/>
    <x v="218"/>
  </r>
  <r>
    <s v="2020/2021"/>
    <x v="2"/>
    <m/>
    <x v="0"/>
    <x v="1"/>
    <s v="Privé protestant"/>
    <x v="1"/>
    <s v="EFFECTIF DES ELEVES"/>
    <x v="0"/>
    <x v="359"/>
  </r>
  <r>
    <s v="2020/2021"/>
    <x v="2"/>
    <m/>
    <x v="0"/>
    <x v="1"/>
    <s v="Privé protestant"/>
    <x v="1"/>
    <s v="EFFECTIF DES ELEVES"/>
    <x v="1"/>
    <x v="360"/>
  </r>
  <r>
    <s v="2020/2021"/>
    <x v="2"/>
    <m/>
    <x v="0"/>
    <x v="1"/>
    <s v="Privé protestant"/>
    <x v="2"/>
    <s v="EFFECTIF DES ELEVES"/>
    <x v="0"/>
    <x v="361"/>
  </r>
  <r>
    <s v="2020/2021"/>
    <x v="2"/>
    <m/>
    <x v="0"/>
    <x v="1"/>
    <s v="Privé protestant"/>
    <x v="2"/>
    <s v="EFFECTIF DES ELEVES"/>
    <x v="1"/>
    <x v="362"/>
  </r>
  <r>
    <s v="2020/2021"/>
    <x v="2"/>
    <m/>
    <x v="0"/>
    <x v="1"/>
    <s v="Privé protestant"/>
    <x v="3"/>
    <s v="EFFECTIF DES ELEVES"/>
    <x v="0"/>
    <x v="363"/>
  </r>
  <r>
    <s v="2020/2021"/>
    <x v="2"/>
    <m/>
    <x v="0"/>
    <x v="1"/>
    <s v="Privé protestant"/>
    <x v="3"/>
    <s v="EFFECTIF DES ELEVES"/>
    <x v="1"/>
    <x v="364"/>
  </r>
  <r>
    <s v="2020/2021"/>
    <x v="3"/>
    <m/>
    <x v="0"/>
    <x v="1"/>
    <s v="Privé protestant"/>
    <x v="1"/>
    <s v="EFFECTIF DES ELEVES"/>
    <x v="0"/>
    <x v="365"/>
  </r>
  <r>
    <s v="2020/2021"/>
    <x v="3"/>
    <m/>
    <x v="0"/>
    <x v="1"/>
    <s v="Privé protestant"/>
    <x v="1"/>
    <s v="EFFECTIF DES ELEVES"/>
    <x v="1"/>
    <x v="366"/>
  </r>
  <r>
    <s v="2020/2021"/>
    <x v="3"/>
    <m/>
    <x v="0"/>
    <x v="1"/>
    <s v="Privé protestant"/>
    <x v="2"/>
    <s v="EFFECTIF DES ELEVES"/>
    <x v="0"/>
    <x v="31"/>
  </r>
  <r>
    <s v="2020/2021"/>
    <x v="3"/>
    <m/>
    <x v="0"/>
    <x v="1"/>
    <s v="Privé protestant"/>
    <x v="2"/>
    <s v="EFFECTIF DES ELEVES"/>
    <x v="1"/>
    <x v="89"/>
  </r>
  <r>
    <s v="2020/2021"/>
    <x v="3"/>
    <m/>
    <x v="0"/>
    <x v="1"/>
    <s v="Privé protestant"/>
    <x v="3"/>
    <s v="EFFECTIF DES ELEVES"/>
    <x v="0"/>
    <x v="30"/>
  </r>
  <r>
    <s v="2020/2021"/>
    <x v="3"/>
    <m/>
    <x v="0"/>
    <x v="1"/>
    <s v="Privé protestant"/>
    <x v="3"/>
    <s v="EFFECTIF DES ELEVES"/>
    <x v="1"/>
    <x v="328"/>
  </r>
  <r>
    <s v="2020/2021"/>
    <x v="4"/>
    <m/>
    <x v="0"/>
    <x v="1"/>
    <s v="Privé protestant"/>
    <x v="1"/>
    <s v="EFFECTIF DES ELEVES"/>
    <x v="0"/>
    <x v="54"/>
  </r>
  <r>
    <s v="2020/2021"/>
    <x v="4"/>
    <m/>
    <x v="0"/>
    <x v="1"/>
    <s v="Privé protestant"/>
    <x v="1"/>
    <s v="EFFECTIF DES ELEVES"/>
    <x v="1"/>
    <x v="54"/>
  </r>
  <r>
    <s v="2020/2021"/>
    <x v="4"/>
    <m/>
    <x v="0"/>
    <x v="1"/>
    <s v="Privé protestant"/>
    <x v="2"/>
    <s v="EFFECTIF DES ELEVES"/>
    <x v="0"/>
    <x v="315"/>
  </r>
  <r>
    <s v="2020/2021"/>
    <x v="4"/>
    <m/>
    <x v="0"/>
    <x v="1"/>
    <s v="Privé protestant"/>
    <x v="2"/>
    <s v="EFFECTIF DES ELEVES"/>
    <x v="1"/>
    <x v="367"/>
  </r>
  <r>
    <s v="2020/2021"/>
    <x v="4"/>
    <m/>
    <x v="0"/>
    <x v="1"/>
    <s v="Privé protestant"/>
    <x v="3"/>
    <s v="EFFECTIF DES ELEVES"/>
    <x v="0"/>
    <x v="368"/>
  </r>
  <r>
    <s v="2020/2021"/>
    <x v="4"/>
    <m/>
    <x v="0"/>
    <x v="1"/>
    <s v="Privé protestant"/>
    <x v="3"/>
    <s v="EFFECTIF DES ELEVES"/>
    <x v="1"/>
    <x v="369"/>
  </r>
  <r>
    <s v="2020/2021"/>
    <x v="5"/>
    <m/>
    <x v="0"/>
    <x v="1"/>
    <s v="Privé protestant"/>
    <x v="1"/>
    <s v="EFFECTIF DES ELEVES"/>
    <x v="0"/>
    <x v="370"/>
  </r>
  <r>
    <s v="2020/2021"/>
    <x v="5"/>
    <m/>
    <x v="0"/>
    <x v="1"/>
    <s v="Privé protestant"/>
    <x v="1"/>
    <s v="EFFECTIF DES ELEVES"/>
    <x v="1"/>
    <x v="371"/>
  </r>
  <r>
    <s v="2020/2021"/>
    <x v="5"/>
    <m/>
    <x v="0"/>
    <x v="1"/>
    <s v="Privé protestant"/>
    <x v="2"/>
    <s v="EFFECTIF DES ELEVES"/>
    <x v="0"/>
    <x v="372"/>
  </r>
  <r>
    <s v="2020/2021"/>
    <x v="5"/>
    <m/>
    <x v="0"/>
    <x v="1"/>
    <s v="Privé protestant"/>
    <x v="2"/>
    <s v="EFFECTIF DES ELEVES"/>
    <x v="1"/>
    <x v="373"/>
  </r>
  <r>
    <s v="2020/2021"/>
    <x v="5"/>
    <m/>
    <x v="0"/>
    <x v="1"/>
    <s v="Privé protestant"/>
    <x v="3"/>
    <s v="EFFECTIF DES ELEVES"/>
    <x v="0"/>
    <x v="374"/>
  </r>
  <r>
    <s v="2020/2021"/>
    <x v="5"/>
    <m/>
    <x v="0"/>
    <x v="1"/>
    <s v="Privé protestant"/>
    <x v="3"/>
    <s v="EFFECTIF DES ELEVES"/>
    <x v="1"/>
    <x v="375"/>
  </r>
  <r>
    <s v="2020/2021"/>
    <x v="6"/>
    <m/>
    <x v="0"/>
    <x v="1"/>
    <s v="Privé protestant"/>
    <x v="1"/>
    <s v="EFFECTIF DES ELEVES"/>
    <x v="0"/>
    <x v="376"/>
  </r>
  <r>
    <s v="2020/2021"/>
    <x v="6"/>
    <m/>
    <x v="0"/>
    <x v="1"/>
    <s v="Privé protestant"/>
    <x v="1"/>
    <s v="EFFECTIF DES ELEVES"/>
    <x v="1"/>
    <x v="320"/>
  </r>
  <r>
    <s v="2020/2021"/>
    <x v="6"/>
    <m/>
    <x v="0"/>
    <x v="1"/>
    <s v="Privé protestant"/>
    <x v="2"/>
    <s v="EFFECTIF DES ELEVES"/>
    <x v="0"/>
    <x v="254"/>
  </r>
  <r>
    <s v="2020/2021"/>
    <x v="6"/>
    <m/>
    <x v="0"/>
    <x v="1"/>
    <s v="Privé protestant"/>
    <x v="2"/>
    <s v="EFFECTIF DES ELEVES"/>
    <x v="1"/>
    <x v="377"/>
  </r>
  <r>
    <s v="2020/2021"/>
    <x v="6"/>
    <m/>
    <x v="0"/>
    <x v="1"/>
    <s v="Privé protestant"/>
    <x v="3"/>
    <s v="EFFECTIF DES ELEVES"/>
    <x v="0"/>
    <x v="378"/>
  </r>
  <r>
    <s v="2020/2021"/>
    <x v="6"/>
    <m/>
    <x v="0"/>
    <x v="1"/>
    <s v="Privé protestant"/>
    <x v="3"/>
    <s v="EFFECTIF DES ELEVES"/>
    <x v="1"/>
    <x v="379"/>
  </r>
  <r>
    <s v="2020/2021"/>
    <x v="7"/>
    <m/>
    <x v="0"/>
    <x v="1"/>
    <s v="Privé protestant"/>
    <x v="1"/>
    <s v="EFFECTIF DES ELEVES"/>
    <x v="0"/>
    <x v="355"/>
  </r>
  <r>
    <s v="2020/2021"/>
    <x v="7"/>
    <m/>
    <x v="0"/>
    <x v="1"/>
    <s v="Privé protestant"/>
    <x v="1"/>
    <s v="EFFECTIF DES ELEVES"/>
    <x v="1"/>
    <x v="380"/>
  </r>
  <r>
    <s v="2020/2021"/>
    <x v="7"/>
    <m/>
    <x v="0"/>
    <x v="1"/>
    <s v="Privé protestant"/>
    <x v="2"/>
    <s v="EFFECTIF DES ELEVES"/>
    <x v="0"/>
    <x v="381"/>
  </r>
  <r>
    <s v="2020/2021"/>
    <x v="7"/>
    <m/>
    <x v="0"/>
    <x v="1"/>
    <s v="Privé protestant"/>
    <x v="2"/>
    <s v="EFFECTIF DES ELEVES"/>
    <x v="1"/>
    <x v="382"/>
  </r>
  <r>
    <s v="2020/2021"/>
    <x v="7"/>
    <m/>
    <x v="0"/>
    <x v="1"/>
    <s v="Privé protestant"/>
    <x v="3"/>
    <s v="EFFECTIF DES ELEVES"/>
    <x v="0"/>
    <x v="383"/>
  </r>
  <r>
    <s v="2020/2021"/>
    <x v="7"/>
    <m/>
    <x v="0"/>
    <x v="1"/>
    <s v="Privé protestant"/>
    <x v="3"/>
    <s v="EFFECTIF DES ELEVES"/>
    <x v="1"/>
    <x v="384"/>
  </r>
  <r>
    <s v="2020/2021"/>
    <x v="8"/>
    <m/>
    <x v="0"/>
    <x v="1"/>
    <s v="Privé protestant"/>
    <x v="1"/>
    <s v="EFFECTIF DES ELEVES"/>
    <x v="0"/>
    <x v="385"/>
  </r>
  <r>
    <s v="2020/2021"/>
    <x v="8"/>
    <m/>
    <x v="0"/>
    <x v="1"/>
    <s v="Privé protestant"/>
    <x v="1"/>
    <s v="EFFECTIF DES ELEVES"/>
    <x v="1"/>
    <x v="386"/>
  </r>
  <r>
    <s v="2020/2021"/>
    <x v="8"/>
    <m/>
    <x v="0"/>
    <x v="1"/>
    <s v="Privé protestant"/>
    <x v="2"/>
    <s v="EFFECTIF DES ELEVES"/>
    <x v="0"/>
    <x v="387"/>
  </r>
  <r>
    <s v="2020/2021"/>
    <x v="8"/>
    <m/>
    <x v="0"/>
    <x v="1"/>
    <s v="Privé protestant"/>
    <x v="2"/>
    <s v="EFFECTIF DES ELEVES"/>
    <x v="1"/>
    <x v="388"/>
  </r>
  <r>
    <s v="2020/2021"/>
    <x v="8"/>
    <m/>
    <x v="0"/>
    <x v="1"/>
    <s v="Privé protestant"/>
    <x v="3"/>
    <s v="EFFECTIF DES ELEVES"/>
    <x v="0"/>
    <x v="389"/>
  </r>
  <r>
    <s v="2020/2021"/>
    <x v="8"/>
    <m/>
    <x v="0"/>
    <x v="1"/>
    <s v="Privé protestant"/>
    <x v="3"/>
    <s v="EFFECTIF DES ELEVES"/>
    <x v="1"/>
    <x v="390"/>
  </r>
  <r>
    <s v="2020/2021"/>
    <x v="9"/>
    <m/>
    <x v="0"/>
    <x v="1"/>
    <s v="Privé protestant"/>
    <x v="1"/>
    <s v="EFFECTIF DES ELEVES"/>
    <x v="0"/>
    <x v="338"/>
  </r>
  <r>
    <s v="2020/2021"/>
    <x v="9"/>
    <m/>
    <x v="0"/>
    <x v="1"/>
    <s v="Privé protestant"/>
    <x v="1"/>
    <s v="EFFECTIF DES ELEVES"/>
    <x v="1"/>
    <x v="346"/>
  </r>
  <r>
    <s v="2020/2021"/>
    <x v="9"/>
    <m/>
    <x v="0"/>
    <x v="1"/>
    <s v="Privé protestant"/>
    <x v="2"/>
    <s v="EFFECTIF DES ELEVES"/>
    <x v="0"/>
    <x v="254"/>
  </r>
  <r>
    <s v="2020/2021"/>
    <x v="9"/>
    <m/>
    <x v="0"/>
    <x v="1"/>
    <s v="Privé protestant"/>
    <x v="2"/>
    <s v="EFFECTIF DES ELEVES"/>
    <x v="1"/>
    <x v="391"/>
  </r>
  <r>
    <s v="2020/2021"/>
    <x v="9"/>
    <m/>
    <x v="0"/>
    <x v="1"/>
    <s v="Privé protestant"/>
    <x v="3"/>
    <s v="EFFECTIF DES ELEVES"/>
    <x v="0"/>
    <x v="392"/>
  </r>
  <r>
    <s v="2020/2021"/>
    <x v="9"/>
    <m/>
    <x v="0"/>
    <x v="1"/>
    <s v="Privé protestant"/>
    <x v="3"/>
    <s v="EFFECTIF DES ELEVES"/>
    <x v="1"/>
    <x v="330"/>
  </r>
  <r>
    <s v="2020/2021"/>
    <x v="10"/>
    <m/>
    <x v="0"/>
    <x v="1"/>
    <s v="Privé protestant"/>
    <x v="1"/>
    <s v="EFFECTIF DES ELEVES"/>
    <x v="0"/>
    <x v="393"/>
  </r>
  <r>
    <s v="2020/2021"/>
    <x v="10"/>
    <m/>
    <x v="0"/>
    <x v="1"/>
    <s v="Privé protestant"/>
    <x v="1"/>
    <s v="EFFECTIF DES ELEVES"/>
    <x v="1"/>
    <x v="394"/>
  </r>
  <r>
    <s v="2020/2021"/>
    <x v="10"/>
    <m/>
    <x v="0"/>
    <x v="1"/>
    <s v="Privé protestant"/>
    <x v="2"/>
    <s v="EFFECTIF DES ELEVES"/>
    <x v="0"/>
    <x v="395"/>
  </r>
  <r>
    <s v="2020/2021"/>
    <x v="10"/>
    <m/>
    <x v="0"/>
    <x v="1"/>
    <s v="Privé protestant"/>
    <x v="2"/>
    <s v="EFFECTIF DES ELEVES"/>
    <x v="1"/>
    <x v="396"/>
  </r>
  <r>
    <s v="2020/2021"/>
    <x v="10"/>
    <m/>
    <x v="0"/>
    <x v="1"/>
    <s v="Privé protestant"/>
    <x v="3"/>
    <s v="EFFECTIF DES ELEVES"/>
    <x v="0"/>
    <x v="397"/>
  </r>
  <r>
    <s v="2020/2021"/>
    <x v="10"/>
    <m/>
    <x v="0"/>
    <x v="1"/>
    <s v="Privé protestant"/>
    <x v="3"/>
    <s v="EFFECTIF DES ELEVES"/>
    <x v="1"/>
    <x v="398"/>
  </r>
  <r>
    <s v="2020/2021"/>
    <x v="1"/>
    <m/>
    <x v="0"/>
    <x v="2"/>
    <m/>
    <x v="1"/>
    <s v="EFFECTIF DES ELEVES"/>
    <x v="0"/>
    <x v="399"/>
  </r>
  <r>
    <s v="2020/2021"/>
    <x v="1"/>
    <m/>
    <x v="0"/>
    <x v="2"/>
    <m/>
    <x v="1"/>
    <s v="EFFECTIF DES ELEVES"/>
    <x v="1"/>
    <x v="400"/>
  </r>
  <r>
    <s v="2020/2021"/>
    <x v="1"/>
    <m/>
    <x v="0"/>
    <x v="2"/>
    <m/>
    <x v="2"/>
    <s v="EFFECTIF DES ELEVES"/>
    <x v="0"/>
    <x v="401"/>
  </r>
  <r>
    <s v="2020/2021"/>
    <x v="1"/>
    <m/>
    <x v="0"/>
    <x v="2"/>
    <m/>
    <x v="2"/>
    <s v="EFFECTIF DES ELEVES"/>
    <x v="1"/>
    <x v="402"/>
  </r>
  <r>
    <s v="2020/2021"/>
    <x v="1"/>
    <m/>
    <x v="0"/>
    <x v="2"/>
    <m/>
    <x v="3"/>
    <s v="EFFECTIF DES ELEVES"/>
    <x v="0"/>
    <x v="403"/>
  </r>
  <r>
    <s v="2020/2021"/>
    <x v="1"/>
    <m/>
    <x v="0"/>
    <x v="2"/>
    <m/>
    <x v="3"/>
    <s v="EFFECTIF DES ELEVES"/>
    <x v="1"/>
    <x v="404"/>
  </r>
  <r>
    <s v="2020/2021"/>
    <x v="2"/>
    <m/>
    <x v="0"/>
    <x v="2"/>
    <m/>
    <x v="1"/>
    <s v="EFFECTIF DES ELEVES"/>
    <x v="0"/>
    <x v="339"/>
  </r>
  <r>
    <s v="2020/2021"/>
    <x v="2"/>
    <m/>
    <x v="0"/>
    <x v="2"/>
    <m/>
    <x v="1"/>
    <s v="EFFECTIF DES ELEVES"/>
    <x v="1"/>
    <x v="405"/>
  </r>
  <r>
    <s v="2020/2021"/>
    <x v="2"/>
    <m/>
    <x v="0"/>
    <x v="2"/>
    <m/>
    <x v="2"/>
    <s v="EFFECTIF DES ELEVES"/>
    <x v="0"/>
    <x v="406"/>
  </r>
  <r>
    <s v="2020/2021"/>
    <x v="2"/>
    <m/>
    <x v="0"/>
    <x v="2"/>
    <m/>
    <x v="2"/>
    <s v="EFFECTIF DES ELEVES"/>
    <x v="1"/>
    <x v="407"/>
  </r>
  <r>
    <s v="2020/2021"/>
    <x v="2"/>
    <m/>
    <x v="0"/>
    <x v="2"/>
    <m/>
    <x v="3"/>
    <s v="EFFECTIF DES ELEVES"/>
    <x v="0"/>
    <x v="408"/>
  </r>
  <r>
    <s v="2020/2021"/>
    <x v="2"/>
    <m/>
    <x v="0"/>
    <x v="2"/>
    <m/>
    <x v="3"/>
    <s v="EFFECTIF DES ELEVES"/>
    <x v="1"/>
    <x v="408"/>
  </r>
  <r>
    <s v="2020/2021"/>
    <x v="3"/>
    <m/>
    <x v="0"/>
    <x v="2"/>
    <m/>
    <x v="1"/>
    <s v="EFFECTIF DES ELEVES"/>
    <x v="0"/>
    <x v="409"/>
  </r>
  <r>
    <s v="2020/2021"/>
    <x v="3"/>
    <m/>
    <x v="0"/>
    <x v="2"/>
    <m/>
    <x v="1"/>
    <s v="EFFECTIF DES ELEVES"/>
    <x v="1"/>
    <x v="410"/>
  </r>
  <r>
    <s v="2020/2021"/>
    <x v="3"/>
    <m/>
    <x v="0"/>
    <x v="2"/>
    <m/>
    <x v="2"/>
    <s v="EFFECTIF DES ELEVES"/>
    <x v="0"/>
    <x v="411"/>
  </r>
  <r>
    <s v="2020/2021"/>
    <x v="3"/>
    <m/>
    <x v="0"/>
    <x v="2"/>
    <m/>
    <x v="2"/>
    <s v="EFFECTIF DES ELEVES"/>
    <x v="1"/>
    <x v="352"/>
  </r>
  <r>
    <s v="2020/2021"/>
    <x v="3"/>
    <m/>
    <x v="0"/>
    <x v="2"/>
    <m/>
    <x v="3"/>
    <s v="EFFECTIF DES ELEVES"/>
    <x v="0"/>
    <x v="412"/>
  </r>
  <r>
    <s v="2020/2021"/>
    <x v="3"/>
    <m/>
    <x v="0"/>
    <x v="2"/>
    <m/>
    <x v="3"/>
    <s v="EFFECTIF DES ELEVES"/>
    <x v="1"/>
    <x v="413"/>
  </r>
  <r>
    <s v="2020/2021"/>
    <x v="4"/>
    <m/>
    <x v="0"/>
    <x v="2"/>
    <m/>
    <x v="1"/>
    <s v="EFFECTIF DES ELEVES"/>
    <x v="0"/>
    <x v="394"/>
  </r>
  <r>
    <s v="2020/2021"/>
    <x v="4"/>
    <m/>
    <x v="0"/>
    <x v="2"/>
    <m/>
    <x v="1"/>
    <s v="EFFECTIF DES ELEVES"/>
    <x v="1"/>
    <x v="393"/>
  </r>
  <r>
    <s v="2020/2021"/>
    <x v="4"/>
    <m/>
    <x v="0"/>
    <x v="2"/>
    <m/>
    <x v="2"/>
    <s v="EFFECTIF DES ELEVES"/>
    <x v="0"/>
    <x v="414"/>
  </r>
  <r>
    <s v="2020/2021"/>
    <x v="4"/>
    <m/>
    <x v="0"/>
    <x v="2"/>
    <m/>
    <x v="2"/>
    <s v="EFFECTIF DES ELEVES"/>
    <x v="1"/>
    <x v="267"/>
  </r>
  <r>
    <s v="2020/2021"/>
    <x v="4"/>
    <m/>
    <x v="0"/>
    <x v="2"/>
    <m/>
    <x v="3"/>
    <s v="EFFECTIF DES ELEVES"/>
    <x v="0"/>
    <x v="415"/>
  </r>
  <r>
    <s v="2020/2021"/>
    <x v="4"/>
    <m/>
    <x v="0"/>
    <x v="2"/>
    <m/>
    <x v="3"/>
    <s v="EFFECTIF DES ELEVES"/>
    <x v="1"/>
    <x v="416"/>
  </r>
  <r>
    <s v="2020/2021"/>
    <x v="5"/>
    <m/>
    <x v="0"/>
    <x v="2"/>
    <m/>
    <x v="1"/>
    <s v="EFFECTIF DES ELEVES"/>
    <x v="0"/>
    <x v="229"/>
  </r>
  <r>
    <s v="2020/2021"/>
    <x v="5"/>
    <m/>
    <x v="0"/>
    <x v="2"/>
    <m/>
    <x v="1"/>
    <s v="EFFECTIF DES ELEVES"/>
    <x v="1"/>
    <x v="417"/>
  </r>
  <r>
    <s v="2020/2021"/>
    <x v="5"/>
    <m/>
    <x v="0"/>
    <x v="2"/>
    <m/>
    <x v="2"/>
    <s v="EFFECTIF DES ELEVES"/>
    <x v="0"/>
    <x v="418"/>
  </r>
  <r>
    <s v="2020/2021"/>
    <x v="5"/>
    <m/>
    <x v="0"/>
    <x v="2"/>
    <m/>
    <x v="2"/>
    <s v="EFFECTIF DES ELEVES"/>
    <x v="1"/>
    <x v="419"/>
  </r>
  <r>
    <s v="2020/2021"/>
    <x v="5"/>
    <m/>
    <x v="0"/>
    <x v="2"/>
    <m/>
    <x v="3"/>
    <s v="EFFECTIF DES ELEVES"/>
    <x v="0"/>
    <x v="420"/>
  </r>
  <r>
    <s v="2020/2021"/>
    <x v="5"/>
    <m/>
    <x v="0"/>
    <x v="2"/>
    <m/>
    <x v="3"/>
    <s v="EFFECTIF DES ELEVES"/>
    <x v="1"/>
    <x v="288"/>
  </r>
  <r>
    <s v="2020/2021"/>
    <x v="6"/>
    <m/>
    <x v="0"/>
    <x v="2"/>
    <m/>
    <x v="1"/>
    <s v="EFFECTIF DES ELEVES"/>
    <x v="0"/>
    <x v="421"/>
  </r>
  <r>
    <s v="2020/2021"/>
    <x v="6"/>
    <m/>
    <x v="0"/>
    <x v="2"/>
    <m/>
    <x v="1"/>
    <s v="EFFECTIF DES ELEVES"/>
    <x v="1"/>
    <x v="77"/>
  </r>
  <r>
    <s v="2020/2021"/>
    <x v="6"/>
    <m/>
    <x v="0"/>
    <x v="2"/>
    <m/>
    <x v="2"/>
    <s v="EFFECTIF DES ELEVES"/>
    <x v="0"/>
    <x v="422"/>
  </r>
  <r>
    <s v="2020/2021"/>
    <x v="6"/>
    <m/>
    <x v="0"/>
    <x v="2"/>
    <m/>
    <x v="2"/>
    <s v="EFFECTIF DES ELEVES"/>
    <x v="1"/>
    <x v="423"/>
  </r>
  <r>
    <s v="2020/2021"/>
    <x v="6"/>
    <m/>
    <x v="0"/>
    <x v="2"/>
    <m/>
    <x v="3"/>
    <s v="EFFECTIF DES ELEVES"/>
    <x v="0"/>
    <x v="424"/>
  </r>
  <r>
    <s v="2020/2021"/>
    <x v="6"/>
    <m/>
    <x v="0"/>
    <x v="2"/>
    <m/>
    <x v="3"/>
    <s v="EFFECTIF DES ELEVES"/>
    <x v="1"/>
    <x v="273"/>
  </r>
  <r>
    <s v="2020/2021"/>
    <x v="7"/>
    <m/>
    <x v="0"/>
    <x v="2"/>
    <m/>
    <x v="1"/>
    <s v="EFFECTIF DES ELEVES"/>
    <x v="0"/>
    <x v="54"/>
  </r>
  <r>
    <s v="2020/2021"/>
    <x v="7"/>
    <m/>
    <x v="0"/>
    <x v="2"/>
    <m/>
    <x v="1"/>
    <s v="EFFECTIF DES ELEVES"/>
    <x v="1"/>
    <x v="54"/>
  </r>
  <r>
    <s v="2020/2021"/>
    <x v="7"/>
    <m/>
    <x v="0"/>
    <x v="2"/>
    <m/>
    <x v="2"/>
    <s v="EFFECTIF DES ELEVES"/>
    <x v="0"/>
    <x v="425"/>
  </r>
  <r>
    <s v="2020/2021"/>
    <x v="7"/>
    <m/>
    <x v="0"/>
    <x v="2"/>
    <m/>
    <x v="2"/>
    <s v="EFFECTIF DES ELEVES"/>
    <x v="1"/>
    <x v="312"/>
  </r>
  <r>
    <s v="2020/2021"/>
    <x v="7"/>
    <m/>
    <x v="0"/>
    <x v="2"/>
    <m/>
    <x v="3"/>
    <s v="EFFECTIF DES ELEVES"/>
    <x v="0"/>
    <x v="318"/>
  </r>
  <r>
    <s v="2020/2021"/>
    <x v="7"/>
    <m/>
    <x v="0"/>
    <x v="2"/>
    <m/>
    <x v="3"/>
    <s v="EFFECTIF DES ELEVES"/>
    <x v="1"/>
    <x v="127"/>
  </r>
  <r>
    <s v="2020/2021"/>
    <x v="8"/>
    <m/>
    <x v="0"/>
    <x v="2"/>
    <m/>
    <x v="1"/>
    <s v="EFFECTIF DES ELEVES"/>
    <x v="0"/>
    <x v="426"/>
  </r>
  <r>
    <s v="2020/2021"/>
    <x v="8"/>
    <m/>
    <x v="0"/>
    <x v="2"/>
    <m/>
    <x v="1"/>
    <s v="EFFECTIF DES ELEVES"/>
    <x v="1"/>
    <x v="427"/>
  </r>
  <r>
    <s v="2020/2021"/>
    <x v="8"/>
    <m/>
    <x v="0"/>
    <x v="2"/>
    <m/>
    <x v="2"/>
    <s v="EFFECTIF DES ELEVES"/>
    <x v="0"/>
    <x v="428"/>
  </r>
  <r>
    <s v="2020/2021"/>
    <x v="8"/>
    <m/>
    <x v="0"/>
    <x v="2"/>
    <m/>
    <x v="2"/>
    <s v="EFFECTIF DES ELEVES"/>
    <x v="1"/>
    <x v="429"/>
  </r>
  <r>
    <s v="2020/2021"/>
    <x v="8"/>
    <m/>
    <x v="0"/>
    <x v="2"/>
    <m/>
    <x v="3"/>
    <s v="EFFECTIF DES ELEVES"/>
    <x v="0"/>
    <x v="430"/>
  </r>
  <r>
    <s v="2020/2021"/>
    <x v="8"/>
    <m/>
    <x v="0"/>
    <x v="2"/>
    <m/>
    <x v="3"/>
    <s v="EFFECTIF DES ELEVES"/>
    <x v="1"/>
    <x v="402"/>
  </r>
  <r>
    <s v="2020/2021"/>
    <x v="9"/>
    <m/>
    <x v="0"/>
    <x v="2"/>
    <m/>
    <x v="1"/>
    <s v="EFFECTIF DES ELEVES"/>
    <x v="0"/>
    <x v="431"/>
  </r>
  <r>
    <s v="2020/2021"/>
    <x v="9"/>
    <m/>
    <x v="0"/>
    <x v="2"/>
    <m/>
    <x v="1"/>
    <s v="EFFECTIF DES ELEVES"/>
    <x v="1"/>
    <x v="339"/>
  </r>
  <r>
    <s v="2020/2021"/>
    <x v="9"/>
    <m/>
    <x v="0"/>
    <x v="2"/>
    <m/>
    <x v="2"/>
    <s v="EFFECTIF DES ELEVES"/>
    <x v="0"/>
    <x v="265"/>
  </r>
  <r>
    <s v="2020/2021"/>
    <x v="9"/>
    <m/>
    <x v="0"/>
    <x v="2"/>
    <m/>
    <x v="2"/>
    <s v="EFFECTIF DES ELEVES"/>
    <x v="1"/>
    <x v="222"/>
  </r>
  <r>
    <s v="2020/2021"/>
    <x v="9"/>
    <m/>
    <x v="0"/>
    <x v="2"/>
    <m/>
    <x v="3"/>
    <s v="EFFECTIF DES ELEVES"/>
    <x v="0"/>
    <x v="403"/>
  </r>
  <r>
    <s v="2020/2021"/>
    <x v="9"/>
    <m/>
    <x v="0"/>
    <x v="2"/>
    <m/>
    <x v="3"/>
    <s v="EFFECTIF DES ELEVES"/>
    <x v="1"/>
    <x v="432"/>
  </r>
  <r>
    <s v="2020/2021"/>
    <x v="10"/>
    <m/>
    <x v="0"/>
    <x v="2"/>
    <m/>
    <x v="1"/>
    <s v="EFFECTIF DES ELEVES"/>
    <x v="0"/>
    <x v="54"/>
  </r>
  <r>
    <s v="2020/2021"/>
    <x v="10"/>
    <m/>
    <x v="0"/>
    <x v="2"/>
    <m/>
    <x v="1"/>
    <s v="EFFECTIF DES ELEVES"/>
    <x v="1"/>
    <x v="54"/>
  </r>
  <r>
    <s v="2020/2021"/>
    <x v="10"/>
    <m/>
    <x v="0"/>
    <x v="2"/>
    <m/>
    <x v="2"/>
    <s v="EFFECTIF DES ELEVES"/>
    <x v="0"/>
    <x v="345"/>
  </r>
  <r>
    <s v="2020/2021"/>
    <x v="10"/>
    <m/>
    <x v="0"/>
    <x v="2"/>
    <m/>
    <x v="2"/>
    <s v="EFFECTIF DES ELEVES"/>
    <x v="1"/>
    <x v="433"/>
  </r>
  <r>
    <s v="2020/2021"/>
    <x v="10"/>
    <m/>
    <x v="0"/>
    <x v="2"/>
    <m/>
    <x v="3"/>
    <s v="EFFECTIF DES ELEVES"/>
    <x v="0"/>
    <x v="331"/>
  </r>
  <r>
    <s v="2020/2021"/>
    <x v="10"/>
    <m/>
    <x v="0"/>
    <x v="2"/>
    <m/>
    <x v="3"/>
    <s v="EFFECTIF DES ELEVES"/>
    <x v="1"/>
    <x v="380"/>
  </r>
  <r>
    <s v="2020/2021"/>
    <x v="1"/>
    <s v="Zone rurale"/>
    <x v="0"/>
    <x v="3"/>
    <m/>
    <x v="1"/>
    <s v="EFFECTIF DES ELEVES"/>
    <x v="0"/>
    <x v="434"/>
  </r>
  <r>
    <s v="2020/2021"/>
    <x v="1"/>
    <s v="Zone rurale"/>
    <x v="0"/>
    <x v="3"/>
    <m/>
    <x v="1"/>
    <s v="EFFECTIF DES ELEVES"/>
    <x v="1"/>
    <x v="435"/>
  </r>
  <r>
    <s v="2020/2021"/>
    <x v="1"/>
    <s v="Zone rurale"/>
    <x v="0"/>
    <x v="3"/>
    <m/>
    <x v="2"/>
    <s v="EFFECTIF DES ELEVES"/>
    <x v="0"/>
    <x v="216"/>
  </r>
  <r>
    <s v="2020/2021"/>
    <x v="1"/>
    <s v="Zone rurale"/>
    <x v="0"/>
    <x v="3"/>
    <m/>
    <x v="2"/>
    <s v="EFFECTIF DES ELEVES"/>
    <x v="1"/>
    <x v="436"/>
  </r>
  <r>
    <s v="2020/2021"/>
    <x v="1"/>
    <s v="Zone rurale"/>
    <x v="0"/>
    <x v="3"/>
    <m/>
    <x v="3"/>
    <s v="EFFECTIF DES ELEVES"/>
    <x v="0"/>
    <x v="437"/>
  </r>
  <r>
    <s v="2020/2021"/>
    <x v="1"/>
    <s v="Zone rurale"/>
    <x v="0"/>
    <x v="3"/>
    <m/>
    <x v="3"/>
    <s v="EFFECTIF DES ELEVES"/>
    <x v="1"/>
    <x v="438"/>
  </r>
  <r>
    <s v="2020/2021"/>
    <x v="2"/>
    <s v="Zone rurale"/>
    <x v="0"/>
    <x v="3"/>
    <m/>
    <x v="1"/>
    <s v="EFFECTIF DES ELEVES"/>
    <x v="0"/>
    <x v="439"/>
  </r>
  <r>
    <s v="2020/2021"/>
    <x v="2"/>
    <s v="Zone rurale"/>
    <x v="0"/>
    <x v="3"/>
    <m/>
    <x v="1"/>
    <s v="EFFECTIF DES ELEVES"/>
    <x v="1"/>
    <x v="440"/>
  </r>
  <r>
    <s v="2020/2021"/>
    <x v="2"/>
    <s v="Zone rurale"/>
    <x v="0"/>
    <x v="3"/>
    <m/>
    <x v="2"/>
    <s v="EFFECTIF DES ELEVES"/>
    <x v="0"/>
    <x v="441"/>
  </r>
  <r>
    <s v="2020/2021"/>
    <x v="2"/>
    <s v="Zone rurale"/>
    <x v="0"/>
    <x v="3"/>
    <m/>
    <x v="2"/>
    <s v="EFFECTIF DES ELEVES"/>
    <x v="1"/>
    <x v="442"/>
  </r>
  <r>
    <s v="2020/2021"/>
    <x v="2"/>
    <s v="Zone rurale"/>
    <x v="0"/>
    <x v="3"/>
    <m/>
    <x v="3"/>
    <s v="EFFECTIF DES ELEVES"/>
    <x v="0"/>
    <x v="443"/>
  </r>
  <r>
    <s v="2020/2021"/>
    <x v="2"/>
    <s v="Zone rurale"/>
    <x v="0"/>
    <x v="3"/>
    <m/>
    <x v="3"/>
    <s v="EFFECTIF DES ELEVES"/>
    <x v="1"/>
    <x v="444"/>
  </r>
  <r>
    <s v="2020/2021"/>
    <x v="3"/>
    <s v="Zone rurale"/>
    <x v="0"/>
    <x v="3"/>
    <m/>
    <x v="1"/>
    <s v="EFFECTIF DES ELEVES"/>
    <x v="0"/>
    <x v="445"/>
  </r>
  <r>
    <s v="2020/2021"/>
    <x v="3"/>
    <s v="Zone rurale"/>
    <x v="0"/>
    <x v="3"/>
    <m/>
    <x v="1"/>
    <s v="EFFECTIF DES ELEVES"/>
    <x v="1"/>
    <x v="446"/>
  </r>
  <r>
    <s v="2020/2021"/>
    <x v="3"/>
    <s v="Zone rurale"/>
    <x v="0"/>
    <x v="3"/>
    <m/>
    <x v="2"/>
    <s v="EFFECTIF DES ELEVES"/>
    <x v="0"/>
    <x v="447"/>
  </r>
  <r>
    <s v="2020/2021"/>
    <x v="3"/>
    <s v="Zone rurale"/>
    <x v="0"/>
    <x v="3"/>
    <m/>
    <x v="2"/>
    <s v="EFFECTIF DES ELEVES"/>
    <x v="1"/>
    <x v="448"/>
  </r>
  <r>
    <s v="2020/2021"/>
    <x v="3"/>
    <s v="Zone rurale"/>
    <x v="0"/>
    <x v="3"/>
    <m/>
    <x v="3"/>
    <s v="EFFECTIF DES ELEVES"/>
    <x v="0"/>
    <x v="449"/>
  </r>
  <r>
    <s v="2020/2021"/>
    <x v="3"/>
    <s v="Zone rurale"/>
    <x v="0"/>
    <x v="3"/>
    <m/>
    <x v="3"/>
    <s v="EFFECTIF DES ELEVES"/>
    <x v="1"/>
    <x v="450"/>
  </r>
  <r>
    <s v="2020/2021"/>
    <x v="4"/>
    <s v="Zone rurale"/>
    <x v="0"/>
    <x v="3"/>
    <m/>
    <x v="1"/>
    <s v="EFFECTIF DES ELEVES"/>
    <x v="0"/>
    <x v="174"/>
  </r>
  <r>
    <s v="2020/2021"/>
    <x v="4"/>
    <s v="Zone rurale"/>
    <x v="0"/>
    <x v="3"/>
    <m/>
    <x v="1"/>
    <s v="EFFECTIF DES ELEVES"/>
    <x v="1"/>
    <x v="451"/>
  </r>
  <r>
    <s v="2020/2021"/>
    <x v="4"/>
    <s v="Zone rurale"/>
    <x v="0"/>
    <x v="3"/>
    <m/>
    <x v="2"/>
    <s v="EFFECTIF DES ELEVES"/>
    <x v="0"/>
    <x v="452"/>
  </r>
  <r>
    <s v="2020/2021"/>
    <x v="4"/>
    <s v="Zone rurale"/>
    <x v="0"/>
    <x v="3"/>
    <m/>
    <x v="2"/>
    <s v="EFFECTIF DES ELEVES"/>
    <x v="1"/>
    <x v="453"/>
  </r>
  <r>
    <s v="2020/2021"/>
    <x v="4"/>
    <s v="Zone rurale"/>
    <x v="0"/>
    <x v="3"/>
    <m/>
    <x v="3"/>
    <s v="EFFECTIF DES ELEVES"/>
    <x v="0"/>
    <x v="454"/>
  </r>
  <r>
    <s v="2020/2021"/>
    <x v="4"/>
    <s v="Zone rurale"/>
    <x v="0"/>
    <x v="3"/>
    <m/>
    <x v="3"/>
    <s v="EFFECTIF DES ELEVES"/>
    <x v="1"/>
    <x v="455"/>
  </r>
  <r>
    <s v="2020/2021"/>
    <x v="5"/>
    <s v="Zone rurale"/>
    <x v="0"/>
    <x v="3"/>
    <m/>
    <x v="1"/>
    <s v="EFFECTIF DES ELEVES"/>
    <x v="0"/>
    <x v="456"/>
  </r>
  <r>
    <s v="2020/2021"/>
    <x v="5"/>
    <s v="Zone rurale"/>
    <x v="0"/>
    <x v="3"/>
    <m/>
    <x v="1"/>
    <s v="EFFECTIF DES ELEVES"/>
    <x v="1"/>
    <x v="293"/>
  </r>
  <r>
    <s v="2020/2021"/>
    <x v="5"/>
    <s v="Zone rurale"/>
    <x v="0"/>
    <x v="3"/>
    <m/>
    <x v="2"/>
    <s v="EFFECTIF DES ELEVES"/>
    <x v="0"/>
    <x v="457"/>
  </r>
  <r>
    <s v="2020/2021"/>
    <x v="5"/>
    <s v="Zone rurale"/>
    <x v="0"/>
    <x v="3"/>
    <m/>
    <x v="2"/>
    <s v="EFFECTIF DES ELEVES"/>
    <x v="1"/>
    <x v="458"/>
  </r>
  <r>
    <s v="2020/2021"/>
    <x v="5"/>
    <s v="Zone rurale"/>
    <x v="0"/>
    <x v="3"/>
    <m/>
    <x v="3"/>
    <s v="EFFECTIF DES ELEVES"/>
    <x v="0"/>
    <x v="459"/>
  </r>
  <r>
    <s v="2020/2021"/>
    <x v="5"/>
    <s v="Zone rurale"/>
    <x v="0"/>
    <x v="3"/>
    <m/>
    <x v="3"/>
    <s v="EFFECTIF DES ELEVES"/>
    <x v="1"/>
    <x v="460"/>
  </r>
  <r>
    <s v="2020/2021"/>
    <x v="6"/>
    <s v="Zone rurale"/>
    <x v="0"/>
    <x v="3"/>
    <m/>
    <x v="1"/>
    <s v="EFFECTIF DES ELEVES"/>
    <x v="0"/>
    <x v="461"/>
  </r>
  <r>
    <s v="2020/2021"/>
    <x v="6"/>
    <s v="Zone rurale"/>
    <x v="0"/>
    <x v="3"/>
    <m/>
    <x v="1"/>
    <s v="EFFECTIF DES ELEVES"/>
    <x v="1"/>
    <x v="462"/>
  </r>
  <r>
    <s v="2020/2021"/>
    <x v="6"/>
    <s v="Zone rurale"/>
    <x v="0"/>
    <x v="3"/>
    <m/>
    <x v="2"/>
    <s v="EFFECTIF DES ELEVES"/>
    <x v="0"/>
    <x v="463"/>
  </r>
  <r>
    <s v="2020/2021"/>
    <x v="6"/>
    <s v="Zone rurale"/>
    <x v="0"/>
    <x v="3"/>
    <m/>
    <x v="2"/>
    <s v="EFFECTIF DES ELEVES"/>
    <x v="1"/>
    <x v="464"/>
  </r>
  <r>
    <s v="2020/2021"/>
    <x v="6"/>
    <s v="Zone rurale"/>
    <x v="0"/>
    <x v="3"/>
    <m/>
    <x v="3"/>
    <s v="EFFECTIF DES ELEVES"/>
    <x v="0"/>
    <x v="465"/>
  </r>
  <r>
    <s v="2020/2021"/>
    <x v="6"/>
    <s v="Zone rurale"/>
    <x v="0"/>
    <x v="3"/>
    <m/>
    <x v="3"/>
    <s v="EFFECTIF DES ELEVES"/>
    <x v="1"/>
    <x v="466"/>
  </r>
  <r>
    <s v="2020/2021"/>
    <x v="7"/>
    <s v="Zone rurale"/>
    <x v="0"/>
    <x v="3"/>
    <m/>
    <x v="1"/>
    <s v="EFFECTIF DES ELEVES"/>
    <x v="0"/>
    <x v="467"/>
  </r>
  <r>
    <s v="2020/2021"/>
    <x v="7"/>
    <s v="Zone rurale"/>
    <x v="0"/>
    <x v="3"/>
    <m/>
    <x v="1"/>
    <s v="EFFECTIF DES ELEVES"/>
    <x v="1"/>
    <x v="231"/>
  </r>
  <r>
    <s v="2020/2021"/>
    <x v="7"/>
    <s v="Zone rurale"/>
    <x v="0"/>
    <x v="3"/>
    <m/>
    <x v="2"/>
    <s v="EFFECTIF DES ELEVES"/>
    <x v="0"/>
    <x v="468"/>
  </r>
  <r>
    <s v="2020/2021"/>
    <x v="7"/>
    <s v="Zone rurale"/>
    <x v="0"/>
    <x v="3"/>
    <m/>
    <x v="2"/>
    <s v="EFFECTIF DES ELEVES"/>
    <x v="1"/>
    <x v="469"/>
  </r>
  <r>
    <s v="2020/2021"/>
    <x v="7"/>
    <s v="Zone rurale"/>
    <x v="0"/>
    <x v="3"/>
    <m/>
    <x v="3"/>
    <s v="EFFECTIF DES ELEVES"/>
    <x v="0"/>
    <x v="470"/>
  </r>
  <r>
    <s v="2020/2021"/>
    <x v="7"/>
    <s v="Zone rurale"/>
    <x v="0"/>
    <x v="3"/>
    <m/>
    <x v="3"/>
    <s v="EFFECTIF DES ELEVES"/>
    <x v="1"/>
    <x v="471"/>
  </r>
  <r>
    <s v="2020/2021"/>
    <x v="8"/>
    <s v="Zone rurale"/>
    <x v="0"/>
    <x v="3"/>
    <m/>
    <x v="1"/>
    <s v="EFFECTIF DES ELEVES"/>
    <x v="0"/>
    <x v="472"/>
  </r>
  <r>
    <s v="2020/2021"/>
    <x v="8"/>
    <s v="Zone rurale"/>
    <x v="0"/>
    <x v="3"/>
    <m/>
    <x v="1"/>
    <s v="EFFECTIF DES ELEVES"/>
    <x v="1"/>
    <x v="473"/>
  </r>
  <r>
    <s v="2020/2021"/>
    <x v="8"/>
    <s v="Zone rurale"/>
    <x v="0"/>
    <x v="3"/>
    <m/>
    <x v="2"/>
    <s v="EFFECTIF DES ELEVES"/>
    <x v="0"/>
    <x v="474"/>
  </r>
  <r>
    <s v="2020/2021"/>
    <x v="8"/>
    <s v="Zone rurale"/>
    <x v="0"/>
    <x v="3"/>
    <m/>
    <x v="2"/>
    <s v="EFFECTIF DES ELEVES"/>
    <x v="1"/>
    <x v="475"/>
  </r>
  <r>
    <s v="2020/2021"/>
    <x v="8"/>
    <s v="Zone rurale"/>
    <x v="0"/>
    <x v="3"/>
    <m/>
    <x v="3"/>
    <s v="EFFECTIF DES ELEVES"/>
    <x v="0"/>
    <x v="476"/>
  </r>
  <r>
    <s v="2020/2021"/>
    <x v="8"/>
    <s v="Zone rurale"/>
    <x v="0"/>
    <x v="3"/>
    <m/>
    <x v="3"/>
    <s v="EFFECTIF DES ELEVES"/>
    <x v="1"/>
    <x v="477"/>
  </r>
  <r>
    <s v="2020/2021"/>
    <x v="9"/>
    <s v="Zone rurale"/>
    <x v="0"/>
    <x v="3"/>
    <m/>
    <x v="1"/>
    <s v="EFFECTIF DES ELEVES"/>
    <x v="0"/>
    <x v="143"/>
  </r>
  <r>
    <s v="2020/2021"/>
    <x v="9"/>
    <s v="Zone rurale"/>
    <x v="0"/>
    <x v="3"/>
    <m/>
    <x v="1"/>
    <s v="EFFECTIF DES ELEVES"/>
    <x v="1"/>
    <x v="478"/>
  </r>
  <r>
    <s v="2020/2021"/>
    <x v="9"/>
    <s v="Zone rurale"/>
    <x v="0"/>
    <x v="3"/>
    <m/>
    <x v="2"/>
    <s v="EFFECTIF DES ELEVES"/>
    <x v="0"/>
    <x v="479"/>
  </r>
  <r>
    <s v="2020/2021"/>
    <x v="9"/>
    <s v="Zone rurale"/>
    <x v="0"/>
    <x v="3"/>
    <m/>
    <x v="2"/>
    <s v="EFFECTIF DES ELEVES"/>
    <x v="1"/>
    <x v="480"/>
  </r>
  <r>
    <s v="2020/2021"/>
    <x v="9"/>
    <s v="Zone rurale"/>
    <x v="0"/>
    <x v="3"/>
    <m/>
    <x v="3"/>
    <s v="EFFECTIF DES ELEVES"/>
    <x v="0"/>
    <x v="481"/>
  </r>
  <r>
    <s v="2020/2021"/>
    <x v="9"/>
    <s v="Zone rurale"/>
    <x v="0"/>
    <x v="3"/>
    <m/>
    <x v="3"/>
    <s v="EFFECTIF DES ELEVES"/>
    <x v="1"/>
    <x v="482"/>
  </r>
  <r>
    <s v="2020/2021"/>
    <x v="10"/>
    <s v="Zone rurale"/>
    <x v="0"/>
    <x v="3"/>
    <m/>
    <x v="1"/>
    <s v="EFFECTIF DES ELEVES"/>
    <x v="0"/>
    <x v="195"/>
  </r>
  <r>
    <s v="2020/2021"/>
    <x v="10"/>
    <s v="Zone rurale"/>
    <x v="0"/>
    <x v="3"/>
    <m/>
    <x v="1"/>
    <s v="EFFECTIF DES ELEVES"/>
    <x v="1"/>
    <x v="303"/>
  </r>
  <r>
    <s v="2020/2021"/>
    <x v="10"/>
    <s v="Zone rurale"/>
    <x v="0"/>
    <x v="3"/>
    <m/>
    <x v="2"/>
    <s v="EFFECTIF DES ELEVES"/>
    <x v="0"/>
    <x v="81"/>
  </r>
  <r>
    <s v="2020/2021"/>
    <x v="10"/>
    <s v="Zone rurale"/>
    <x v="0"/>
    <x v="3"/>
    <m/>
    <x v="2"/>
    <s v="EFFECTIF DES ELEVES"/>
    <x v="1"/>
    <x v="483"/>
  </r>
  <r>
    <s v="2020/2021"/>
    <x v="10"/>
    <s v="Zone rurale"/>
    <x v="0"/>
    <x v="3"/>
    <m/>
    <x v="3"/>
    <s v="EFFECTIF DES ELEVES"/>
    <x v="0"/>
    <x v="484"/>
  </r>
  <r>
    <s v="2020/2021"/>
    <x v="10"/>
    <s v="Zone rurale"/>
    <x v="0"/>
    <x v="3"/>
    <m/>
    <x v="3"/>
    <s v="EFFECTIF DES ELEVES"/>
    <x v="1"/>
    <x v="485"/>
  </r>
  <r>
    <s v="2020/2021"/>
    <x v="1"/>
    <s v="Zone urbaine"/>
    <x v="0"/>
    <x v="3"/>
    <m/>
    <x v="1"/>
    <s v="EFFECTIF DES ELEVES"/>
    <x v="0"/>
    <x v="84"/>
  </r>
  <r>
    <s v="2020/2021"/>
    <x v="1"/>
    <s v="Zone urbaine"/>
    <x v="0"/>
    <x v="3"/>
    <m/>
    <x v="1"/>
    <s v="EFFECTIF DES ELEVES"/>
    <x v="1"/>
    <x v="486"/>
  </r>
  <r>
    <s v="2020/2021"/>
    <x v="1"/>
    <s v="Zone urbaine"/>
    <x v="0"/>
    <x v="3"/>
    <m/>
    <x v="2"/>
    <s v="EFFECTIF DES ELEVES"/>
    <x v="0"/>
    <x v="487"/>
  </r>
  <r>
    <s v="2020/2021"/>
    <x v="1"/>
    <s v="Zone urbaine"/>
    <x v="0"/>
    <x v="3"/>
    <m/>
    <x v="2"/>
    <s v="EFFECTIF DES ELEVES"/>
    <x v="1"/>
    <x v="488"/>
  </r>
  <r>
    <s v="2020/2021"/>
    <x v="1"/>
    <s v="Zone urbaine"/>
    <x v="0"/>
    <x v="3"/>
    <m/>
    <x v="3"/>
    <s v="EFFECTIF DES ELEVES"/>
    <x v="0"/>
    <x v="489"/>
  </r>
  <r>
    <s v="2020/2021"/>
    <x v="1"/>
    <s v="Zone urbaine"/>
    <x v="0"/>
    <x v="3"/>
    <m/>
    <x v="3"/>
    <s v="EFFECTIF DES ELEVES"/>
    <x v="1"/>
    <x v="490"/>
  </r>
  <r>
    <s v="2020/2021"/>
    <x v="2"/>
    <s v="Zone urbaine"/>
    <x v="0"/>
    <x v="3"/>
    <m/>
    <x v="1"/>
    <s v="EFFECTIF DES ELEVES"/>
    <x v="0"/>
    <x v="491"/>
  </r>
  <r>
    <s v="2020/2021"/>
    <x v="2"/>
    <s v="Zone urbaine"/>
    <x v="0"/>
    <x v="3"/>
    <m/>
    <x v="1"/>
    <s v="EFFECTIF DES ELEVES"/>
    <x v="1"/>
    <x v="492"/>
  </r>
  <r>
    <s v="2020/2021"/>
    <x v="2"/>
    <s v="Zone urbaine"/>
    <x v="0"/>
    <x v="3"/>
    <m/>
    <x v="2"/>
    <s v="EFFECTIF DES ELEVES"/>
    <x v="0"/>
    <x v="493"/>
  </r>
  <r>
    <s v="2020/2021"/>
    <x v="2"/>
    <s v="Zone urbaine"/>
    <x v="0"/>
    <x v="3"/>
    <m/>
    <x v="2"/>
    <s v="EFFECTIF DES ELEVES"/>
    <x v="1"/>
    <x v="494"/>
  </r>
  <r>
    <s v="2020/2021"/>
    <x v="2"/>
    <s v="Zone urbaine"/>
    <x v="0"/>
    <x v="3"/>
    <m/>
    <x v="3"/>
    <s v="EFFECTIF DES ELEVES"/>
    <x v="0"/>
    <x v="495"/>
  </r>
  <r>
    <s v="2020/2021"/>
    <x v="2"/>
    <s v="Zone urbaine"/>
    <x v="0"/>
    <x v="3"/>
    <m/>
    <x v="3"/>
    <s v="EFFECTIF DES ELEVES"/>
    <x v="1"/>
    <x v="496"/>
  </r>
  <r>
    <s v="2020/2021"/>
    <x v="3"/>
    <s v="Zone urbaine"/>
    <x v="0"/>
    <x v="3"/>
    <m/>
    <x v="1"/>
    <s v="EFFECTIF DES ELEVES"/>
    <x v="0"/>
    <x v="497"/>
  </r>
  <r>
    <s v="2020/2021"/>
    <x v="3"/>
    <s v="Zone urbaine"/>
    <x v="0"/>
    <x v="3"/>
    <m/>
    <x v="1"/>
    <s v="EFFECTIF DES ELEVES"/>
    <x v="1"/>
    <x v="498"/>
  </r>
  <r>
    <s v="2020/2021"/>
    <x v="3"/>
    <s v="Zone urbaine"/>
    <x v="0"/>
    <x v="3"/>
    <m/>
    <x v="2"/>
    <s v="EFFECTIF DES ELEVES"/>
    <x v="0"/>
    <x v="499"/>
  </r>
  <r>
    <s v="2020/2021"/>
    <x v="3"/>
    <s v="Zone urbaine"/>
    <x v="0"/>
    <x v="3"/>
    <m/>
    <x v="2"/>
    <s v="EFFECTIF DES ELEVES"/>
    <x v="1"/>
    <x v="500"/>
  </r>
  <r>
    <s v="2020/2021"/>
    <x v="3"/>
    <s v="Zone urbaine"/>
    <x v="0"/>
    <x v="3"/>
    <m/>
    <x v="3"/>
    <s v="EFFECTIF DES ELEVES"/>
    <x v="0"/>
    <x v="501"/>
  </r>
  <r>
    <s v="2020/2021"/>
    <x v="3"/>
    <s v="Zone urbaine"/>
    <x v="0"/>
    <x v="3"/>
    <m/>
    <x v="3"/>
    <s v="EFFECTIF DES ELEVES"/>
    <x v="1"/>
    <x v="502"/>
  </r>
  <r>
    <s v="2020/2021"/>
    <x v="4"/>
    <s v="Zone urbaine"/>
    <x v="0"/>
    <x v="3"/>
    <m/>
    <x v="1"/>
    <s v="EFFECTIF DES ELEVES"/>
    <x v="0"/>
    <x v="503"/>
  </r>
  <r>
    <s v="2020/2021"/>
    <x v="4"/>
    <s v="Zone urbaine"/>
    <x v="0"/>
    <x v="3"/>
    <m/>
    <x v="1"/>
    <s v="EFFECTIF DES ELEVES"/>
    <x v="1"/>
    <x v="504"/>
  </r>
  <r>
    <s v="2020/2021"/>
    <x v="4"/>
    <s v="Zone urbaine"/>
    <x v="0"/>
    <x v="3"/>
    <m/>
    <x v="2"/>
    <s v="EFFECTIF DES ELEVES"/>
    <x v="0"/>
    <x v="505"/>
  </r>
  <r>
    <s v="2020/2021"/>
    <x v="4"/>
    <s v="Zone urbaine"/>
    <x v="0"/>
    <x v="3"/>
    <m/>
    <x v="2"/>
    <s v="EFFECTIF DES ELEVES"/>
    <x v="1"/>
    <x v="506"/>
  </r>
  <r>
    <s v="2020/2021"/>
    <x v="4"/>
    <s v="Zone urbaine"/>
    <x v="0"/>
    <x v="3"/>
    <m/>
    <x v="3"/>
    <s v="EFFECTIF DES ELEVES"/>
    <x v="0"/>
    <x v="507"/>
  </r>
  <r>
    <s v="2020/2021"/>
    <x v="4"/>
    <s v="Zone urbaine"/>
    <x v="0"/>
    <x v="3"/>
    <m/>
    <x v="3"/>
    <s v="EFFECTIF DES ELEVES"/>
    <x v="1"/>
    <x v="508"/>
  </r>
  <r>
    <s v="2020/2021"/>
    <x v="5"/>
    <s v="Zone urbaine"/>
    <x v="0"/>
    <x v="3"/>
    <m/>
    <x v="1"/>
    <s v="EFFECTIF DES ELEVES"/>
    <x v="0"/>
    <x v="509"/>
  </r>
  <r>
    <s v="2020/2021"/>
    <x v="5"/>
    <s v="Zone urbaine"/>
    <x v="0"/>
    <x v="3"/>
    <m/>
    <x v="1"/>
    <s v="EFFECTIF DES ELEVES"/>
    <x v="1"/>
    <x v="510"/>
  </r>
  <r>
    <s v="2020/2021"/>
    <x v="5"/>
    <s v="Zone urbaine"/>
    <x v="0"/>
    <x v="3"/>
    <m/>
    <x v="2"/>
    <s v="EFFECTIF DES ELEVES"/>
    <x v="0"/>
    <x v="511"/>
  </r>
  <r>
    <s v="2020/2021"/>
    <x v="5"/>
    <s v="Zone urbaine"/>
    <x v="0"/>
    <x v="3"/>
    <m/>
    <x v="2"/>
    <s v="EFFECTIF DES ELEVES"/>
    <x v="1"/>
    <x v="512"/>
  </r>
  <r>
    <s v="2020/2021"/>
    <x v="5"/>
    <s v="Zone urbaine"/>
    <x v="0"/>
    <x v="3"/>
    <m/>
    <x v="3"/>
    <s v="EFFECTIF DES ELEVES"/>
    <x v="0"/>
    <x v="513"/>
  </r>
  <r>
    <s v="2020/2021"/>
    <x v="5"/>
    <s v="Zone urbaine"/>
    <x v="0"/>
    <x v="3"/>
    <m/>
    <x v="3"/>
    <s v="EFFECTIF DES ELEVES"/>
    <x v="1"/>
    <x v="514"/>
  </r>
  <r>
    <s v="2020/2021"/>
    <x v="6"/>
    <s v="Zone urbaine"/>
    <x v="0"/>
    <x v="3"/>
    <m/>
    <x v="1"/>
    <s v="EFFECTIF DES ELEVES"/>
    <x v="0"/>
    <x v="515"/>
  </r>
  <r>
    <s v="2020/2021"/>
    <x v="6"/>
    <s v="Zone urbaine"/>
    <x v="0"/>
    <x v="3"/>
    <m/>
    <x v="1"/>
    <s v="EFFECTIF DES ELEVES"/>
    <x v="1"/>
    <x v="516"/>
  </r>
  <r>
    <s v="2020/2021"/>
    <x v="6"/>
    <s v="Zone urbaine"/>
    <x v="0"/>
    <x v="3"/>
    <m/>
    <x v="2"/>
    <s v="EFFECTIF DES ELEVES"/>
    <x v="0"/>
    <x v="517"/>
  </r>
  <r>
    <s v="2020/2021"/>
    <x v="6"/>
    <s v="Zone urbaine"/>
    <x v="0"/>
    <x v="3"/>
    <m/>
    <x v="2"/>
    <s v="EFFECTIF DES ELEVES"/>
    <x v="1"/>
    <x v="518"/>
  </r>
  <r>
    <s v="2020/2021"/>
    <x v="6"/>
    <s v="Zone urbaine"/>
    <x v="0"/>
    <x v="3"/>
    <m/>
    <x v="3"/>
    <s v="EFFECTIF DES ELEVES"/>
    <x v="0"/>
    <x v="519"/>
  </r>
  <r>
    <s v="2020/2021"/>
    <x v="6"/>
    <s v="Zone urbaine"/>
    <x v="0"/>
    <x v="3"/>
    <m/>
    <x v="3"/>
    <s v="EFFECTIF DES ELEVES"/>
    <x v="1"/>
    <x v="520"/>
  </r>
  <r>
    <s v="2020/2021"/>
    <x v="7"/>
    <s v="Zone urbaine"/>
    <x v="0"/>
    <x v="3"/>
    <m/>
    <x v="1"/>
    <s v="EFFECTIF DES ELEVES"/>
    <x v="0"/>
    <x v="521"/>
  </r>
  <r>
    <s v="2020/2021"/>
    <x v="7"/>
    <s v="Zone urbaine"/>
    <x v="0"/>
    <x v="3"/>
    <m/>
    <x v="1"/>
    <s v="EFFECTIF DES ELEVES"/>
    <x v="1"/>
    <x v="522"/>
  </r>
  <r>
    <s v="2020/2021"/>
    <x v="7"/>
    <s v="Zone urbaine"/>
    <x v="0"/>
    <x v="3"/>
    <m/>
    <x v="2"/>
    <s v="EFFECTIF DES ELEVES"/>
    <x v="0"/>
    <x v="523"/>
  </r>
  <r>
    <s v="2020/2021"/>
    <x v="7"/>
    <s v="Zone urbaine"/>
    <x v="0"/>
    <x v="3"/>
    <m/>
    <x v="2"/>
    <s v="EFFECTIF DES ELEVES"/>
    <x v="1"/>
    <x v="178"/>
  </r>
  <r>
    <s v="2020/2021"/>
    <x v="7"/>
    <s v="Zone urbaine"/>
    <x v="0"/>
    <x v="3"/>
    <m/>
    <x v="3"/>
    <s v="EFFECTIF DES ELEVES"/>
    <x v="0"/>
    <x v="524"/>
  </r>
  <r>
    <s v="2020/2021"/>
    <x v="7"/>
    <s v="Zone urbaine"/>
    <x v="0"/>
    <x v="3"/>
    <m/>
    <x v="3"/>
    <s v="EFFECTIF DES ELEVES"/>
    <x v="1"/>
    <x v="525"/>
  </r>
  <r>
    <s v="2020/2021"/>
    <x v="8"/>
    <s v="Zone urbaine"/>
    <x v="0"/>
    <x v="3"/>
    <m/>
    <x v="1"/>
    <s v="EFFECTIF DES ELEVES"/>
    <x v="0"/>
    <x v="526"/>
  </r>
  <r>
    <s v="2020/2021"/>
    <x v="8"/>
    <s v="Zone urbaine"/>
    <x v="0"/>
    <x v="3"/>
    <m/>
    <x v="1"/>
    <s v="EFFECTIF DES ELEVES"/>
    <x v="1"/>
    <x v="527"/>
  </r>
  <r>
    <s v="2020/2021"/>
    <x v="8"/>
    <s v="Zone urbaine"/>
    <x v="0"/>
    <x v="3"/>
    <m/>
    <x v="2"/>
    <s v="EFFECTIF DES ELEVES"/>
    <x v="0"/>
    <x v="528"/>
  </r>
  <r>
    <s v="2020/2021"/>
    <x v="8"/>
    <s v="Zone urbaine"/>
    <x v="0"/>
    <x v="3"/>
    <m/>
    <x v="2"/>
    <s v="EFFECTIF DES ELEVES"/>
    <x v="1"/>
    <x v="529"/>
  </r>
  <r>
    <s v="2020/2021"/>
    <x v="8"/>
    <s v="Zone urbaine"/>
    <x v="0"/>
    <x v="3"/>
    <m/>
    <x v="3"/>
    <s v="EFFECTIF DES ELEVES"/>
    <x v="0"/>
    <x v="530"/>
  </r>
  <r>
    <s v="2020/2021"/>
    <x v="8"/>
    <s v="Zone urbaine"/>
    <x v="0"/>
    <x v="3"/>
    <m/>
    <x v="3"/>
    <s v="EFFECTIF DES ELEVES"/>
    <x v="1"/>
    <x v="531"/>
  </r>
  <r>
    <s v="2020/2021"/>
    <x v="9"/>
    <s v="Zone urbaine"/>
    <x v="0"/>
    <x v="3"/>
    <m/>
    <x v="1"/>
    <s v="EFFECTIF DES ELEVES"/>
    <x v="0"/>
    <x v="267"/>
  </r>
  <r>
    <s v="2020/2021"/>
    <x v="9"/>
    <s v="Zone urbaine"/>
    <x v="0"/>
    <x v="3"/>
    <m/>
    <x v="1"/>
    <s v="EFFECTIF DES ELEVES"/>
    <x v="1"/>
    <x v="268"/>
  </r>
  <r>
    <s v="2020/2021"/>
    <x v="9"/>
    <s v="Zone urbaine"/>
    <x v="0"/>
    <x v="3"/>
    <m/>
    <x v="2"/>
    <s v="EFFECTIF DES ELEVES"/>
    <x v="0"/>
    <x v="532"/>
  </r>
  <r>
    <s v="2020/2021"/>
    <x v="9"/>
    <s v="Zone urbaine"/>
    <x v="0"/>
    <x v="3"/>
    <m/>
    <x v="2"/>
    <s v="EFFECTIF DES ELEVES"/>
    <x v="1"/>
    <x v="533"/>
  </r>
  <r>
    <s v="2020/2021"/>
    <x v="9"/>
    <s v="Zone urbaine"/>
    <x v="0"/>
    <x v="3"/>
    <m/>
    <x v="3"/>
    <s v="EFFECTIF DES ELEVES"/>
    <x v="0"/>
    <x v="534"/>
  </r>
  <r>
    <s v="2020/2021"/>
    <x v="9"/>
    <s v="Zone urbaine"/>
    <x v="0"/>
    <x v="3"/>
    <m/>
    <x v="3"/>
    <s v="EFFECTIF DES ELEVES"/>
    <x v="1"/>
    <x v="535"/>
  </r>
  <r>
    <s v="2020/2021"/>
    <x v="10"/>
    <s v="Zone urbaine"/>
    <x v="0"/>
    <x v="3"/>
    <m/>
    <x v="1"/>
    <s v="EFFECTIF DES ELEVES"/>
    <x v="0"/>
    <x v="536"/>
  </r>
  <r>
    <s v="2020/2021"/>
    <x v="10"/>
    <s v="Zone urbaine"/>
    <x v="0"/>
    <x v="3"/>
    <m/>
    <x v="1"/>
    <s v="EFFECTIF DES ELEVES"/>
    <x v="1"/>
    <x v="537"/>
  </r>
  <r>
    <s v="2020/2021"/>
    <x v="10"/>
    <s v="Zone urbaine"/>
    <x v="0"/>
    <x v="3"/>
    <m/>
    <x v="2"/>
    <s v="EFFECTIF DES ELEVES"/>
    <x v="0"/>
    <x v="538"/>
  </r>
  <r>
    <s v="2020/2021"/>
    <x v="10"/>
    <s v="Zone urbaine"/>
    <x v="0"/>
    <x v="3"/>
    <m/>
    <x v="2"/>
    <s v="EFFECTIF DES ELEVES"/>
    <x v="1"/>
    <x v="539"/>
  </r>
  <r>
    <s v="2020/2021"/>
    <x v="10"/>
    <s v="Zone urbaine"/>
    <x v="0"/>
    <x v="3"/>
    <m/>
    <x v="3"/>
    <s v="EFFECTIF DES ELEVES"/>
    <x v="0"/>
    <x v="540"/>
  </r>
  <r>
    <s v="2020/2021"/>
    <x v="10"/>
    <s v="Zone urbaine"/>
    <x v="0"/>
    <x v="3"/>
    <m/>
    <x v="3"/>
    <s v="EFFECTIF DES ELEVES"/>
    <x v="1"/>
    <x v="541"/>
  </r>
  <r>
    <m/>
    <x v="11"/>
    <m/>
    <x v="0"/>
    <x v="3"/>
    <m/>
    <x v="0"/>
    <m/>
    <x v="2"/>
    <x v="542"/>
  </r>
  <r>
    <m/>
    <x v="11"/>
    <m/>
    <x v="0"/>
    <x v="3"/>
    <m/>
    <x v="0"/>
    <m/>
    <x v="2"/>
    <x v="542"/>
  </r>
  <r>
    <m/>
    <x v="11"/>
    <m/>
    <x v="0"/>
    <x v="3"/>
    <m/>
    <x v="0"/>
    <m/>
    <x v="2"/>
    <x v="542"/>
  </r>
  <r>
    <m/>
    <x v="11"/>
    <m/>
    <x v="0"/>
    <x v="3"/>
    <m/>
    <x v="0"/>
    <m/>
    <x v="2"/>
    <x v="542"/>
  </r>
  <r>
    <m/>
    <x v="11"/>
    <m/>
    <x v="0"/>
    <x v="3"/>
    <m/>
    <x v="0"/>
    <m/>
    <x v="2"/>
    <x v="542"/>
  </r>
  <r>
    <m/>
    <x v="11"/>
    <m/>
    <x v="0"/>
    <x v="3"/>
    <m/>
    <x v="0"/>
    <m/>
    <x v="2"/>
    <x v="542"/>
  </r>
  <r>
    <m/>
    <x v="11"/>
    <m/>
    <x v="0"/>
    <x v="3"/>
    <m/>
    <x v="0"/>
    <m/>
    <x v="2"/>
    <x v="54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41">
  <r>
    <s v="2020/2021"/>
    <x v="0"/>
    <x v="0"/>
    <x v="0"/>
    <x v="0"/>
    <x v="0"/>
  </r>
  <r>
    <s v="2020/2021"/>
    <x v="0"/>
    <x v="0"/>
    <x v="0"/>
    <x v="1"/>
    <x v="1"/>
  </r>
  <r>
    <s v="2020/2021"/>
    <x v="0"/>
    <x v="0"/>
    <x v="0"/>
    <x v="2"/>
    <x v="2"/>
  </r>
  <r>
    <s v="2020/2021"/>
    <x v="0"/>
    <x v="0"/>
    <x v="1"/>
    <x v="0"/>
    <x v="3"/>
  </r>
  <r>
    <s v="2020/2021"/>
    <x v="0"/>
    <x v="0"/>
    <x v="1"/>
    <x v="1"/>
    <x v="4"/>
  </r>
  <r>
    <s v="2020/2021"/>
    <x v="0"/>
    <x v="0"/>
    <x v="1"/>
    <x v="2"/>
    <x v="5"/>
  </r>
  <r>
    <s v="2020/2021"/>
    <x v="0"/>
    <x v="0"/>
    <x v="2"/>
    <x v="0"/>
    <x v="6"/>
  </r>
  <r>
    <s v="2020/2021"/>
    <x v="0"/>
    <x v="0"/>
    <x v="2"/>
    <x v="1"/>
    <x v="7"/>
  </r>
  <r>
    <s v="2020/2021"/>
    <x v="0"/>
    <x v="0"/>
    <x v="2"/>
    <x v="2"/>
    <x v="8"/>
  </r>
  <r>
    <s v="2020/2021"/>
    <x v="1"/>
    <x v="0"/>
    <x v="0"/>
    <x v="0"/>
    <x v="9"/>
  </r>
  <r>
    <s v="2020/2021"/>
    <x v="1"/>
    <x v="0"/>
    <x v="0"/>
    <x v="1"/>
    <x v="10"/>
  </r>
  <r>
    <s v="2020/2021"/>
    <x v="1"/>
    <x v="0"/>
    <x v="0"/>
    <x v="2"/>
    <x v="11"/>
  </r>
  <r>
    <s v="2020/2021"/>
    <x v="1"/>
    <x v="0"/>
    <x v="1"/>
    <x v="0"/>
    <x v="12"/>
  </r>
  <r>
    <s v="2020/2021"/>
    <x v="1"/>
    <x v="0"/>
    <x v="1"/>
    <x v="1"/>
    <x v="13"/>
  </r>
  <r>
    <s v="2020/2021"/>
    <x v="1"/>
    <x v="0"/>
    <x v="1"/>
    <x v="2"/>
    <x v="14"/>
  </r>
  <r>
    <s v="2020/2021"/>
    <x v="1"/>
    <x v="0"/>
    <x v="2"/>
    <x v="0"/>
    <x v="15"/>
  </r>
  <r>
    <s v="2020/2021"/>
    <x v="1"/>
    <x v="0"/>
    <x v="2"/>
    <x v="1"/>
    <x v="16"/>
  </r>
  <r>
    <s v="2020/2021"/>
    <x v="1"/>
    <x v="0"/>
    <x v="2"/>
    <x v="2"/>
    <x v="17"/>
  </r>
  <r>
    <s v="2020/2021"/>
    <x v="2"/>
    <x v="0"/>
    <x v="0"/>
    <x v="0"/>
    <x v="18"/>
  </r>
  <r>
    <s v="2020/2021"/>
    <x v="2"/>
    <x v="0"/>
    <x v="0"/>
    <x v="1"/>
    <x v="19"/>
  </r>
  <r>
    <s v="2020/2021"/>
    <x v="2"/>
    <x v="0"/>
    <x v="0"/>
    <x v="2"/>
    <x v="20"/>
  </r>
  <r>
    <s v="2020/2021"/>
    <x v="2"/>
    <x v="0"/>
    <x v="1"/>
    <x v="0"/>
    <x v="21"/>
  </r>
  <r>
    <s v="2020/2021"/>
    <x v="2"/>
    <x v="0"/>
    <x v="1"/>
    <x v="1"/>
    <x v="22"/>
  </r>
  <r>
    <s v="2020/2021"/>
    <x v="2"/>
    <x v="0"/>
    <x v="1"/>
    <x v="2"/>
    <x v="23"/>
  </r>
  <r>
    <s v="2020/2021"/>
    <x v="2"/>
    <x v="0"/>
    <x v="2"/>
    <x v="0"/>
    <x v="24"/>
  </r>
  <r>
    <s v="2020/2021"/>
    <x v="2"/>
    <x v="0"/>
    <x v="2"/>
    <x v="1"/>
    <x v="25"/>
  </r>
  <r>
    <s v="2020/2021"/>
    <x v="2"/>
    <x v="0"/>
    <x v="2"/>
    <x v="2"/>
    <x v="1"/>
  </r>
  <r>
    <s v="2020/2021"/>
    <x v="3"/>
    <x v="0"/>
    <x v="0"/>
    <x v="0"/>
    <x v="26"/>
  </r>
  <r>
    <s v="2020/2021"/>
    <x v="3"/>
    <x v="0"/>
    <x v="0"/>
    <x v="1"/>
    <x v="27"/>
  </r>
  <r>
    <s v="2020/2021"/>
    <x v="3"/>
    <x v="0"/>
    <x v="0"/>
    <x v="2"/>
    <x v="28"/>
  </r>
  <r>
    <s v="2020/2021"/>
    <x v="3"/>
    <x v="0"/>
    <x v="1"/>
    <x v="0"/>
    <x v="29"/>
  </r>
  <r>
    <s v="2020/2021"/>
    <x v="3"/>
    <x v="0"/>
    <x v="1"/>
    <x v="1"/>
    <x v="30"/>
  </r>
  <r>
    <s v="2020/2021"/>
    <x v="3"/>
    <x v="0"/>
    <x v="1"/>
    <x v="2"/>
    <x v="8"/>
  </r>
  <r>
    <s v="2020/2021"/>
    <x v="3"/>
    <x v="0"/>
    <x v="2"/>
    <x v="0"/>
    <x v="31"/>
  </r>
  <r>
    <s v="2020/2021"/>
    <x v="3"/>
    <x v="0"/>
    <x v="2"/>
    <x v="1"/>
    <x v="6"/>
  </r>
  <r>
    <s v="2020/2021"/>
    <x v="3"/>
    <x v="0"/>
    <x v="2"/>
    <x v="2"/>
    <x v="32"/>
  </r>
  <r>
    <s v="2020/2021"/>
    <x v="4"/>
    <x v="0"/>
    <x v="0"/>
    <x v="0"/>
    <x v="33"/>
  </r>
  <r>
    <s v="2020/2021"/>
    <x v="4"/>
    <x v="0"/>
    <x v="0"/>
    <x v="1"/>
    <x v="10"/>
  </r>
  <r>
    <s v="2020/2021"/>
    <x v="4"/>
    <x v="0"/>
    <x v="0"/>
    <x v="2"/>
    <x v="11"/>
  </r>
  <r>
    <s v="2020/2021"/>
    <x v="4"/>
    <x v="0"/>
    <x v="1"/>
    <x v="0"/>
    <x v="34"/>
  </r>
  <r>
    <s v="2020/2021"/>
    <x v="4"/>
    <x v="0"/>
    <x v="1"/>
    <x v="1"/>
    <x v="35"/>
  </r>
  <r>
    <s v="2020/2021"/>
    <x v="4"/>
    <x v="0"/>
    <x v="1"/>
    <x v="2"/>
    <x v="32"/>
  </r>
  <r>
    <s v="2020/2021"/>
    <x v="4"/>
    <x v="0"/>
    <x v="2"/>
    <x v="0"/>
    <x v="36"/>
  </r>
  <r>
    <s v="2020/2021"/>
    <x v="4"/>
    <x v="0"/>
    <x v="2"/>
    <x v="1"/>
    <x v="37"/>
  </r>
  <r>
    <s v="2020/2021"/>
    <x v="4"/>
    <x v="0"/>
    <x v="2"/>
    <x v="2"/>
    <x v="38"/>
  </r>
  <r>
    <s v="2020/2021"/>
    <x v="5"/>
    <x v="0"/>
    <x v="0"/>
    <x v="0"/>
    <x v="39"/>
  </r>
  <r>
    <s v="2020/2021"/>
    <x v="5"/>
    <x v="0"/>
    <x v="0"/>
    <x v="1"/>
    <x v="28"/>
  </r>
  <r>
    <s v="2020/2021"/>
    <x v="5"/>
    <x v="0"/>
    <x v="0"/>
    <x v="2"/>
    <x v="20"/>
  </r>
  <r>
    <s v="2020/2021"/>
    <x v="5"/>
    <x v="0"/>
    <x v="1"/>
    <x v="0"/>
    <x v="40"/>
  </r>
  <r>
    <s v="2020/2021"/>
    <x v="5"/>
    <x v="0"/>
    <x v="1"/>
    <x v="1"/>
    <x v="40"/>
  </r>
  <r>
    <s v="2020/2021"/>
    <x v="5"/>
    <x v="0"/>
    <x v="1"/>
    <x v="2"/>
    <x v="5"/>
  </r>
  <r>
    <s v="2020/2021"/>
    <x v="5"/>
    <x v="0"/>
    <x v="2"/>
    <x v="0"/>
    <x v="41"/>
  </r>
  <r>
    <s v="2020/2021"/>
    <x v="5"/>
    <x v="0"/>
    <x v="2"/>
    <x v="1"/>
    <x v="3"/>
  </r>
  <r>
    <s v="2020/2021"/>
    <x v="5"/>
    <x v="0"/>
    <x v="2"/>
    <x v="2"/>
    <x v="42"/>
  </r>
  <r>
    <s v="2020/2021"/>
    <x v="6"/>
    <x v="0"/>
    <x v="0"/>
    <x v="0"/>
    <x v="43"/>
  </r>
  <r>
    <s v="2020/2021"/>
    <x v="6"/>
    <x v="0"/>
    <x v="0"/>
    <x v="1"/>
    <x v="44"/>
  </r>
  <r>
    <s v="2020/2021"/>
    <x v="6"/>
    <x v="0"/>
    <x v="0"/>
    <x v="2"/>
    <x v="45"/>
  </r>
  <r>
    <s v="2020/2021"/>
    <x v="6"/>
    <x v="0"/>
    <x v="1"/>
    <x v="0"/>
    <x v="46"/>
  </r>
  <r>
    <s v="2020/2021"/>
    <x v="6"/>
    <x v="0"/>
    <x v="1"/>
    <x v="1"/>
    <x v="47"/>
  </r>
  <r>
    <s v="2020/2021"/>
    <x v="6"/>
    <x v="0"/>
    <x v="1"/>
    <x v="2"/>
    <x v="48"/>
  </r>
  <r>
    <s v="2020/2021"/>
    <x v="6"/>
    <x v="0"/>
    <x v="2"/>
    <x v="0"/>
    <x v="49"/>
  </r>
  <r>
    <s v="2020/2021"/>
    <x v="6"/>
    <x v="0"/>
    <x v="2"/>
    <x v="1"/>
    <x v="50"/>
  </r>
  <r>
    <s v="2020/2021"/>
    <x v="6"/>
    <x v="0"/>
    <x v="2"/>
    <x v="2"/>
    <x v="51"/>
  </r>
  <r>
    <s v="2020/2021"/>
    <x v="7"/>
    <x v="0"/>
    <x v="0"/>
    <x v="0"/>
    <x v="52"/>
  </r>
  <r>
    <s v="2020/2021"/>
    <x v="7"/>
    <x v="0"/>
    <x v="0"/>
    <x v="1"/>
    <x v="53"/>
  </r>
  <r>
    <s v="2020/2021"/>
    <x v="7"/>
    <x v="0"/>
    <x v="0"/>
    <x v="2"/>
    <x v="11"/>
  </r>
  <r>
    <s v="2020/2021"/>
    <x v="7"/>
    <x v="0"/>
    <x v="1"/>
    <x v="0"/>
    <x v="54"/>
  </r>
  <r>
    <s v="2020/2021"/>
    <x v="7"/>
    <x v="0"/>
    <x v="1"/>
    <x v="1"/>
    <x v="55"/>
  </r>
  <r>
    <s v="2020/2021"/>
    <x v="7"/>
    <x v="0"/>
    <x v="1"/>
    <x v="2"/>
    <x v="56"/>
  </r>
  <r>
    <s v="2020/2021"/>
    <x v="7"/>
    <x v="0"/>
    <x v="2"/>
    <x v="0"/>
    <x v="57"/>
  </r>
  <r>
    <s v="2020/2021"/>
    <x v="7"/>
    <x v="0"/>
    <x v="2"/>
    <x v="1"/>
    <x v="58"/>
  </r>
  <r>
    <s v="2020/2021"/>
    <x v="7"/>
    <x v="0"/>
    <x v="2"/>
    <x v="2"/>
    <x v="22"/>
  </r>
  <r>
    <s v="2020/2021"/>
    <x v="8"/>
    <x v="0"/>
    <x v="0"/>
    <x v="0"/>
    <x v="59"/>
  </r>
  <r>
    <s v="2020/2021"/>
    <x v="8"/>
    <x v="0"/>
    <x v="0"/>
    <x v="1"/>
    <x v="60"/>
  </r>
  <r>
    <s v="2020/2021"/>
    <x v="8"/>
    <x v="0"/>
    <x v="0"/>
    <x v="2"/>
    <x v="4"/>
  </r>
  <r>
    <s v="2020/2021"/>
    <x v="8"/>
    <x v="0"/>
    <x v="1"/>
    <x v="0"/>
    <x v="61"/>
  </r>
  <r>
    <s v="2020/2021"/>
    <x v="8"/>
    <x v="0"/>
    <x v="1"/>
    <x v="1"/>
    <x v="31"/>
  </r>
  <r>
    <s v="2020/2021"/>
    <x v="8"/>
    <x v="0"/>
    <x v="1"/>
    <x v="2"/>
    <x v="8"/>
  </r>
  <r>
    <s v="2020/2021"/>
    <x v="8"/>
    <x v="0"/>
    <x v="2"/>
    <x v="0"/>
    <x v="27"/>
  </r>
  <r>
    <s v="2020/2021"/>
    <x v="8"/>
    <x v="0"/>
    <x v="2"/>
    <x v="1"/>
    <x v="56"/>
  </r>
  <r>
    <s v="2020/2021"/>
    <x v="8"/>
    <x v="0"/>
    <x v="2"/>
    <x v="2"/>
    <x v="62"/>
  </r>
  <r>
    <s v="2020/2021"/>
    <x v="9"/>
    <x v="0"/>
    <x v="0"/>
    <x v="0"/>
    <x v="63"/>
  </r>
  <r>
    <s v="2020/2021"/>
    <x v="9"/>
    <x v="0"/>
    <x v="0"/>
    <x v="1"/>
    <x v="64"/>
  </r>
  <r>
    <s v="2020/2021"/>
    <x v="9"/>
    <x v="0"/>
    <x v="0"/>
    <x v="2"/>
    <x v="65"/>
  </r>
  <r>
    <s v="2020/2021"/>
    <x v="9"/>
    <x v="0"/>
    <x v="1"/>
    <x v="0"/>
    <x v="41"/>
  </r>
  <r>
    <s v="2020/2021"/>
    <x v="9"/>
    <x v="0"/>
    <x v="1"/>
    <x v="1"/>
    <x v="66"/>
  </r>
  <r>
    <s v="2020/2021"/>
    <x v="9"/>
    <x v="0"/>
    <x v="1"/>
    <x v="2"/>
    <x v="20"/>
  </r>
  <r>
    <s v="2020/2021"/>
    <x v="9"/>
    <x v="0"/>
    <x v="2"/>
    <x v="0"/>
    <x v="67"/>
  </r>
  <r>
    <s v="2020/2021"/>
    <x v="9"/>
    <x v="0"/>
    <x v="2"/>
    <x v="1"/>
    <x v="68"/>
  </r>
  <r>
    <s v="2020/2021"/>
    <x v="9"/>
    <x v="0"/>
    <x v="2"/>
    <x v="2"/>
    <x v="69"/>
  </r>
  <r>
    <s v="2020/2021"/>
    <x v="0"/>
    <x v="1"/>
    <x v="0"/>
    <x v="0"/>
    <x v="66"/>
  </r>
  <r>
    <s v="2020/2021"/>
    <x v="0"/>
    <x v="1"/>
    <x v="0"/>
    <x v="1"/>
    <x v="70"/>
  </r>
  <r>
    <s v="2020/2021"/>
    <x v="0"/>
    <x v="1"/>
    <x v="0"/>
    <x v="2"/>
    <x v="5"/>
  </r>
  <r>
    <s v="2020/2021"/>
    <x v="0"/>
    <x v="1"/>
    <x v="1"/>
    <x v="0"/>
    <x v="42"/>
  </r>
  <r>
    <s v="2020/2021"/>
    <x v="0"/>
    <x v="1"/>
    <x v="1"/>
    <x v="1"/>
    <x v="7"/>
  </r>
  <r>
    <s v="2020/2021"/>
    <x v="0"/>
    <x v="1"/>
    <x v="1"/>
    <x v="2"/>
    <x v="71"/>
  </r>
  <r>
    <s v="2020/2021"/>
    <x v="0"/>
    <x v="1"/>
    <x v="2"/>
    <x v="0"/>
    <x v="7"/>
  </r>
  <r>
    <s v="2020/2021"/>
    <x v="0"/>
    <x v="1"/>
    <x v="2"/>
    <x v="1"/>
    <x v="71"/>
  </r>
  <r>
    <s v="2020/2021"/>
    <x v="0"/>
    <x v="1"/>
    <x v="2"/>
    <x v="2"/>
    <x v="71"/>
  </r>
  <r>
    <s v="2020/2021"/>
    <x v="1"/>
    <x v="1"/>
    <x v="0"/>
    <x v="0"/>
    <x v="72"/>
  </r>
  <r>
    <s v="2020/2021"/>
    <x v="1"/>
    <x v="1"/>
    <x v="0"/>
    <x v="1"/>
    <x v="73"/>
  </r>
  <r>
    <s v="2020/2021"/>
    <x v="1"/>
    <x v="1"/>
    <x v="0"/>
    <x v="2"/>
    <x v="70"/>
  </r>
  <r>
    <s v="2020/2021"/>
    <x v="1"/>
    <x v="1"/>
    <x v="1"/>
    <x v="0"/>
    <x v="74"/>
  </r>
  <r>
    <s v="2020/2021"/>
    <x v="1"/>
    <x v="1"/>
    <x v="1"/>
    <x v="1"/>
    <x v="70"/>
  </r>
  <r>
    <s v="2020/2021"/>
    <x v="1"/>
    <x v="1"/>
    <x v="1"/>
    <x v="2"/>
    <x v="70"/>
  </r>
  <r>
    <s v="2020/2021"/>
    <x v="1"/>
    <x v="1"/>
    <x v="2"/>
    <x v="0"/>
    <x v="75"/>
  </r>
  <r>
    <s v="2020/2021"/>
    <x v="1"/>
    <x v="1"/>
    <x v="2"/>
    <x v="1"/>
    <x v="29"/>
  </r>
  <r>
    <s v="2020/2021"/>
    <x v="1"/>
    <x v="1"/>
    <x v="2"/>
    <x v="2"/>
    <x v="70"/>
  </r>
  <r>
    <s v="2020/2021"/>
    <x v="2"/>
    <x v="1"/>
    <x v="0"/>
    <x v="0"/>
    <x v="76"/>
  </r>
  <r>
    <s v="2020/2021"/>
    <x v="2"/>
    <x v="1"/>
    <x v="0"/>
    <x v="1"/>
    <x v="40"/>
  </r>
  <r>
    <s v="2020/2021"/>
    <x v="2"/>
    <x v="1"/>
    <x v="0"/>
    <x v="2"/>
    <x v="71"/>
  </r>
  <r>
    <s v="2020/2021"/>
    <x v="2"/>
    <x v="1"/>
    <x v="1"/>
    <x v="0"/>
    <x v="77"/>
  </r>
  <r>
    <s v="2020/2021"/>
    <x v="2"/>
    <x v="1"/>
    <x v="1"/>
    <x v="1"/>
    <x v="40"/>
  </r>
  <r>
    <s v="2020/2021"/>
    <x v="2"/>
    <x v="1"/>
    <x v="1"/>
    <x v="2"/>
    <x v="71"/>
  </r>
  <r>
    <s v="2020/2021"/>
    <x v="2"/>
    <x v="1"/>
    <x v="2"/>
    <x v="0"/>
    <x v="29"/>
  </r>
  <r>
    <s v="2020/2021"/>
    <x v="2"/>
    <x v="1"/>
    <x v="2"/>
    <x v="1"/>
    <x v="70"/>
  </r>
  <r>
    <s v="2020/2021"/>
    <x v="2"/>
    <x v="1"/>
    <x v="2"/>
    <x v="2"/>
    <x v="70"/>
  </r>
  <r>
    <s v="2020/2021"/>
    <x v="3"/>
    <x v="1"/>
    <x v="0"/>
    <x v="0"/>
    <x v="25"/>
  </r>
  <r>
    <s v="2020/2021"/>
    <x v="3"/>
    <x v="1"/>
    <x v="0"/>
    <x v="1"/>
    <x v="71"/>
  </r>
  <r>
    <s v="2020/2021"/>
    <x v="3"/>
    <x v="1"/>
    <x v="0"/>
    <x v="2"/>
    <x v="8"/>
  </r>
  <r>
    <s v="2020/2021"/>
    <x v="3"/>
    <x v="1"/>
    <x v="1"/>
    <x v="0"/>
    <x v="7"/>
  </r>
  <r>
    <s v="2020/2021"/>
    <x v="3"/>
    <x v="1"/>
    <x v="1"/>
    <x v="1"/>
    <x v="7"/>
  </r>
  <r>
    <s v="2020/2021"/>
    <x v="3"/>
    <x v="1"/>
    <x v="1"/>
    <x v="2"/>
    <x v="7"/>
  </r>
  <r>
    <s v="2020/2021"/>
    <x v="3"/>
    <x v="1"/>
    <x v="2"/>
    <x v="0"/>
    <x v="71"/>
  </r>
  <r>
    <s v="2020/2021"/>
    <x v="3"/>
    <x v="1"/>
    <x v="2"/>
    <x v="1"/>
    <x v="71"/>
  </r>
  <r>
    <s v="2020/2021"/>
    <x v="3"/>
    <x v="1"/>
    <x v="2"/>
    <x v="2"/>
    <x v="5"/>
  </r>
  <r>
    <s v="2020/2021"/>
    <x v="4"/>
    <x v="1"/>
    <x v="0"/>
    <x v="0"/>
    <x v="78"/>
  </r>
  <r>
    <s v="2020/2021"/>
    <x v="4"/>
    <x v="1"/>
    <x v="0"/>
    <x v="1"/>
    <x v="73"/>
  </r>
  <r>
    <s v="2020/2021"/>
    <x v="4"/>
    <x v="1"/>
    <x v="0"/>
    <x v="2"/>
    <x v="29"/>
  </r>
  <r>
    <s v="2020/2021"/>
    <x v="4"/>
    <x v="1"/>
    <x v="1"/>
    <x v="0"/>
    <x v="30"/>
  </r>
  <r>
    <s v="2020/2021"/>
    <x v="4"/>
    <x v="1"/>
    <x v="1"/>
    <x v="1"/>
    <x v="70"/>
  </r>
  <r>
    <s v="2020/2021"/>
    <x v="4"/>
    <x v="1"/>
    <x v="1"/>
    <x v="2"/>
    <x v="71"/>
  </r>
  <r>
    <s v="2020/2021"/>
    <x v="4"/>
    <x v="1"/>
    <x v="2"/>
    <x v="0"/>
    <x v="77"/>
  </r>
  <r>
    <s v="2020/2021"/>
    <x v="4"/>
    <x v="1"/>
    <x v="2"/>
    <x v="1"/>
    <x v="40"/>
  </r>
  <r>
    <s v="2020/2021"/>
    <x v="4"/>
    <x v="1"/>
    <x v="2"/>
    <x v="2"/>
    <x v="7"/>
  </r>
  <r>
    <s v="2020/2021"/>
    <x v="5"/>
    <x v="1"/>
    <x v="0"/>
    <x v="0"/>
    <x v="25"/>
  </r>
  <r>
    <s v="2020/2021"/>
    <x v="5"/>
    <x v="1"/>
    <x v="0"/>
    <x v="1"/>
    <x v="8"/>
  </r>
  <r>
    <s v="2020/2021"/>
    <x v="5"/>
    <x v="1"/>
    <x v="0"/>
    <x v="2"/>
    <x v="7"/>
  </r>
  <r>
    <s v="2020/2021"/>
    <x v="5"/>
    <x v="1"/>
    <x v="1"/>
    <x v="0"/>
    <x v="71"/>
  </r>
  <r>
    <s v="2020/2021"/>
    <x v="5"/>
    <x v="1"/>
    <x v="1"/>
    <x v="1"/>
    <x v="7"/>
  </r>
  <r>
    <s v="2020/2021"/>
    <x v="5"/>
    <x v="1"/>
    <x v="1"/>
    <x v="2"/>
    <x v="71"/>
  </r>
  <r>
    <s v="2020/2021"/>
    <x v="5"/>
    <x v="1"/>
    <x v="2"/>
    <x v="0"/>
    <x v="71"/>
  </r>
  <r>
    <s v="2020/2021"/>
    <x v="5"/>
    <x v="1"/>
    <x v="2"/>
    <x v="1"/>
    <x v="7"/>
  </r>
  <r>
    <s v="2020/2021"/>
    <x v="5"/>
    <x v="1"/>
    <x v="2"/>
    <x v="2"/>
    <x v="71"/>
  </r>
  <r>
    <s v="2020/2021"/>
    <x v="6"/>
    <x v="1"/>
    <x v="0"/>
    <x v="0"/>
    <x v="79"/>
  </r>
  <r>
    <s v="2020/2021"/>
    <x v="6"/>
    <x v="1"/>
    <x v="0"/>
    <x v="1"/>
    <x v="42"/>
  </r>
  <r>
    <s v="2020/2021"/>
    <x v="6"/>
    <x v="1"/>
    <x v="0"/>
    <x v="2"/>
    <x v="75"/>
  </r>
  <r>
    <s v="2020/2021"/>
    <x v="6"/>
    <x v="1"/>
    <x v="1"/>
    <x v="0"/>
    <x v="5"/>
  </r>
  <r>
    <s v="2020/2021"/>
    <x v="6"/>
    <x v="1"/>
    <x v="1"/>
    <x v="1"/>
    <x v="30"/>
  </r>
  <r>
    <s v="2020/2021"/>
    <x v="6"/>
    <x v="1"/>
    <x v="1"/>
    <x v="2"/>
    <x v="32"/>
  </r>
  <r>
    <s v="2020/2021"/>
    <x v="6"/>
    <x v="1"/>
    <x v="2"/>
    <x v="0"/>
    <x v="57"/>
  </r>
  <r>
    <s v="2020/2021"/>
    <x v="6"/>
    <x v="1"/>
    <x v="2"/>
    <x v="1"/>
    <x v="51"/>
  </r>
  <r>
    <s v="2020/2021"/>
    <x v="6"/>
    <x v="1"/>
    <x v="2"/>
    <x v="2"/>
    <x v="71"/>
  </r>
  <r>
    <s v="2020/2021"/>
    <x v="7"/>
    <x v="1"/>
    <x v="0"/>
    <x v="0"/>
    <x v="80"/>
  </r>
  <r>
    <s v="2020/2021"/>
    <x v="7"/>
    <x v="1"/>
    <x v="0"/>
    <x v="1"/>
    <x v="81"/>
  </r>
  <r>
    <s v="2020/2021"/>
    <x v="7"/>
    <x v="1"/>
    <x v="0"/>
    <x v="2"/>
    <x v="82"/>
  </r>
  <r>
    <s v="2020/2021"/>
    <x v="7"/>
    <x v="1"/>
    <x v="1"/>
    <x v="0"/>
    <x v="30"/>
  </r>
  <r>
    <s v="2020/2021"/>
    <x v="7"/>
    <x v="1"/>
    <x v="1"/>
    <x v="1"/>
    <x v="70"/>
  </r>
  <r>
    <s v="2020/2021"/>
    <x v="7"/>
    <x v="1"/>
    <x v="1"/>
    <x v="2"/>
    <x v="5"/>
  </r>
  <r>
    <s v="2020/2021"/>
    <x v="7"/>
    <x v="1"/>
    <x v="2"/>
    <x v="0"/>
    <x v="71"/>
  </r>
  <r>
    <s v="2020/2021"/>
    <x v="7"/>
    <x v="1"/>
    <x v="2"/>
    <x v="1"/>
    <x v="7"/>
  </r>
  <r>
    <s v="2020/2021"/>
    <x v="7"/>
    <x v="1"/>
    <x v="2"/>
    <x v="2"/>
    <x v="7"/>
  </r>
  <r>
    <s v="2020/2021"/>
    <x v="8"/>
    <x v="1"/>
    <x v="0"/>
    <x v="0"/>
    <x v="83"/>
  </r>
  <r>
    <s v="2020/2021"/>
    <x v="8"/>
    <x v="1"/>
    <x v="0"/>
    <x v="1"/>
    <x v="82"/>
  </r>
  <r>
    <s v="2020/2021"/>
    <x v="8"/>
    <x v="1"/>
    <x v="0"/>
    <x v="2"/>
    <x v="30"/>
  </r>
  <r>
    <s v="2020/2021"/>
    <x v="8"/>
    <x v="1"/>
    <x v="1"/>
    <x v="0"/>
    <x v="75"/>
  </r>
  <r>
    <s v="2020/2021"/>
    <x v="8"/>
    <x v="1"/>
    <x v="1"/>
    <x v="1"/>
    <x v="30"/>
  </r>
  <r>
    <s v="2020/2021"/>
    <x v="8"/>
    <x v="1"/>
    <x v="1"/>
    <x v="2"/>
    <x v="7"/>
  </r>
  <r>
    <s v="2020/2021"/>
    <x v="8"/>
    <x v="1"/>
    <x v="2"/>
    <x v="0"/>
    <x v="29"/>
  </r>
  <r>
    <s v="2020/2021"/>
    <x v="8"/>
    <x v="1"/>
    <x v="2"/>
    <x v="1"/>
    <x v="7"/>
  </r>
  <r>
    <s v="2020/2021"/>
    <x v="8"/>
    <x v="1"/>
    <x v="2"/>
    <x v="2"/>
    <x v="30"/>
  </r>
  <r>
    <s v="2020/2021"/>
    <x v="9"/>
    <x v="1"/>
    <x v="0"/>
    <x v="0"/>
    <x v="84"/>
  </r>
  <r>
    <s v="2020/2021"/>
    <x v="9"/>
    <x v="1"/>
    <x v="0"/>
    <x v="1"/>
    <x v="8"/>
  </r>
  <r>
    <s v="2020/2021"/>
    <x v="9"/>
    <x v="1"/>
    <x v="0"/>
    <x v="2"/>
    <x v="30"/>
  </r>
  <r>
    <s v="2020/2021"/>
    <x v="9"/>
    <x v="1"/>
    <x v="1"/>
    <x v="0"/>
    <x v="70"/>
  </r>
  <r>
    <s v="2020/2021"/>
    <x v="9"/>
    <x v="1"/>
    <x v="1"/>
    <x v="1"/>
    <x v="71"/>
  </r>
  <r>
    <s v="2020/2021"/>
    <x v="9"/>
    <x v="1"/>
    <x v="1"/>
    <x v="2"/>
    <x v="70"/>
  </r>
  <r>
    <s v="2020/2021"/>
    <x v="9"/>
    <x v="1"/>
    <x v="2"/>
    <x v="0"/>
    <x v="70"/>
  </r>
  <r>
    <s v="2020/2021"/>
    <x v="9"/>
    <x v="1"/>
    <x v="2"/>
    <x v="1"/>
    <x v="71"/>
  </r>
  <r>
    <s v="2020/2021"/>
    <x v="9"/>
    <x v="1"/>
    <x v="2"/>
    <x v="2"/>
    <x v="71"/>
  </r>
  <r>
    <s v="2020/2021"/>
    <x v="0"/>
    <x v="2"/>
    <x v="0"/>
    <x v="0"/>
    <x v="23"/>
  </r>
  <r>
    <s v="2020/2021"/>
    <x v="0"/>
    <x v="2"/>
    <x v="0"/>
    <x v="1"/>
    <x v="71"/>
  </r>
  <r>
    <s v="2020/2021"/>
    <x v="0"/>
    <x v="2"/>
    <x v="0"/>
    <x v="2"/>
    <x v="71"/>
  </r>
  <r>
    <s v="2020/2021"/>
    <x v="0"/>
    <x v="2"/>
    <x v="1"/>
    <x v="0"/>
    <x v="7"/>
  </r>
  <r>
    <s v="2020/2021"/>
    <x v="0"/>
    <x v="2"/>
    <x v="1"/>
    <x v="1"/>
    <x v="7"/>
  </r>
  <r>
    <s v="2020/2021"/>
    <x v="0"/>
    <x v="2"/>
    <x v="1"/>
    <x v="2"/>
    <x v="71"/>
  </r>
  <r>
    <s v="2020/2021"/>
    <x v="0"/>
    <x v="2"/>
    <x v="2"/>
    <x v="0"/>
    <x v="71"/>
  </r>
  <r>
    <s v="2020/2021"/>
    <x v="0"/>
    <x v="2"/>
    <x v="2"/>
    <x v="1"/>
    <x v="71"/>
  </r>
  <r>
    <s v="2020/2021"/>
    <x v="0"/>
    <x v="2"/>
    <x v="2"/>
    <x v="2"/>
    <x v="71"/>
  </r>
  <r>
    <s v="2020/2021"/>
    <x v="1"/>
    <x v="2"/>
    <x v="0"/>
    <x v="0"/>
    <x v="85"/>
  </r>
  <r>
    <s v="2020/2021"/>
    <x v="1"/>
    <x v="2"/>
    <x v="0"/>
    <x v="1"/>
    <x v="28"/>
  </r>
  <r>
    <s v="2020/2021"/>
    <x v="1"/>
    <x v="2"/>
    <x v="0"/>
    <x v="2"/>
    <x v="5"/>
  </r>
  <r>
    <s v="2020/2021"/>
    <x v="1"/>
    <x v="2"/>
    <x v="1"/>
    <x v="0"/>
    <x v="51"/>
  </r>
  <r>
    <s v="2020/2021"/>
    <x v="1"/>
    <x v="2"/>
    <x v="1"/>
    <x v="1"/>
    <x v="70"/>
  </r>
  <r>
    <s v="2020/2021"/>
    <x v="1"/>
    <x v="2"/>
    <x v="1"/>
    <x v="2"/>
    <x v="71"/>
  </r>
  <r>
    <s v="2020/2021"/>
    <x v="1"/>
    <x v="2"/>
    <x v="2"/>
    <x v="0"/>
    <x v="77"/>
  </r>
  <r>
    <s v="2020/2021"/>
    <x v="1"/>
    <x v="2"/>
    <x v="2"/>
    <x v="1"/>
    <x v="77"/>
  </r>
  <r>
    <s v="2020/2021"/>
    <x v="1"/>
    <x v="2"/>
    <x v="2"/>
    <x v="2"/>
    <x v="75"/>
  </r>
  <r>
    <s v="2020/2021"/>
    <x v="2"/>
    <x v="2"/>
    <x v="0"/>
    <x v="0"/>
    <x v="6"/>
  </r>
  <r>
    <s v="2020/2021"/>
    <x v="2"/>
    <x v="2"/>
    <x v="0"/>
    <x v="1"/>
    <x v="70"/>
  </r>
  <r>
    <s v="2020/2021"/>
    <x v="2"/>
    <x v="2"/>
    <x v="0"/>
    <x v="2"/>
    <x v="71"/>
  </r>
  <r>
    <s v="2020/2021"/>
    <x v="2"/>
    <x v="2"/>
    <x v="1"/>
    <x v="0"/>
    <x v="7"/>
  </r>
  <r>
    <s v="2020/2021"/>
    <x v="2"/>
    <x v="2"/>
    <x v="1"/>
    <x v="1"/>
    <x v="71"/>
  </r>
  <r>
    <s v="2020/2021"/>
    <x v="2"/>
    <x v="2"/>
    <x v="1"/>
    <x v="2"/>
    <x v="71"/>
  </r>
  <r>
    <s v="2020/2021"/>
    <x v="2"/>
    <x v="2"/>
    <x v="2"/>
    <x v="0"/>
    <x v="8"/>
  </r>
  <r>
    <s v="2020/2021"/>
    <x v="2"/>
    <x v="2"/>
    <x v="2"/>
    <x v="1"/>
    <x v="71"/>
  </r>
  <r>
    <s v="2020/2021"/>
    <x v="2"/>
    <x v="2"/>
    <x v="2"/>
    <x v="2"/>
    <x v="71"/>
  </r>
  <r>
    <s v="2020/2021"/>
    <x v="3"/>
    <x v="2"/>
    <x v="0"/>
    <x v="0"/>
    <x v="75"/>
  </r>
  <r>
    <s v="2020/2021"/>
    <x v="3"/>
    <x v="2"/>
    <x v="0"/>
    <x v="1"/>
    <x v="71"/>
  </r>
  <r>
    <s v="2020/2021"/>
    <x v="3"/>
    <x v="2"/>
    <x v="0"/>
    <x v="2"/>
    <x v="71"/>
  </r>
  <r>
    <s v="2020/2021"/>
    <x v="3"/>
    <x v="2"/>
    <x v="1"/>
    <x v="0"/>
    <x v="71"/>
  </r>
  <r>
    <s v="2020/2021"/>
    <x v="3"/>
    <x v="2"/>
    <x v="1"/>
    <x v="1"/>
    <x v="71"/>
  </r>
  <r>
    <s v="2020/2021"/>
    <x v="3"/>
    <x v="2"/>
    <x v="1"/>
    <x v="2"/>
    <x v="71"/>
  </r>
  <r>
    <s v="2020/2021"/>
    <x v="3"/>
    <x v="2"/>
    <x v="2"/>
    <x v="0"/>
    <x v="71"/>
  </r>
  <r>
    <s v="2020/2021"/>
    <x v="3"/>
    <x v="2"/>
    <x v="2"/>
    <x v="1"/>
    <x v="71"/>
  </r>
  <r>
    <s v="2020/2021"/>
    <x v="3"/>
    <x v="2"/>
    <x v="2"/>
    <x v="2"/>
    <x v="71"/>
  </r>
  <r>
    <s v="2020/2021"/>
    <x v="4"/>
    <x v="2"/>
    <x v="0"/>
    <x v="0"/>
    <x v="86"/>
  </r>
  <r>
    <s v="2020/2021"/>
    <x v="4"/>
    <x v="2"/>
    <x v="0"/>
    <x v="1"/>
    <x v="77"/>
  </r>
  <r>
    <s v="2020/2021"/>
    <x v="4"/>
    <x v="2"/>
    <x v="0"/>
    <x v="2"/>
    <x v="7"/>
  </r>
  <r>
    <s v="2020/2021"/>
    <x v="4"/>
    <x v="2"/>
    <x v="1"/>
    <x v="0"/>
    <x v="8"/>
  </r>
  <r>
    <s v="2020/2021"/>
    <x v="4"/>
    <x v="2"/>
    <x v="1"/>
    <x v="1"/>
    <x v="8"/>
  </r>
  <r>
    <s v="2020/2021"/>
    <x v="4"/>
    <x v="2"/>
    <x v="1"/>
    <x v="2"/>
    <x v="71"/>
  </r>
  <r>
    <s v="2020/2021"/>
    <x v="4"/>
    <x v="2"/>
    <x v="2"/>
    <x v="0"/>
    <x v="40"/>
  </r>
  <r>
    <s v="2020/2021"/>
    <x v="4"/>
    <x v="2"/>
    <x v="2"/>
    <x v="1"/>
    <x v="70"/>
  </r>
  <r>
    <s v="2020/2021"/>
    <x v="4"/>
    <x v="2"/>
    <x v="2"/>
    <x v="2"/>
    <x v="71"/>
  </r>
  <r>
    <s v="2020/2021"/>
    <x v="5"/>
    <x v="2"/>
    <x v="0"/>
    <x v="0"/>
    <x v="77"/>
  </r>
  <r>
    <s v="2020/2021"/>
    <x v="5"/>
    <x v="2"/>
    <x v="0"/>
    <x v="1"/>
    <x v="7"/>
  </r>
  <r>
    <s v="2020/2021"/>
    <x v="5"/>
    <x v="2"/>
    <x v="0"/>
    <x v="2"/>
    <x v="71"/>
  </r>
  <r>
    <s v="2020/2021"/>
    <x v="5"/>
    <x v="2"/>
    <x v="1"/>
    <x v="0"/>
    <x v="71"/>
  </r>
  <r>
    <s v="2020/2021"/>
    <x v="5"/>
    <x v="2"/>
    <x v="1"/>
    <x v="1"/>
    <x v="71"/>
  </r>
  <r>
    <s v="2020/2021"/>
    <x v="5"/>
    <x v="2"/>
    <x v="1"/>
    <x v="2"/>
    <x v="71"/>
  </r>
  <r>
    <s v="2020/2021"/>
    <x v="5"/>
    <x v="2"/>
    <x v="2"/>
    <x v="0"/>
    <x v="71"/>
  </r>
  <r>
    <s v="2020/2021"/>
    <x v="5"/>
    <x v="2"/>
    <x v="2"/>
    <x v="1"/>
    <x v="71"/>
  </r>
  <r>
    <s v="2020/2021"/>
    <x v="5"/>
    <x v="2"/>
    <x v="2"/>
    <x v="2"/>
    <x v="71"/>
  </r>
  <r>
    <s v="2020/2021"/>
    <x v="6"/>
    <x v="2"/>
    <x v="0"/>
    <x v="0"/>
    <x v="20"/>
  </r>
  <r>
    <s v="2020/2021"/>
    <x v="6"/>
    <x v="2"/>
    <x v="0"/>
    <x v="1"/>
    <x v="71"/>
  </r>
  <r>
    <s v="2020/2021"/>
    <x v="6"/>
    <x v="2"/>
    <x v="0"/>
    <x v="2"/>
    <x v="71"/>
  </r>
  <r>
    <s v="2020/2021"/>
    <x v="6"/>
    <x v="2"/>
    <x v="1"/>
    <x v="0"/>
    <x v="71"/>
  </r>
  <r>
    <s v="2020/2021"/>
    <x v="6"/>
    <x v="2"/>
    <x v="1"/>
    <x v="1"/>
    <x v="7"/>
  </r>
  <r>
    <s v="2020/2021"/>
    <x v="6"/>
    <x v="2"/>
    <x v="1"/>
    <x v="2"/>
    <x v="71"/>
  </r>
  <r>
    <s v="2020/2021"/>
    <x v="6"/>
    <x v="2"/>
    <x v="2"/>
    <x v="0"/>
    <x v="71"/>
  </r>
  <r>
    <s v="2020/2021"/>
    <x v="6"/>
    <x v="2"/>
    <x v="2"/>
    <x v="1"/>
    <x v="71"/>
  </r>
  <r>
    <s v="2020/2021"/>
    <x v="6"/>
    <x v="2"/>
    <x v="2"/>
    <x v="2"/>
    <x v="71"/>
  </r>
  <r>
    <s v="2020/2021"/>
    <x v="7"/>
    <x v="2"/>
    <x v="0"/>
    <x v="0"/>
    <x v="87"/>
  </r>
  <r>
    <s v="2020/2021"/>
    <x v="7"/>
    <x v="2"/>
    <x v="0"/>
    <x v="1"/>
    <x v="71"/>
  </r>
  <r>
    <s v="2020/2021"/>
    <x v="7"/>
    <x v="2"/>
    <x v="0"/>
    <x v="2"/>
    <x v="7"/>
  </r>
  <r>
    <s v="2020/2021"/>
    <x v="7"/>
    <x v="2"/>
    <x v="1"/>
    <x v="0"/>
    <x v="5"/>
  </r>
  <r>
    <s v="2020/2021"/>
    <x v="7"/>
    <x v="2"/>
    <x v="1"/>
    <x v="1"/>
    <x v="5"/>
  </r>
  <r>
    <s v="2020/2021"/>
    <x v="7"/>
    <x v="2"/>
    <x v="1"/>
    <x v="2"/>
    <x v="7"/>
  </r>
  <r>
    <s v="2020/2021"/>
    <x v="7"/>
    <x v="2"/>
    <x v="2"/>
    <x v="0"/>
    <x v="71"/>
  </r>
  <r>
    <s v="2020/2021"/>
    <x v="7"/>
    <x v="2"/>
    <x v="2"/>
    <x v="1"/>
    <x v="71"/>
  </r>
  <r>
    <s v="2020/2021"/>
    <x v="7"/>
    <x v="2"/>
    <x v="2"/>
    <x v="2"/>
    <x v="71"/>
  </r>
  <r>
    <s v="2020/2021"/>
    <x v="8"/>
    <x v="2"/>
    <x v="0"/>
    <x v="0"/>
    <x v="56"/>
  </r>
  <r>
    <s v="2020/2021"/>
    <x v="8"/>
    <x v="2"/>
    <x v="0"/>
    <x v="1"/>
    <x v="5"/>
  </r>
  <r>
    <s v="2020/2021"/>
    <x v="8"/>
    <x v="2"/>
    <x v="0"/>
    <x v="2"/>
    <x v="8"/>
  </r>
  <r>
    <s v="2020/2021"/>
    <x v="8"/>
    <x v="2"/>
    <x v="1"/>
    <x v="0"/>
    <x v="71"/>
  </r>
  <r>
    <s v="2020/2021"/>
    <x v="8"/>
    <x v="2"/>
    <x v="1"/>
    <x v="1"/>
    <x v="8"/>
  </r>
  <r>
    <s v="2020/2021"/>
    <x v="8"/>
    <x v="2"/>
    <x v="1"/>
    <x v="2"/>
    <x v="71"/>
  </r>
  <r>
    <s v="2020/2021"/>
    <x v="8"/>
    <x v="2"/>
    <x v="2"/>
    <x v="0"/>
    <x v="5"/>
  </r>
  <r>
    <s v="2020/2021"/>
    <x v="8"/>
    <x v="2"/>
    <x v="2"/>
    <x v="1"/>
    <x v="7"/>
  </r>
  <r>
    <s v="2020/2021"/>
    <x v="8"/>
    <x v="2"/>
    <x v="2"/>
    <x v="2"/>
    <x v="70"/>
  </r>
  <r>
    <s v="2020/2021"/>
    <x v="9"/>
    <x v="2"/>
    <x v="0"/>
    <x v="0"/>
    <x v="20"/>
  </r>
  <r>
    <s v="2020/2021"/>
    <x v="9"/>
    <x v="2"/>
    <x v="0"/>
    <x v="1"/>
    <x v="5"/>
  </r>
  <r>
    <s v="2020/2021"/>
    <x v="9"/>
    <x v="2"/>
    <x v="0"/>
    <x v="2"/>
    <x v="71"/>
  </r>
  <r>
    <s v="2020/2021"/>
    <x v="9"/>
    <x v="2"/>
    <x v="1"/>
    <x v="0"/>
    <x v="30"/>
  </r>
  <r>
    <s v="2020/2021"/>
    <x v="9"/>
    <x v="2"/>
    <x v="1"/>
    <x v="1"/>
    <x v="71"/>
  </r>
  <r>
    <s v="2020/2021"/>
    <x v="9"/>
    <x v="2"/>
    <x v="1"/>
    <x v="2"/>
    <x v="71"/>
  </r>
  <r>
    <s v="2020/2021"/>
    <x v="9"/>
    <x v="2"/>
    <x v="2"/>
    <x v="0"/>
    <x v="71"/>
  </r>
  <r>
    <s v="2020/2021"/>
    <x v="9"/>
    <x v="2"/>
    <x v="2"/>
    <x v="1"/>
    <x v="70"/>
  </r>
  <r>
    <s v="2020/2021"/>
    <x v="9"/>
    <x v="2"/>
    <x v="2"/>
    <x v="2"/>
    <x v="71"/>
  </r>
  <r>
    <s v="2020/2021"/>
    <x v="0"/>
    <x v="3"/>
    <x v="0"/>
    <x v="0"/>
    <x v="73"/>
  </r>
  <r>
    <s v="2020/2021"/>
    <x v="0"/>
    <x v="3"/>
    <x v="0"/>
    <x v="1"/>
    <x v="5"/>
  </r>
  <r>
    <s v="2020/2021"/>
    <x v="0"/>
    <x v="3"/>
    <x v="0"/>
    <x v="2"/>
    <x v="71"/>
  </r>
  <r>
    <s v="2020/2021"/>
    <x v="0"/>
    <x v="3"/>
    <x v="1"/>
    <x v="0"/>
    <x v="8"/>
  </r>
  <r>
    <s v="2020/2021"/>
    <x v="0"/>
    <x v="3"/>
    <x v="1"/>
    <x v="1"/>
    <x v="71"/>
  </r>
  <r>
    <s v="2020/2021"/>
    <x v="0"/>
    <x v="3"/>
    <x v="1"/>
    <x v="2"/>
    <x v="71"/>
  </r>
  <r>
    <s v="2020/2021"/>
    <x v="0"/>
    <x v="3"/>
    <x v="2"/>
    <x v="0"/>
    <x v="71"/>
  </r>
  <r>
    <s v="2020/2021"/>
    <x v="0"/>
    <x v="3"/>
    <x v="2"/>
    <x v="1"/>
    <x v="71"/>
  </r>
  <r>
    <s v="2020/2021"/>
    <x v="0"/>
    <x v="3"/>
    <x v="2"/>
    <x v="2"/>
    <x v="71"/>
  </r>
  <r>
    <s v="2020/2021"/>
    <x v="1"/>
    <x v="3"/>
    <x v="0"/>
    <x v="0"/>
    <x v="88"/>
  </r>
  <r>
    <s v="2020/2021"/>
    <x v="1"/>
    <x v="3"/>
    <x v="0"/>
    <x v="1"/>
    <x v="57"/>
  </r>
  <r>
    <s v="2020/2021"/>
    <x v="1"/>
    <x v="3"/>
    <x v="0"/>
    <x v="2"/>
    <x v="7"/>
  </r>
  <r>
    <s v="2020/2021"/>
    <x v="1"/>
    <x v="3"/>
    <x v="1"/>
    <x v="0"/>
    <x v="2"/>
  </r>
  <r>
    <s v="2020/2021"/>
    <x v="1"/>
    <x v="3"/>
    <x v="1"/>
    <x v="1"/>
    <x v="75"/>
  </r>
  <r>
    <s v="2020/2021"/>
    <x v="1"/>
    <x v="3"/>
    <x v="1"/>
    <x v="2"/>
    <x v="71"/>
  </r>
  <r>
    <s v="2020/2021"/>
    <x v="1"/>
    <x v="3"/>
    <x v="2"/>
    <x v="0"/>
    <x v="51"/>
  </r>
  <r>
    <s v="2020/2021"/>
    <x v="1"/>
    <x v="3"/>
    <x v="2"/>
    <x v="1"/>
    <x v="77"/>
  </r>
  <r>
    <s v="2020/2021"/>
    <x v="1"/>
    <x v="3"/>
    <x v="2"/>
    <x v="2"/>
    <x v="8"/>
  </r>
  <r>
    <s v="2020/2021"/>
    <x v="2"/>
    <x v="3"/>
    <x v="0"/>
    <x v="0"/>
    <x v="4"/>
  </r>
  <r>
    <s v="2020/2021"/>
    <x v="2"/>
    <x v="3"/>
    <x v="0"/>
    <x v="1"/>
    <x v="5"/>
  </r>
  <r>
    <s v="2020/2021"/>
    <x v="2"/>
    <x v="3"/>
    <x v="0"/>
    <x v="2"/>
    <x v="71"/>
  </r>
  <r>
    <s v="2020/2021"/>
    <x v="2"/>
    <x v="3"/>
    <x v="1"/>
    <x v="0"/>
    <x v="75"/>
  </r>
  <r>
    <s v="2020/2021"/>
    <x v="2"/>
    <x v="3"/>
    <x v="1"/>
    <x v="1"/>
    <x v="71"/>
  </r>
  <r>
    <s v="2020/2021"/>
    <x v="2"/>
    <x v="3"/>
    <x v="1"/>
    <x v="2"/>
    <x v="71"/>
  </r>
  <r>
    <s v="2020/2021"/>
    <x v="2"/>
    <x v="3"/>
    <x v="2"/>
    <x v="0"/>
    <x v="71"/>
  </r>
  <r>
    <s v="2020/2021"/>
    <x v="2"/>
    <x v="3"/>
    <x v="2"/>
    <x v="1"/>
    <x v="71"/>
  </r>
  <r>
    <s v="2020/2021"/>
    <x v="2"/>
    <x v="3"/>
    <x v="2"/>
    <x v="2"/>
    <x v="71"/>
  </r>
  <r>
    <s v="2020/2021"/>
    <x v="3"/>
    <x v="3"/>
    <x v="0"/>
    <x v="0"/>
    <x v="40"/>
  </r>
  <r>
    <s v="2020/2021"/>
    <x v="3"/>
    <x v="3"/>
    <x v="0"/>
    <x v="1"/>
    <x v="71"/>
  </r>
  <r>
    <s v="2020/2021"/>
    <x v="3"/>
    <x v="3"/>
    <x v="0"/>
    <x v="2"/>
    <x v="71"/>
  </r>
  <r>
    <s v="2020/2021"/>
    <x v="3"/>
    <x v="3"/>
    <x v="1"/>
    <x v="0"/>
    <x v="71"/>
  </r>
  <r>
    <s v="2020/2021"/>
    <x v="3"/>
    <x v="3"/>
    <x v="1"/>
    <x v="1"/>
    <x v="71"/>
  </r>
  <r>
    <s v="2020/2021"/>
    <x v="3"/>
    <x v="3"/>
    <x v="1"/>
    <x v="2"/>
    <x v="71"/>
  </r>
  <r>
    <s v="2020/2021"/>
    <x v="3"/>
    <x v="3"/>
    <x v="2"/>
    <x v="0"/>
    <x v="71"/>
  </r>
  <r>
    <s v="2020/2021"/>
    <x v="3"/>
    <x v="3"/>
    <x v="2"/>
    <x v="1"/>
    <x v="71"/>
  </r>
  <r>
    <s v="2020/2021"/>
    <x v="3"/>
    <x v="3"/>
    <x v="2"/>
    <x v="2"/>
    <x v="71"/>
  </r>
  <r>
    <s v="2020/2021"/>
    <x v="4"/>
    <x v="3"/>
    <x v="0"/>
    <x v="0"/>
    <x v="89"/>
  </r>
  <r>
    <s v="2020/2021"/>
    <x v="4"/>
    <x v="3"/>
    <x v="0"/>
    <x v="1"/>
    <x v="90"/>
  </r>
  <r>
    <s v="2020/2021"/>
    <x v="4"/>
    <x v="3"/>
    <x v="0"/>
    <x v="2"/>
    <x v="7"/>
  </r>
  <r>
    <s v="2020/2021"/>
    <x v="4"/>
    <x v="3"/>
    <x v="1"/>
    <x v="0"/>
    <x v="75"/>
  </r>
  <r>
    <s v="2020/2021"/>
    <x v="4"/>
    <x v="3"/>
    <x v="1"/>
    <x v="1"/>
    <x v="7"/>
  </r>
  <r>
    <s v="2020/2021"/>
    <x v="4"/>
    <x v="3"/>
    <x v="1"/>
    <x v="2"/>
    <x v="5"/>
  </r>
  <r>
    <s v="2020/2021"/>
    <x v="4"/>
    <x v="3"/>
    <x v="2"/>
    <x v="0"/>
    <x v="8"/>
  </r>
  <r>
    <s v="2020/2021"/>
    <x v="4"/>
    <x v="3"/>
    <x v="2"/>
    <x v="1"/>
    <x v="7"/>
  </r>
  <r>
    <s v="2020/2021"/>
    <x v="4"/>
    <x v="3"/>
    <x v="2"/>
    <x v="2"/>
    <x v="7"/>
  </r>
  <r>
    <s v="2020/2021"/>
    <x v="5"/>
    <x v="3"/>
    <x v="0"/>
    <x v="0"/>
    <x v="91"/>
  </r>
  <r>
    <s v="2020/2021"/>
    <x v="5"/>
    <x v="3"/>
    <x v="0"/>
    <x v="1"/>
    <x v="7"/>
  </r>
  <r>
    <s v="2020/2021"/>
    <x v="5"/>
    <x v="3"/>
    <x v="0"/>
    <x v="2"/>
    <x v="71"/>
  </r>
  <r>
    <s v="2020/2021"/>
    <x v="5"/>
    <x v="3"/>
    <x v="1"/>
    <x v="0"/>
    <x v="71"/>
  </r>
  <r>
    <s v="2020/2021"/>
    <x v="5"/>
    <x v="3"/>
    <x v="1"/>
    <x v="1"/>
    <x v="71"/>
  </r>
  <r>
    <s v="2020/2021"/>
    <x v="5"/>
    <x v="3"/>
    <x v="1"/>
    <x v="2"/>
    <x v="71"/>
  </r>
  <r>
    <s v="2020/2021"/>
    <x v="5"/>
    <x v="3"/>
    <x v="2"/>
    <x v="0"/>
    <x v="71"/>
  </r>
  <r>
    <s v="2020/2021"/>
    <x v="5"/>
    <x v="3"/>
    <x v="2"/>
    <x v="1"/>
    <x v="71"/>
  </r>
  <r>
    <s v="2020/2021"/>
    <x v="5"/>
    <x v="3"/>
    <x v="2"/>
    <x v="2"/>
    <x v="71"/>
  </r>
  <r>
    <s v="2020/2021"/>
    <x v="6"/>
    <x v="3"/>
    <x v="0"/>
    <x v="0"/>
    <x v="90"/>
  </r>
  <r>
    <s v="2020/2021"/>
    <x v="6"/>
    <x v="3"/>
    <x v="0"/>
    <x v="1"/>
    <x v="8"/>
  </r>
  <r>
    <s v="2020/2021"/>
    <x v="6"/>
    <x v="3"/>
    <x v="0"/>
    <x v="2"/>
    <x v="8"/>
  </r>
  <r>
    <s v="2020/2021"/>
    <x v="6"/>
    <x v="3"/>
    <x v="1"/>
    <x v="0"/>
    <x v="7"/>
  </r>
  <r>
    <s v="2020/2021"/>
    <x v="6"/>
    <x v="3"/>
    <x v="1"/>
    <x v="1"/>
    <x v="30"/>
  </r>
  <r>
    <s v="2020/2021"/>
    <x v="6"/>
    <x v="3"/>
    <x v="1"/>
    <x v="2"/>
    <x v="5"/>
  </r>
  <r>
    <s v="2020/2021"/>
    <x v="6"/>
    <x v="3"/>
    <x v="2"/>
    <x v="0"/>
    <x v="75"/>
  </r>
  <r>
    <s v="2020/2021"/>
    <x v="6"/>
    <x v="3"/>
    <x v="2"/>
    <x v="1"/>
    <x v="8"/>
  </r>
  <r>
    <s v="2020/2021"/>
    <x v="6"/>
    <x v="3"/>
    <x v="2"/>
    <x v="2"/>
    <x v="7"/>
  </r>
  <r>
    <s v="2020/2021"/>
    <x v="7"/>
    <x v="3"/>
    <x v="0"/>
    <x v="0"/>
    <x v="92"/>
  </r>
  <r>
    <s v="2020/2021"/>
    <x v="7"/>
    <x v="3"/>
    <x v="0"/>
    <x v="1"/>
    <x v="77"/>
  </r>
  <r>
    <s v="2020/2021"/>
    <x v="7"/>
    <x v="3"/>
    <x v="0"/>
    <x v="2"/>
    <x v="5"/>
  </r>
  <r>
    <s v="2020/2021"/>
    <x v="7"/>
    <x v="3"/>
    <x v="1"/>
    <x v="0"/>
    <x v="5"/>
  </r>
  <r>
    <s v="2020/2021"/>
    <x v="7"/>
    <x v="3"/>
    <x v="1"/>
    <x v="1"/>
    <x v="71"/>
  </r>
  <r>
    <s v="2020/2021"/>
    <x v="7"/>
    <x v="3"/>
    <x v="1"/>
    <x v="2"/>
    <x v="71"/>
  </r>
  <r>
    <s v="2020/2021"/>
    <x v="7"/>
    <x v="3"/>
    <x v="2"/>
    <x v="0"/>
    <x v="71"/>
  </r>
  <r>
    <s v="2020/2021"/>
    <x v="7"/>
    <x v="3"/>
    <x v="2"/>
    <x v="1"/>
    <x v="71"/>
  </r>
  <r>
    <s v="2020/2021"/>
    <x v="7"/>
    <x v="3"/>
    <x v="2"/>
    <x v="2"/>
    <x v="71"/>
  </r>
  <r>
    <s v="2020/2021"/>
    <x v="8"/>
    <x v="3"/>
    <x v="0"/>
    <x v="0"/>
    <x v="93"/>
  </r>
  <r>
    <s v="2020/2021"/>
    <x v="8"/>
    <x v="3"/>
    <x v="0"/>
    <x v="1"/>
    <x v="5"/>
  </r>
  <r>
    <s v="2020/2021"/>
    <x v="8"/>
    <x v="3"/>
    <x v="0"/>
    <x v="2"/>
    <x v="71"/>
  </r>
  <r>
    <s v="2020/2021"/>
    <x v="8"/>
    <x v="3"/>
    <x v="1"/>
    <x v="0"/>
    <x v="5"/>
  </r>
  <r>
    <s v="2020/2021"/>
    <x v="8"/>
    <x v="3"/>
    <x v="1"/>
    <x v="1"/>
    <x v="8"/>
  </r>
  <r>
    <s v="2020/2021"/>
    <x v="8"/>
    <x v="3"/>
    <x v="1"/>
    <x v="2"/>
    <x v="71"/>
  </r>
  <r>
    <s v="2020/2021"/>
    <x v="8"/>
    <x v="3"/>
    <x v="2"/>
    <x v="0"/>
    <x v="75"/>
  </r>
  <r>
    <s v="2020/2021"/>
    <x v="8"/>
    <x v="3"/>
    <x v="2"/>
    <x v="1"/>
    <x v="71"/>
  </r>
  <r>
    <s v="2020/2021"/>
    <x v="8"/>
    <x v="3"/>
    <x v="2"/>
    <x v="2"/>
    <x v="7"/>
  </r>
  <r>
    <s v="2020/2021"/>
    <x v="9"/>
    <x v="3"/>
    <x v="0"/>
    <x v="0"/>
    <x v="94"/>
  </r>
  <r>
    <s v="2020/2021"/>
    <x v="9"/>
    <x v="3"/>
    <x v="0"/>
    <x v="1"/>
    <x v="5"/>
  </r>
  <r>
    <s v="2020/2021"/>
    <x v="9"/>
    <x v="3"/>
    <x v="0"/>
    <x v="2"/>
    <x v="71"/>
  </r>
  <r>
    <s v="2020/2021"/>
    <x v="9"/>
    <x v="3"/>
    <x v="1"/>
    <x v="0"/>
    <x v="70"/>
  </r>
  <r>
    <s v="2020/2021"/>
    <x v="9"/>
    <x v="3"/>
    <x v="1"/>
    <x v="1"/>
    <x v="71"/>
  </r>
  <r>
    <s v="2020/2021"/>
    <x v="9"/>
    <x v="3"/>
    <x v="1"/>
    <x v="2"/>
    <x v="71"/>
  </r>
  <r>
    <s v="2020/2021"/>
    <x v="9"/>
    <x v="3"/>
    <x v="2"/>
    <x v="0"/>
    <x v="5"/>
  </r>
  <r>
    <s v="2020/2021"/>
    <x v="9"/>
    <x v="3"/>
    <x v="2"/>
    <x v="1"/>
    <x v="71"/>
  </r>
  <r>
    <s v="2020/2021"/>
    <x v="9"/>
    <x v="3"/>
    <x v="2"/>
    <x v="2"/>
    <x v="7"/>
  </r>
  <r>
    <s v="2020/2021"/>
    <x v="0"/>
    <x v="4"/>
    <x v="0"/>
    <x v="0"/>
    <x v="83"/>
  </r>
  <r>
    <s v="2020/2021"/>
    <x v="0"/>
    <x v="4"/>
    <x v="0"/>
    <x v="1"/>
    <x v="29"/>
  </r>
  <r>
    <s v="2020/2021"/>
    <x v="0"/>
    <x v="4"/>
    <x v="0"/>
    <x v="2"/>
    <x v="5"/>
  </r>
  <r>
    <s v="2020/2021"/>
    <x v="0"/>
    <x v="4"/>
    <x v="1"/>
    <x v="0"/>
    <x v="29"/>
  </r>
  <r>
    <s v="2020/2021"/>
    <x v="0"/>
    <x v="4"/>
    <x v="1"/>
    <x v="1"/>
    <x v="7"/>
  </r>
  <r>
    <s v="2020/2021"/>
    <x v="0"/>
    <x v="4"/>
    <x v="1"/>
    <x v="2"/>
    <x v="71"/>
  </r>
  <r>
    <s v="2020/2021"/>
    <x v="0"/>
    <x v="4"/>
    <x v="2"/>
    <x v="0"/>
    <x v="71"/>
  </r>
  <r>
    <s v="2020/2021"/>
    <x v="0"/>
    <x v="4"/>
    <x v="2"/>
    <x v="1"/>
    <x v="71"/>
  </r>
  <r>
    <s v="2020/2021"/>
    <x v="0"/>
    <x v="4"/>
    <x v="2"/>
    <x v="2"/>
    <x v="71"/>
  </r>
  <r>
    <s v="2020/2021"/>
    <x v="1"/>
    <x v="4"/>
    <x v="0"/>
    <x v="0"/>
    <x v="95"/>
  </r>
  <r>
    <s v="2020/2021"/>
    <x v="1"/>
    <x v="4"/>
    <x v="0"/>
    <x v="1"/>
    <x v="19"/>
  </r>
  <r>
    <s v="2020/2021"/>
    <x v="1"/>
    <x v="4"/>
    <x v="0"/>
    <x v="2"/>
    <x v="8"/>
  </r>
  <r>
    <s v="2020/2021"/>
    <x v="1"/>
    <x v="4"/>
    <x v="1"/>
    <x v="0"/>
    <x v="45"/>
  </r>
  <r>
    <s v="2020/2021"/>
    <x v="1"/>
    <x v="4"/>
    <x v="1"/>
    <x v="1"/>
    <x v="70"/>
  </r>
  <r>
    <s v="2020/2021"/>
    <x v="1"/>
    <x v="4"/>
    <x v="1"/>
    <x v="2"/>
    <x v="5"/>
  </r>
  <r>
    <s v="2020/2021"/>
    <x v="1"/>
    <x v="4"/>
    <x v="2"/>
    <x v="0"/>
    <x v="38"/>
  </r>
  <r>
    <s v="2020/2021"/>
    <x v="1"/>
    <x v="4"/>
    <x v="2"/>
    <x v="1"/>
    <x v="2"/>
  </r>
  <r>
    <s v="2020/2021"/>
    <x v="1"/>
    <x v="4"/>
    <x v="2"/>
    <x v="2"/>
    <x v="77"/>
  </r>
  <r>
    <s v="2020/2021"/>
    <x v="2"/>
    <x v="4"/>
    <x v="0"/>
    <x v="0"/>
    <x v="96"/>
  </r>
  <r>
    <s v="2020/2021"/>
    <x v="2"/>
    <x v="4"/>
    <x v="0"/>
    <x v="1"/>
    <x v="23"/>
  </r>
  <r>
    <s v="2020/2021"/>
    <x v="2"/>
    <x v="4"/>
    <x v="0"/>
    <x v="2"/>
    <x v="71"/>
  </r>
  <r>
    <s v="2020/2021"/>
    <x v="2"/>
    <x v="4"/>
    <x v="1"/>
    <x v="0"/>
    <x v="7"/>
  </r>
  <r>
    <s v="2020/2021"/>
    <x v="2"/>
    <x v="4"/>
    <x v="1"/>
    <x v="1"/>
    <x v="75"/>
  </r>
  <r>
    <s v="2020/2021"/>
    <x v="2"/>
    <x v="4"/>
    <x v="1"/>
    <x v="2"/>
    <x v="7"/>
  </r>
  <r>
    <s v="2020/2021"/>
    <x v="2"/>
    <x v="4"/>
    <x v="2"/>
    <x v="0"/>
    <x v="5"/>
  </r>
  <r>
    <s v="2020/2021"/>
    <x v="2"/>
    <x v="4"/>
    <x v="2"/>
    <x v="1"/>
    <x v="71"/>
  </r>
  <r>
    <s v="2020/2021"/>
    <x v="2"/>
    <x v="4"/>
    <x v="2"/>
    <x v="2"/>
    <x v="5"/>
  </r>
  <r>
    <s v="2020/2021"/>
    <x v="3"/>
    <x v="4"/>
    <x v="0"/>
    <x v="0"/>
    <x v="47"/>
  </r>
  <r>
    <s v="2020/2021"/>
    <x v="3"/>
    <x v="4"/>
    <x v="0"/>
    <x v="1"/>
    <x v="40"/>
  </r>
  <r>
    <s v="2020/2021"/>
    <x v="3"/>
    <x v="4"/>
    <x v="0"/>
    <x v="2"/>
    <x v="5"/>
  </r>
  <r>
    <s v="2020/2021"/>
    <x v="3"/>
    <x v="4"/>
    <x v="1"/>
    <x v="0"/>
    <x v="71"/>
  </r>
  <r>
    <s v="2020/2021"/>
    <x v="3"/>
    <x v="4"/>
    <x v="1"/>
    <x v="1"/>
    <x v="71"/>
  </r>
  <r>
    <s v="2020/2021"/>
    <x v="3"/>
    <x v="4"/>
    <x v="1"/>
    <x v="2"/>
    <x v="71"/>
  </r>
  <r>
    <s v="2020/2021"/>
    <x v="3"/>
    <x v="4"/>
    <x v="2"/>
    <x v="0"/>
    <x v="71"/>
  </r>
  <r>
    <s v="2020/2021"/>
    <x v="3"/>
    <x v="4"/>
    <x v="2"/>
    <x v="1"/>
    <x v="71"/>
  </r>
  <r>
    <s v="2020/2021"/>
    <x v="3"/>
    <x v="4"/>
    <x v="2"/>
    <x v="2"/>
    <x v="71"/>
  </r>
  <r>
    <s v="2020/2021"/>
    <x v="4"/>
    <x v="4"/>
    <x v="0"/>
    <x v="0"/>
    <x v="97"/>
  </r>
  <r>
    <s v="2020/2021"/>
    <x v="4"/>
    <x v="4"/>
    <x v="0"/>
    <x v="1"/>
    <x v="83"/>
  </r>
  <r>
    <s v="2020/2021"/>
    <x v="4"/>
    <x v="4"/>
    <x v="0"/>
    <x v="2"/>
    <x v="70"/>
  </r>
  <r>
    <s v="2020/2021"/>
    <x v="4"/>
    <x v="4"/>
    <x v="1"/>
    <x v="0"/>
    <x v="42"/>
  </r>
  <r>
    <s v="2020/2021"/>
    <x v="4"/>
    <x v="4"/>
    <x v="1"/>
    <x v="1"/>
    <x v="40"/>
  </r>
  <r>
    <s v="2020/2021"/>
    <x v="4"/>
    <x v="4"/>
    <x v="1"/>
    <x v="2"/>
    <x v="71"/>
  </r>
  <r>
    <s v="2020/2021"/>
    <x v="4"/>
    <x v="4"/>
    <x v="2"/>
    <x v="0"/>
    <x v="29"/>
  </r>
  <r>
    <s v="2020/2021"/>
    <x v="4"/>
    <x v="4"/>
    <x v="2"/>
    <x v="1"/>
    <x v="70"/>
  </r>
  <r>
    <s v="2020/2021"/>
    <x v="4"/>
    <x v="4"/>
    <x v="2"/>
    <x v="2"/>
    <x v="7"/>
  </r>
  <r>
    <s v="2020/2021"/>
    <x v="5"/>
    <x v="4"/>
    <x v="0"/>
    <x v="0"/>
    <x v="98"/>
  </r>
  <r>
    <s v="2020/2021"/>
    <x v="5"/>
    <x v="4"/>
    <x v="0"/>
    <x v="1"/>
    <x v="75"/>
  </r>
  <r>
    <s v="2020/2021"/>
    <x v="5"/>
    <x v="4"/>
    <x v="0"/>
    <x v="2"/>
    <x v="71"/>
  </r>
  <r>
    <s v="2020/2021"/>
    <x v="5"/>
    <x v="4"/>
    <x v="1"/>
    <x v="0"/>
    <x v="7"/>
  </r>
  <r>
    <s v="2020/2021"/>
    <x v="5"/>
    <x v="4"/>
    <x v="1"/>
    <x v="1"/>
    <x v="7"/>
  </r>
  <r>
    <s v="2020/2021"/>
    <x v="5"/>
    <x v="4"/>
    <x v="1"/>
    <x v="2"/>
    <x v="71"/>
  </r>
  <r>
    <s v="2020/2021"/>
    <x v="5"/>
    <x v="4"/>
    <x v="2"/>
    <x v="0"/>
    <x v="5"/>
  </r>
  <r>
    <s v="2020/2021"/>
    <x v="5"/>
    <x v="4"/>
    <x v="2"/>
    <x v="1"/>
    <x v="71"/>
  </r>
  <r>
    <s v="2020/2021"/>
    <x v="5"/>
    <x v="4"/>
    <x v="2"/>
    <x v="2"/>
    <x v="71"/>
  </r>
  <r>
    <s v="2020/2021"/>
    <x v="6"/>
    <x v="4"/>
    <x v="0"/>
    <x v="0"/>
    <x v="99"/>
  </r>
  <r>
    <s v="2020/2021"/>
    <x v="6"/>
    <x v="4"/>
    <x v="0"/>
    <x v="1"/>
    <x v="20"/>
  </r>
  <r>
    <s v="2020/2021"/>
    <x v="6"/>
    <x v="4"/>
    <x v="0"/>
    <x v="2"/>
    <x v="5"/>
  </r>
  <r>
    <s v="2020/2021"/>
    <x v="6"/>
    <x v="4"/>
    <x v="1"/>
    <x v="0"/>
    <x v="70"/>
  </r>
  <r>
    <s v="2020/2021"/>
    <x v="6"/>
    <x v="4"/>
    <x v="1"/>
    <x v="1"/>
    <x v="82"/>
  </r>
  <r>
    <s v="2020/2021"/>
    <x v="6"/>
    <x v="4"/>
    <x v="1"/>
    <x v="2"/>
    <x v="71"/>
  </r>
  <r>
    <s v="2020/2021"/>
    <x v="6"/>
    <x v="4"/>
    <x v="2"/>
    <x v="0"/>
    <x v="82"/>
  </r>
  <r>
    <s v="2020/2021"/>
    <x v="6"/>
    <x v="4"/>
    <x v="2"/>
    <x v="1"/>
    <x v="40"/>
  </r>
  <r>
    <s v="2020/2021"/>
    <x v="6"/>
    <x v="4"/>
    <x v="2"/>
    <x v="2"/>
    <x v="71"/>
  </r>
  <r>
    <s v="2020/2021"/>
    <x v="7"/>
    <x v="4"/>
    <x v="0"/>
    <x v="0"/>
    <x v="100"/>
  </r>
  <r>
    <s v="2020/2021"/>
    <x v="7"/>
    <x v="4"/>
    <x v="0"/>
    <x v="1"/>
    <x v="101"/>
  </r>
  <r>
    <s v="2020/2021"/>
    <x v="7"/>
    <x v="4"/>
    <x v="0"/>
    <x v="2"/>
    <x v="7"/>
  </r>
  <r>
    <s v="2020/2021"/>
    <x v="7"/>
    <x v="4"/>
    <x v="1"/>
    <x v="0"/>
    <x v="42"/>
  </r>
  <r>
    <s v="2020/2021"/>
    <x v="7"/>
    <x v="4"/>
    <x v="1"/>
    <x v="1"/>
    <x v="82"/>
  </r>
  <r>
    <s v="2020/2021"/>
    <x v="7"/>
    <x v="4"/>
    <x v="1"/>
    <x v="2"/>
    <x v="7"/>
  </r>
  <r>
    <s v="2020/2021"/>
    <x v="7"/>
    <x v="4"/>
    <x v="2"/>
    <x v="0"/>
    <x v="7"/>
  </r>
  <r>
    <s v="2020/2021"/>
    <x v="7"/>
    <x v="4"/>
    <x v="2"/>
    <x v="1"/>
    <x v="5"/>
  </r>
  <r>
    <s v="2020/2021"/>
    <x v="7"/>
    <x v="4"/>
    <x v="2"/>
    <x v="2"/>
    <x v="5"/>
  </r>
  <r>
    <s v="2020/2021"/>
    <x v="8"/>
    <x v="4"/>
    <x v="0"/>
    <x v="0"/>
    <x v="102"/>
  </r>
  <r>
    <s v="2020/2021"/>
    <x v="8"/>
    <x v="4"/>
    <x v="0"/>
    <x v="1"/>
    <x v="2"/>
  </r>
  <r>
    <s v="2020/2021"/>
    <x v="8"/>
    <x v="4"/>
    <x v="0"/>
    <x v="2"/>
    <x v="5"/>
  </r>
  <r>
    <s v="2020/2021"/>
    <x v="8"/>
    <x v="4"/>
    <x v="1"/>
    <x v="0"/>
    <x v="5"/>
  </r>
  <r>
    <s v="2020/2021"/>
    <x v="8"/>
    <x v="4"/>
    <x v="1"/>
    <x v="1"/>
    <x v="8"/>
  </r>
  <r>
    <s v="2020/2021"/>
    <x v="8"/>
    <x v="4"/>
    <x v="1"/>
    <x v="2"/>
    <x v="71"/>
  </r>
  <r>
    <s v="2020/2021"/>
    <x v="8"/>
    <x v="4"/>
    <x v="2"/>
    <x v="0"/>
    <x v="8"/>
  </r>
  <r>
    <s v="2020/2021"/>
    <x v="8"/>
    <x v="4"/>
    <x v="2"/>
    <x v="1"/>
    <x v="5"/>
  </r>
  <r>
    <s v="2020/2021"/>
    <x v="8"/>
    <x v="4"/>
    <x v="2"/>
    <x v="2"/>
    <x v="5"/>
  </r>
  <r>
    <s v="2020/2021"/>
    <x v="9"/>
    <x v="4"/>
    <x v="0"/>
    <x v="0"/>
    <x v="74"/>
  </r>
  <r>
    <s v="2020/2021"/>
    <x v="9"/>
    <x v="4"/>
    <x v="0"/>
    <x v="1"/>
    <x v="70"/>
  </r>
  <r>
    <s v="2020/2021"/>
    <x v="9"/>
    <x v="4"/>
    <x v="0"/>
    <x v="2"/>
    <x v="70"/>
  </r>
  <r>
    <s v="2020/2021"/>
    <x v="9"/>
    <x v="4"/>
    <x v="1"/>
    <x v="0"/>
    <x v="70"/>
  </r>
  <r>
    <s v="2020/2021"/>
    <x v="9"/>
    <x v="4"/>
    <x v="1"/>
    <x v="1"/>
    <x v="70"/>
  </r>
  <r>
    <s v="2020/2021"/>
    <x v="9"/>
    <x v="4"/>
    <x v="1"/>
    <x v="2"/>
    <x v="71"/>
  </r>
  <r>
    <s v="2020/2021"/>
    <x v="9"/>
    <x v="4"/>
    <x v="2"/>
    <x v="0"/>
    <x v="77"/>
  </r>
  <r>
    <s v="2020/2021"/>
    <x v="9"/>
    <x v="4"/>
    <x v="2"/>
    <x v="1"/>
    <x v="71"/>
  </r>
  <r>
    <s v="2020/2021"/>
    <x v="9"/>
    <x v="4"/>
    <x v="2"/>
    <x v="2"/>
    <x v="71"/>
  </r>
  <r>
    <s v="2020/2021"/>
    <x v="0"/>
    <x v="5"/>
    <x v="0"/>
    <x v="0"/>
    <x v="103"/>
  </r>
  <r>
    <s v="2020/2021"/>
    <x v="0"/>
    <x v="5"/>
    <x v="0"/>
    <x v="1"/>
    <x v="104"/>
  </r>
  <r>
    <s v="2020/2021"/>
    <x v="0"/>
    <x v="5"/>
    <x v="0"/>
    <x v="2"/>
    <x v="56"/>
  </r>
  <r>
    <s v="2020/2021"/>
    <x v="0"/>
    <x v="5"/>
    <x v="1"/>
    <x v="0"/>
    <x v="61"/>
  </r>
  <r>
    <s v="2020/2021"/>
    <x v="0"/>
    <x v="5"/>
    <x v="1"/>
    <x v="1"/>
    <x v="23"/>
  </r>
  <r>
    <s v="2020/2021"/>
    <x v="0"/>
    <x v="5"/>
    <x v="1"/>
    <x v="2"/>
    <x v="7"/>
  </r>
  <r>
    <s v="2020/2021"/>
    <x v="0"/>
    <x v="5"/>
    <x v="2"/>
    <x v="0"/>
    <x v="5"/>
  </r>
  <r>
    <s v="2020/2021"/>
    <x v="0"/>
    <x v="5"/>
    <x v="2"/>
    <x v="1"/>
    <x v="71"/>
  </r>
  <r>
    <s v="2020/2021"/>
    <x v="0"/>
    <x v="5"/>
    <x v="2"/>
    <x v="2"/>
    <x v="7"/>
  </r>
  <r>
    <s v="2020/2021"/>
    <x v="1"/>
    <x v="5"/>
    <x v="0"/>
    <x v="0"/>
    <x v="105"/>
  </r>
  <r>
    <s v="2020/2021"/>
    <x v="1"/>
    <x v="5"/>
    <x v="0"/>
    <x v="1"/>
    <x v="106"/>
  </r>
  <r>
    <s v="2020/2021"/>
    <x v="1"/>
    <x v="5"/>
    <x v="0"/>
    <x v="2"/>
    <x v="107"/>
  </r>
  <r>
    <s v="2020/2021"/>
    <x v="1"/>
    <x v="5"/>
    <x v="1"/>
    <x v="0"/>
    <x v="108"/>
  </r>
  <r>
    <s v="2020/2021"/>
    <x v="1"/>
    <x v="5"/>
    <x v="1"/>
    <x v="1"/>
    <x v="109"/>
  </r>
  <r>
    <s v="2020/2021"/>
    <x v="1"/>
    <x v="5"/>
    <x v="1"/>
    <x v="2"/>
    <x v="28"/>
  </r>
  <r>
    <s v="2020/2021"/>
    <x v="1"/>
    <x v="5"/>
    <x v="2"/>
    <x v="0"/>
    <x v="110"/>
  </r>
  <r>
    <s v="2020/2021"/>
    <x v="1"/>
    <x v="5"/>
    <x v="2"/>
    <x v="1"/>
    <x v="90"/>
  </r>
  <r>
    <s v="2020/2021"/>
    <x v="1"/>
    <x v="5"/>
    <x v="2"/>
    <x v="2"/>
    <x v="41"/>
  </r>
  <r>
    <s v="2020/2021"/>
    <x v="2"/>
    <x v="5"/>
    <x v="0"/>
    <x v="0"/>
    <x v="111"/>
  </r>
  <r>
    <s v="2020/2021"/>
    <x v="2"/>
    <x v="5"/>
    <x v="0"/>
    <x v="1"/>
    <x v="34"/>
  </r>
  <r>
    <s v="2020/2021"/>
    <x v="2"/>
    <x v="5"/>
    <x v="0"/>
    <x v="2"/>
    <x v="87"/>
  </r>
  <r>
    <s v="2020/2021"/>
    <x v="2"/>
    <x v="5"/>
    <x v="1"/>
    <x v="0"/>
    <x v="2"/>
  </r>
  <r>
    <s v="2020/2021"/>
    <x v="2"/>
    <x v="5"/>
    <x v="1"/>
    <x v="1"/>
    <x v="58"/>
  </r>
  <r>
    <s v="2020/2021"/>
    <x v="2"/>
    <x v="5"/>
    <x v="1"/>
    <x v="2"/>
    <x v="75"/>
  </r>
  <r>
    <s v="2020/2021"/>
    <x v="2"/>
    <x v="5"/>
    <x v="2"/>
    <x v="0"/>
    <x v="112"/>
  </r>
  <r>
    <s v="2020/2021"/>
    <x v="2"/>
    <x v="5"/>
    <x v="2"/>
    <x v="1"/>
    <x v="32"/>
  </r>
  <r>
    <s v="2020/2021"/>
    <x v="2"/>
    <x v="5"/>
    <x v="2"/>
    <x v="2"/>
    <x v="51"/>
  </r>
  <r>
    <s v="2020/2021"/>
    <x v="3"/>
    <x v="5"/>
    <x v="0"/>
    <x v="0"/>
    <x v="113"/>
  </r>
  <r>
    <s v="2020/2021"/>
    <x v="3"/>
    <x v="5"/>
    <x v="0"/>
    <x v="1"/>
    <x v="114"/>
  </r>
  <r>
    <s v="2020/2021"/>
    <x v="3"/>
    <x v="5"/>
    <x v="0"/>
    <x v="2"/>
    <x v="115"/>
  </r>
  <r>
    <s v="2020/2021"/>
    <x v="3"/>
    <x v="5"/>
    <x v="1"/>
    <x v="0"/>
    <x v="77"/>
  </r>
  <r>
    <s v="2020/2021"/>
    <x v="3"/>
    <x v="5"/>
    <x v="1"/>
    <x v="1"/>
    <x v="7"/>
  </r>
  <r>
    <s v="2020/2021"/>
    <x v="3"/>
    <x v="5"/>
    <x v="1"/>
    <x v="2"/>
    <x v="5"/>
  </r>
  <r>
    <s v="2020/2021"/>
    <x v="3"/>
    <x v="5"/>
    <x v="2"/>
    <x v="0"/>
    <x v="40"/>
  </r>
  <r>
    <s v="2020/2021"/>
    <x v="3"/>
    <x v="5"/>
    <x v="2"/>
    <x v="1"/>
    <x v="5"/>
  </r>
  <r>
    <s v="2020/2021"/>
    <x v="3"/>
    <x v="5"/>
    <x v="2"/>
    <x v="2"/>
    <x v="8"/>
  </r>
  <r>
    <s v="2020/2021"/>
    <x v="4"/>
    <x v="5"/>
    <x v="0"/>
    <x v="0"/>
    <x v="116"/>
  </r>
  <r>
    <s v="2020/2021"/>
    <x v="4"/>
    <x v="5"/>
    <x v="0"/>
    <x v="1"/>
    <x v="117"/>
  </r>
  <r>
    <s v="2020/2021"/>
    <x v="4"/>
    <x v="5"/>
    <x v="0"/>
    <x v="2"/>
    <x v="1"/>
  </r>
  <r>
    <s v="2020/2021"/>
    <x v="4"/>
    <x v="5"/>
    <x v="1"/>
    <x v="0"/>
    <x v="118"/>
  </r>
  <r>
    <s v="2020/2021"/>
    <x v="4"/>
    <x v="5"/>
    <x v="1"/>
    <x v="1"/>
    <x v="119"/>
  </r>
  <r>
    <s v="2020/2021"/>
    <x v="4"/>
    <x v="5"/>
    <x v="1"/>
    <x v="2"/>
    <x v="77"/>
  </r>
  <r>
    <s v="2020/2021"/>
    <x v="4"/>
    <x v="5"/>
    <x v="2"/>
    <x v="0"/>
    <x v="90"/>
  </r>
  <r>
    <s v="2020/2021"/>
    <x v="4"/>
    <x v="5"/>
    <x v="2"/>
    <x v="1"/>
    <x v="81"/>
  </r>
  <r>
    <s v="2020/2021"/>
    <x v="4"/>
    <x v="5"/>
    <x v="2"/>
    <x v="2"/>
    <x v="2"/>
  </r>
  <r>
    <s v="2020/2021"/>
    <x v="5"/>
    <x v="5"/>
    <x v="0"/>
    <x v="0"/>
    <x v="120"/>
  </r>
  <r>
    <s v="2020/2021"/>
    <x v="5"/>
    <x v="5"/>
    <x v="0"/>
    <x v="1"/>
    <x v="112"/>
  </r>
  <r>
    <s v="2020/2021"/>
    <x v="5"/>
    <x v="5"/>
    <x v="0"/>
    <x v="2"/>
    <x v="29"/>
  </r>
  <r>
    <s v="2020/2021"/>
    <x v="5"/>
    <x v="5"/>
    <x v="1"/>
    <x v="0"/>
    <x v="121"/>
  </r>
  <r>
    <s v="2020/2021"/>
    <x v="5"/>
    <x v="5"/>
    <x v="1"/>
    <x v="1"/>
    <x v="71"/>
  </r>
  <r>
    <s v="2020/2021"/>
    <x v="5"/>
    <x v="5"/>
    <x v="1"/>
    <x v="2"/>
    <x v="8"/>
  </r>
  <r>
    <s v="2020/2021"/>
    <x v="5"/>
    <x v="5"/>
    <x v="2"/>
    <x v="0"/>
    <x v="75"/>
  </r>
  <r>
    <s v="2020/2021"/>
    <x v="5"/>
    <x v="5"/>
    <x v="2"/>
    <x v="1"/>
    <x v="75"/>
  </r>
  <r>
    <s v="2020/2021"/>
    <x v="5"/>
    <x v="5"/>
    <x v="2"/>
    <x v="2"/>
    <x v="7"/>
  </r>
  <r>
    <s v="2020/2021"/>
    <x v="6"/>
    <x v="5"/>
    <x v="0"/>
    <x v="0"/>
    <x v="122"/>
  </r>
  <r>
    <s v="2020/2021"/>
    <x v="6"/>
    <x v="5"/>
    <x v="0"/>
    <x v="1"/>
    <x v="123"/>
  </r>
  <r>
    <s v="2020/2021"/>
    <x v="6"/>
    <x v="5"/>
    <x v="0"/>
    <x v="2"/>
    <x v="2"/>
  </r>
  <r>
    <s v="2020/2021"/>
    <x v="6"/>
    <x v="5"/>
    <x v="1"/>
    <x v="0"/>
    <x v="61"/>
  </r>
  <r>
    <s v="2020/2021"/>
    <x v="6"/>
    <x v="5"/>
    <x v="1"/>
    <x v="1"/>
    <x v="124"/>
  </r>
  <r>
    <s v="2020/2021"/>
    <x v="6"/>
    <x v="5"/>
    <x v="1"/>
    <x v="2"/>
    <x v="125"/>
  </r>
  <r>
    <s v="2020/2021"/>
    <x v="6"/>
    <x v="5"/>
    <x v="2"/>
    <x v="0"/>
    <x v="126"/>
  </r>
  <r>
    <s v="2020/2021"/>
    <x v="6"/>
    <x v="5"/>
    <x v="2"/>
    <x v="1"/>
    <x v="127"/>
  </r>
  <r>
    <s v="2020/2021"/>
    <x v="6"/>
    <x v="5"/>
    <x v="2"/>
    <x v="2"/>
    <x v="40"/>
  </r>
  <r>
    <s v="2020/2021"/>
    <x v="7"/>
    <x v="5"/>
    <x v="0"/>
    <x v="0"/>
    <x v="128"/>
  </r>
  <r>
    <s v="2020/2021"/>
    <x v="7"/>
    <x v="5"/>
    <x v="0"/>
    <x v="1"/>
    <x v="15"/>
  </r>
  <r>
    <s v="2020/2021"/>
    <x v="7"/>
    <x v="5"/>
    <x v="0"/>
    <x v="2"/>
    <x v="23"/>
  </r>
  <r>
    <s v="2020/2021"/>
    <x v="7"/>
    <x v="5"/>
    <x v="1"/>
    <x v="0"/>
    <x v="65"/>
  </r>
  <r>
    <s v="2020/2021"/>
    <x v="7"/>
    <x v="5"/>
    <x v="1"/>
    <x v="1"/>
    <x v="129"/>
  </r>
  <r>
    <s v="2020/2021"/>
    <x v="7"/>
    <x v="5"/>
    <x v="1"/>
    <x v="2"/>
    <x v="4"/>
  </r>
  <r>
    <s v="2020/2021"/>
    <x v="7"/>
    <x v="5"/>
    <x v="2"/>
    <x v="0"/>
    <x v="32"/>
  </r>
  <r>
    <s v="2020/2021"/>
    <x v="7"/>
    <x v="5"/>
    <x v="2"/>
    <x v="1"/>
    <x v="115"/>
  </r>
  <r>
    <s v="2020/2021"/>
    <x v="7"/>
    <x v="5"/>
    <x v="2"/>
    <x v="2"/>
    <x v="23"/>
  </r>
  <r>
    <s v="2020/2021"/>
    <x v="8"/>
    <x v="5"/>
    <x v="0"/>
    <x v="0"/>
    <x v="130"/>
  </r>
  <r>
    <s v="2020/2021"/>
    <x v="8"/>
    <x v="5"/>
    <x v="0"/>
    <x v="1"/>
    <x v="131"/>
  </r>
  <r>
    <s v="2020/2021"/>
    <x v="8"/>
    <x v="5"/>
    <x v="0"/>
    <x v="2"/>
    <x v="21"/>
  </r>
  <r>
    <s v="2020/2021"/>
    <x v="8"/>
    <x v="5"/>
    <x v="1"/>
    <x v="0"/>
    <x v="29"/>
  </r>
  <r>
    <s v="2020/2021"/>
    <x v="8"/>
    <x v="5"/>
    <x v="1"/>
    <x v="1"/>
    <x v="31"/>
  </r>
  <r>
    <s v="2020/2021"/>
    <x v="8"/>
    <x v="5"/>
    <x v="1"/>
    <x v="2"/>
    <x v="75"/>
  </r>
  <r>
    <s v="2020/2021"/>
    <x v="8"/>
    <x v="5"/>
    <x v="2"/>
    <x v="0"/>
    <x v="22"/>
  </r>
  <r>
    <s v="2020/2021"/>
    <x v="8"/>
    <x v="5"/>
    <x v="2"/>
    <x v="1"/>
    <x v="82"/>
  </r>
  <r>
    <s v="2020/2021"/>
    <x v="8"/>
    <x v="5"/>
    <x v="2"/>
    <x v="2"/>
    <x v="38"/>
  </r>
  <r>
    <s v="2020/2021"/>
    <x v="9"/>
    <x v="5"/>
    <x v="0"/>
    <x v="0"/>
    <x v="132"/>
  </r>
  <r>
    <s v="2020/2021"/>
    <x v="9"/>
    <x v="5"/>
    <x v="0"/>
    <x v="1"/>
    <x v="133"/>
  </r>
  <r>
    <s v="2020/2021"/>
    <x v="9"/>
    <x v="5"/>
    <x v="0"/>
    <x v="2"/>
    <x v="121"/>
  </r>
  <r>
    <s v="2020/2021"/>
    <x v="9"/>
    <x v="5"/>
    <x v="1"/>
    <x v="0"/>
    <x v="56"/>
  </r>
  <r>
    <s v="2020/2021"/>
    <x v="9"/>
    <x v="5"/>
    <x v="1"/>
    <x v="1"/>
    <x v="38"/>
  </r>
  <r>
    <s v="2020/2021"/>
    <x v="9"/>
    <x v="5"/>
    <x v="1"/>
    <x v="2"/>
    <x v="7"/>
  </r>
  <r>
    <s v="2020/2021"/>
    <x v="9"/>
    <x v="5"/>
    <x v="2"/>
    <x v="0"/>
    <x v="66"/>
  </r>
  <r>
    <s v="2020/2021"/>
    <x v="9"/>
    <x v="5"/>
    <x v="2"/>
    <x v="1"/>
    <x v="70"/>
  </r>
  <r>
    <s v="2020/2021"/>
    <x v="9"/>
    <x v="5"/>
    <x v="2"/>
    <x v="2"/>
    <x v="5"/>
  </r>
  <r>
    <m/>
    <x v="10"/>
    <x v="6"/>
    <x v="3"/>
    <x v="3"/>
    <x v="1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eau croisé dynamique2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5">
  <location ref="A4:D16" firstHeaderRow="1" firstDataRow="2" firstDataCol="1" rowPageCount="2" colPageCount="1"/>
  <pivotFields count="10">
    <pivotField showAll="0"/>
    <pivotField axis="axisRow" showAll="0">
      <items count="13">
        <item x="1"/>
        <item h="1" x="0"/>
        <item x="2"/>
        <item x="3"/>
        <item x="4"/>
        <item x="5"/>
        <item x="6"/>
        <item x="7"/>
        <item x="8"/>
        <item x="9"/>
        <item x="10"/>
        <item h="1" x="11"/>
        <item t="default"/>
      </items>
    </pivotField>
    <pivotField showAll="0"/>
    <pivotField axis="axisCol" showAll="0">
      <items count="4">
        <item x="2"/>
        <item x="1"/>
        <item h="1" x="0"/>
        <item t="default"/>
      </items>
    </pivotField>
    <pivotField axis="axisPage" showAll="0">
      <items count="5">
        <item x="2"/>
        <item x="1"/>
        <item x="0"/>
        <item x="3"/>
        <item t="default"/>
      </items>
    </pivotField>
    <pivotField showAll="0"/>
    <pivotField showAll="0">
      <items count="5">
        <item x="3"/>
        <item x="2"/>
        <item x="1"/>
        <item x="0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dataField="1" showAll="0">
      <items count="544">
        <item x="54"/>
        <item x="125"/>
        <item x="124"/>
        <item x="336"/>
        <item x="308"/>
        <item x="321"/>
        <item x="394"/>
        <item x="393"/>
        <item x="322"/>
        <item x="331"/>
        <item x="380"/>
        <item x="345"/>
        <item x="433"/>
        <item x="355"/>
        <item x="317"/>
        <item x="431"/>
        <item x="425"/>
        <item x="340"/>
        <item x="356"/>
        <item x="196"/>
        <item x="339"/>
        <item x="327"/>
        <item x="318"/>
        <item x="365"/>
        <item x="326"/>
        <item x="537"/>
        <item x="405"/>
        <item x="366"/>
        <item x="312"/>
        <item x="235"/>
        <item x="319"/>
        <item x="234"/>
        <item x="195"/>
        <item x="347"/>
        <item x="303"/>
        <item x="376"/>
        <item x="536"/>
        <item x="338"/>
        <item x="128"/>
        <item x="399"/>
        <item x="127"/>
        <item x="346"/>
        <item x="400"/>
        <item x="320"/>
        <item x="348"/>
        <item x="309"/>
        <item x="337"/>
        <item x="281"/>
        <item x="65"/>
        <item x="126"/>
        <item x="282"/>
        <item x="66"/>
        <item x="311"/>
        <item x="427"/>
        <item x="369"/>
        <item x="426"/>
        <item x="341"/>
        <item x="90"/>
        <item x="310"/>
        <item x="30"/>
        <item x="201"/>
        <item x="329"/>
        <item x="151"/>
        <item x="31"/>
        <item x="368"/>
        <item x="328"/>
        <item x="314"/>
        <item x="271"/>
        <item x="89"/>
        <item x="342"/>
        <item x="229"/>
        <item x="316"/>
        <item x="330"/>
        <item x="408"/>
        <item x="332"/>
        <item x="367"/>
        <item x="417"/>
        <item x="253"/>
        <item x="228"/>
        <item x="313"/>
        <item x="378"/>
        <item x="379"/>
        <item x="333"/>
        <item x="392"/>
        <item x="48"/>
        <item x="325"/>
        <item x="315"/>
        <item x="254"/>
        <item x="391"/>
        <item x="334"/>
        <item x="335"/>
        <item x="377"/>
        <item x="358"/>
        <item x="323"/>
        <item x="324"/>
        <item x="143"/>
        <item x="218"/>
        <item x="49"/>
        <item x="478"/>
        <item x="407"/>
        <item x="145"/>
        <item x="146"/>
        <item x="434"/>
        <item x="406"/>
        <item x="435"/>
        <item x="144"/>
        <item x="175"/>
        <item x="181"/>
        <item x="451"/>
        <item x="287"/>
        <item x="180"/>
        <item x="288"/>
        <item x="174"/>
        <item x="357"/>
        <item x="360"/>
        <item x="233"/>
        <item x="420"/>
        <item x="359"/>
        <item x="522"/>
        <item x="286"/>
        <item x="404"/>
        <item x="232"/>
        <item x="142"/>
        <item x="467"/>
        <item x="521"/>
        <item x="231"/>
        <item x="141"/>
        <item x="230"/>
        <item x="349"/>
        <item x="418"/>
        <item x="285"/>
        <item x="204"/>
        <item x="403"/>
        <item x="385"/>
        <item x="419"/>
        <item x="386"/>
        <item x="430"/>
        <item x="410"/>
        <item x="432"/>
        <item x="252"/>
        <item x="84"/>
        <item x="205"/>
        <item x="350"/>
        <item x="284"/>
        <item x="344"/>
        <item x="203"/>
        <item x="343"/>
        <item x="402"/>
        <item x="83"/>
        <item x="409"/>
        <item x="202"/>
        <item x="515"/>
        <item x="401"/>
        <item x="516"/>
        <item x="283"/>
        <item x="486"/>
        <item x="415"/>
        <item x="397"/>
        <item x="416"/>
        <item x="265"/>
        <item x="36"/>
        <item x="168"/>
        <item x="185"/>
        <item x="266"/>
        <item x="398"/>
        <item x="221"/>
        <item x="169"/>
        <item x="428"/>
        <item x="186"/>
        <item x="222"/>
        <item x="238"/>
        <item x="37"/>
        <item x="429"/>
        <item x="213"/>
        <item x="237"/>
        <item x="212"/>
        <item x="251"/>
        <item x="370"/>
        <item x="395"/>
        <item x="371"/>
        <item x="272"/>
        <item x="250"/>
        <item x="72"/>
        <item x="71"/>
        <item x="383"/>
        <item x="162"/>
        <item x="424"/>
        <item x="274"/>
        <item x="245"/>
        <item x="244"/>
        <item x="220"/>
        <item x="163"/>
        <item x="70"/>
        <item x="384"/>
        <item x="396"/>
        <item x="219"/>
        <item x="78"/>
        <item x="421"/>
        <item x="363"/>
        <item x="77"/>
        <item x="273"/>
        <item x="248"/>
        <item x="364"/>
        <item x="249"/>
        <item x="503"/>
        <item x="69"/>
        <item x="361"/>
        <item x="239"/>
        <item x="246"/>
        <item x="438"/>
        <item x="236"/>
        <item x="437"/>
        <item x="247"/>
        <item x="362"/>
        <item x="504"/>
        <item x="299"/>
        <item x="472"/>
        <item x="462"/>
        <item x="381"/>
        <item x="58"/>
        <item x="156"/>
        <item x="461"/>
        <item x="57"/>
        <item x="68"/>
        <item x="387"/>
        <item x="34"/>
        <item x="389"/>
        <item x="388"/>
        <item x="436"/>
        <item x="157"/>
        <item x="217"/>
        <item x="390"/>
        <item x="382"/>
        <item x="473"/>
        <item x="215"/>
        <item x="67"/>
        <item x="216"/>
        <item x="497"/>
        <item x="106"/>
        <item x="35"/>
        <item x="214"/>
        <item x="257"/>
        <item x="107"/>
        <item x="413"/>
        <item x="55"/>
        <item x="498"/>
        <item x="56"/>
        <item x="224"/>
        <item x="258"/>
        <item x="33"/>
        <item x="256"/>
        <item x="53"/>
        <item x="255"/>
        <item x="412"/>
        <item x="32"/>
        <item x="52"/>
        <item x="294"/>
        <item x="456"/>
        <item x="184"/>
        <item x="135"/>
        <item x="119"/>
        <item x="223"/>
        <item x="293"/>
        <item x="118"/>
        <item x="136"/>
        <item x="270"/>
        <item x="374"/>
        <item x="269"/>
        <item x="375"/>
        <item x="88"/>
        <item x="87"/>
        <item x="352"/>
        <item x="411"/>
        <item x="373"/>
        <item x="414"/>
        <item x="423"/>
        <item x="446"/>
        <item x="422"/>
        <item x="351"/>
        <item x="268"/>
        <item x="267"/>
        <item x="354"/>
        <item x="302"/>
        <item x="445"/>
        <item x="199"/>
        <item x="300"/>
        <item x="50"/>
        <item x="353"/>
        <item x="372"/>
        <item x="51"/>
        <item x="85"/>
        <item x="86"/>
        <item x="200"/>
        <item x="301"/>
        <item x="182"/>
        <item x="465"/>
        <item x="291"/>
        <item x="149"/>
        <item x="466"/>
        <item x="183"/>
        <item x="292"/>
        <item x="150"/>
        <item x="470"/>
        <item x="206"/>
        <item x="207"/>
        <item x="226"/>
        <item x="481"/>
        <item x="227"/>
        <item x="471"/>
        <item x="289"/>
        <item x="527"/>
        <item x="526"/>
        <item x="482"/>
        <item x="225"/>
        <item x="290"/>
        <item x="101"/>
        <item x="148"/>
        <item x="524"/>
        <item x="242"/>
        <item x="129"/>
        <item x="243"/>
        <item x="147"/>
        <item x="130"/>
        <item x="525"/>
        <item x="197"/>
        <item x="464"/>
        <item x="484"/>
        <item x="198"/>
        <item x="468"/>
        <item x="463"/>
        <item x="241"/>
        <item x="240"/>
        <item x="479"/>
        <item x="211"/>
        <item x="454"/>
        <item x="455"/>
        <item x="210"/>
        <item x="209"/>
        <item x="469"/>
        <item x="485"/>
        <item x="208"/>
        <item x="480"/>
        <item x="40"/>
        <item x="523"/>
        <item x="41"/>
        <item x="519"/>
        <item x="520"/>
        <item x="507"/>
        <item x="508"/>
        <item x="489"/>
        <item x="178"/>
        <item x="13"/>
        <item x="179"/>
        <item x="9"/>
        <item x="490"/>
        <item x="193"/>
        <item x="449"/>
        <item x="447"/>
        <item x="160"/>
        <item x="450"/>
        <item x="39"/>
        <item x="448"/>
        <item x="161"/>
        <item x="194"/>
        <item x="506"/>
        <item x="505"/>
        <item x="38"/>
        <item x="488"/>
        <item x="502"/>
        <item x="518"/>
        <item x="540"/>
        <item x="487"/>
        <item x="501"/>
        <item x="177"/>
        <item x="517"/>
        <item x="81"/>
        <item x="166"/>
        <item x="541"/>
        <item x="158"/>
        <item x="167"/>
        <item x="452"/>
        <item x="176"/>
        <item x="453"/>
        <item x="306"/>
        <item x="122"/>
        <item x="534"/>
        <item x="159"/>
        <item x="82"/>
        <item x="535"/>
        <item x="123"/>
        <item x="307"/>
        <item x="75"/>
        <item x="483"/>
        <item x="439"/>
        <item x="440"/>
        <item x="165"/>
        <item x="76"/>
        <item x="164"/>
        <item x="80"/>
        <item x="459"/>
        <item x="59"/>
        <item x="499"/>
        <item x="79"/>
        <item x="500"/>
        <item x="460"/>
        <item x="60"/>
        <item x="297"/>
        <item x="139"/>
        <item x="191"/>
        <item x="457"/>
        <item x="192"/>
        <item x="296"/>
        <item x="458"/>
        <item x="110"/>
        <item x="298"/>
        <item x="111"/>
        <item x="532"/>
        <item x="140"/>
        <item x="295"/>
        <item x="539"/>
        <item x="538"/>
        <item x="304"/>
        <item x="533"/>
        <item x="173"/>
        <item x="172"/>
        <item x="121"/>
        <item x="305"/>
        <item x="120"/>
        <item x="73"/>
        <item x="105"/>
        <item x="74"/>
        <item x="104"/>
        <item x="42"/>
        <item x="137"/>
        <item x="93"/>
        <item x="102"/>
        <item x="108"/>
        <item x="109"/>
        <item x="94"/>
        <item x="103"/>
        <item x="138"/>
        <item x="171"/>
        <item x="43"/>
        <item x="170"/>
        <item x="476"/>
        <item x="477"/>
        <item x="475"/>
        <item x="91"/>
        <item x="474"/>
        <item x="189"/>
        <item x="190"/>
        <item x="92"/>
        <item x="154"/>
        <item x="155"/>
        <item x="530"/>
        <item x="113"/>
        <item x="531"/>
        <item x="112"/>
        <item x="188"/>
        <item x="187"/>
        <item x="443"/>
        <item x="2"/>
        <item x="5"/>
        <item x="444"/>
        <item x="529"/>
        <item x="8"/>
        <item x="63"/>
        <item x="528"/>
        <item x="12"/>
        <item x="153"/>
        <item x="441"/>
        <item x="61"/>
        <item x="276"/>
        <item x="152"/>
        <item x="18"/>
        <item x="64"/>
        <item x="442"/>
        <item x="96"/>
        <item x="275"/>
        <item x="62"/>
        <item x="95"/>
        <item x="19"/>
        <item x="133"/>
        <item x="134"/>
        <item x="510"/>
        <item x="509"/>
        <item x="46"/>
        <item x="491"/>
        <item x="492"/>
        <item x="47"/>
        <item x="44"/>
        <item x="132"/>
        <item x="131"/>
        <item x="45"/>
        <item x="259"/>
        <item x="260"/>
        <item x="115"/>
        <item x="116"/>
        <item x="114"/>
        <item x="117"/>
        <item x="277"/>
        <item x="278"/>
        <item x="279"/>
        <item x="280"/>
        <item x="99"/>
        <item x="100"/>
        <item x="263"/>
        <item x="10"/>
        <item x="261"/>
        <item x="6"/>
        <item x="513"/>
        <item x="512"/>
        <item x="264"/>
        <item x="262"/>
        <item x="511"/>
        <item x="97"/>
        <item x="98"/>
        <item x="514"/>
        <item x="495"/>
        <item x="496"/>
        <item x="25"/>
        <item x="24"/>
        <item x="493"/>
        <item x="494"/>
        <item x="22"/>
        <item x="23"/>
        <item x="20"/>
        <item x="21"/>
        <item x="28"/>
        <item x="29"/>
        <item x="16"/>
        <item x="27"/>
        <item x="17"/>
        <item x="26"/>
        <item x="0"/>
        <item x="3"/>
        <item x="7"/>
        <item x="11"/>
        <item x="1"/>
        <item x="4"/>
        <item x="14"/>
        <item x="15"/>
        <item x="542"/>
        <item t="default"/>
      </items>
    </pivotField>
  </pivotFields>
  <rowFields count="1">
    <field x="1"/>
  </rowFields>
  <rowItems count="11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3"/>
  </colFields>
  <colItems count="3">
    <i>
      <x/>
    </i>
    <i>
      <x v="1"/>
    </i>
    <i t="grand">
      <x/>
    </i>
  </colItems>
  <pageFields count="2">
    <pageField fld="8" hier="-1"/>
    <pageField fld="4" hier="-1"/>
  </pageFields>
  <dataFields count="1">
    <dataField name="Somme de PRESCOLAIRE" fld="9" baseField="1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3" cacheId="1" applyNumberFormats="0" applyBorderFormats="0" applyFontFormats="0" applyPatternFormats="0" applyAlignmentFormats="0" applyWidthHeightFormats="1" dataCaption="Valeurs" updatedVersion="6" minRefreshableVersion="3" itemPrintTitles="1" createdVersion="6" indent="0" outline="1" outlineData="1" multipleFieldFilters="0">
  <location ref="A3:L83" firstHeaderRow="1" firstDataRow="2" firstDataCol="1"/>
  <pivotFields count="6">
    <pivotField showAll="0"/>
    <pivotField axis="axisCol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Row" showAll="0">
      <items count="8">
        <item x="2"/>
        <item x="4"/>
        <item x="3"/>
        <item x="1"/>
        <item x="0"/>
        <item x="5"/>
        <item h="1" x="6"/>
        <item t="default"/>
      </items>
    </pivotField>
    <pivotField axis="axisRow" showAll="0">
      <items count="5">
        <item x="0"/>
        <item x="2"/>
        <item x="1"/>
        <item x="3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dataField="1" showAll="0">
      <items count="136">
        <item x="71"/>
        <item x="7"/>
        <item x="5"/>
        <item x="8"/>
        <item x="70"/>
        <item x="75"/>
        <item x="30"/>
        <item x="77"/>
        <item x="40"/>
        <item x="42"/>
        <item x="82"/>
        <item x="29"/>
        <item x="121"/>
        <item x="51"/>
        <item x="81"/>
        <item x="32"/>
        <item x="2"/>
        <item x="87"/>
        <item x="28"/>
        <item x="23"/>
        <item x="20"/>
        <item x="56"/>
        <item x="25"/>
        <item x="115"/>
        <item x="4"/>
        <item x="6"/>
        <item x="31"/>
        <item x="68"/>
        <item x="45"/>
        <item x="38"/>
        <item x="93"/>
        <item x="21"/>
        <item x="61"/>
        <item x="91"/>
        <item x="3"/>
        <item x="57"/>
        <item x="22"/>
        <item x="101"/>
        <item x="58"/>
        <item x="14"/>
        <item x="90"/>
        <item x="112"/>
        <item x="11"/>
        <item x="66"/>
        <item x="69"/>
        <item x="46"/>
        <item x="37"/>
        <item x="73"/>
        <item x="41"/>
        <item x="1"/>
        <item x="125"/>
        <item x="119"/>
        <item x="107"/>
        <item x="76"/>
        <item x="124"/>
        <item x="62"/>
        <item x="129"/>
        <item x="48"/>
        <item x="17"/>
        <item x="114"/>
        <item x="84"/>
        <item x="47"/>
        <item x="27"/>
        <item x="104"/>
        <item x="65"/>
        <item x="99"/>
        <item x="79"/>
        <item x="35"/>
        <item x="133"/>
        <item x="94"/>
        <item x="16"/>
        <item x="54"/>
        <item x="24"/>
        <item x="123"/>
        <item x="118"/>
        <item x="19"/>
        <item x="102"/>
        <item x="64"/>
        <item x="83"/>
        <item x="98"/>
        <item x="109"/>
        <item x="34"/>
        <item x="126"/>
        <item x="55"/>
        <item x="96"/>
        <item x="80"/>
        <item x="13"/>
        <item x="127"/>
        <item x="131"/>
        <item x="92"/>
        <item x="110"/>
        <item x="36"/>
        <item x="44"/>
        <item x="86"/>
        <item x="50"/>
        <item x="108"/>
        <item x="49"/>
        <item x="60"/>
        <item x="67"/>
        <item x="74"/>
        <item x="12"/>
        <item x="15"/>
        <item x="100"/>
        <item x="53"/>
        <item x="26"/>
        <item x="0"/>
        <item x="85"/>
        <item x="39"/>
        <item x="113"/>
        <item x="103"/>
        <item x="78"/>
        <item x="122"/>
        <item x="43"/>
        <item x="10"/>
        <item x="120"/>
        <item x="18"/>
        <item x="117"/>
        <item x="72"/>
        <item x="111"/>
        <item x="59"/>
        <item x="132"/>
        <item x="106"/>
        <item x="89"/>
        <item x="130"/>
        <item x="63"/>
        <item x="97"/>
        <item x="88"/>
        <item x="52"/>
        <item x="95"/>
        <item x="128"/>
        <item x="33"/>
        <item x="116"/>
        <item x="9"/>
        <item x="105"/>
        <item x="134"/>
        <item t="default"/>
      </items>
    </pivotField>
  </pivotFields>
  <rowFields count="3">
    <field x="2"/>
    <field x="4"/>
    <field x="3"/>
  </rowFields>
  <rowItems count="79">
    <i>
      <x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1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2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3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4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5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 t="grand">
      <x/>
    </i>
  </rowItems>
  <colFields count="1">
    <field x="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omme de PRESCOLAIRE" fld="5" baseField="4" baseItem="0" numFmtId="3"/>
  </dataFields>
  <formats count="1">
    <format dxfId="0">
      <pivotArea collapsedLevelsAreSubtotals="1" fieldPosition="0">
        <references count="3">
          <reference field="1" count="1" selected="0">
            <x v="1"/>
          </reference>
          <reference field="2" count="1" selected="0">
            <x v="0"/>
          </reference>
          <reference field="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eau croisé dynamique6" cacheId="1" applyNumberFormats="0" applyBorderFormats="0" applyFontFormats="0" applyPatternFormats="0" applyAlignmentFormats="0" applyWidthHeightFormats="1" dataCaption="Valeurs" updatedVersion="6" minRefreshableVersion="3" itemPrintTitles="1" createdVersion="6" indent="0" outline="1" outlineData="1" multipleFieldFilters="0">
  <location ref="V21:Y33" firstHeaderRow="1" firstDataRow="2" firstDataCol="1" rowPageCount="2" colPageCount="1"/>
  <pivotFields count="6">
    <pivotField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Col" showAll="0">
      <items count="8">
        <item h="1" x="2"/>
        <item h="1" x="4"/>
        <item x="3"/>
        <item h="1" x="1"/>
        <item x="0"/>
        <item h="1" x="5"/>
        <item h="1" x="6"/>
        <item t="default"/>
      </items>
    </pivotField>
    <pivotField axis="axisPage" showAll="0">
      <items count="5">
        <item x="0"/>
        <item x="2"/>
        <item x="1"/>
        <item x="3"/>
        <item t="default"/>
      </items>
    </pivotField>
    <pivotField axis="axisPage" showAll="0">
      <items count="5">
        <item sd="0" x="1"/>
        <item sd="0" x="0"/>
        <item sd="0" x="2"/>
        <item x="3"/>
        <item t="default"/>
      </items>
    </pivotField>
    <pivotField dataField="1" showAll="0">
      <items count="136">
        <item x="71"/>
        <item x="7"/>
        <item x="5"/>
        <item x="8"/>
        <item x="70"/>
        <item x="75"/>
        <item x="30"/>
        <item x="77"/>
        <item x="40"/>
        <item x="42"/>
        <item x="82"/>
        <item x="29"/>
        <item x="121"/>
        <item x="51"/>
        <item x="81"/>
        <item x="32"/>
        <item x="2"/>
        <item x="87"/>
        <item x="28"/>
        <item x="23"/>
        <item x="20"/>
        <item x="56"/>
        <item x="25"/>
        <item x="115"/>
        <item x="4"/>
        <item x="6"/>
        <item x="31"/>
        <item x="68"/>
        <item x="45"/>
        <item x="38"/>
        <item x="93"/>
        <item x="21"/>
        <item x="61"/>
        <item x="91"/>
        <item x="3"/>
        <item x="57"/>
        <item x="22"/>
        <item x="101"/>
        <item x="58"/>
        <item x="14"/>
        <item x="90"/>
        <item x="112"/>
        <item x="11"/>
        <item x="66"/>
        <item x="69"/>
        <item x="46"/>
        <item x="37"/>
        <item x="73"/>
        <item x="41"/>
        <item x="1"/>
        <item x="125"/>
        <item x="119"/>
        <item x="107"/>
        <item x="76"/>
        <item x="124"/>
        <item x="62"/>
        <item x="129"/>
        <item x="48"/>
        <item x="17"/>
        <item x="114"/>
        <item x="84"/>
        <item x="47"/>
        <item x="27"/>
        <item x="104"/>
        <item x="65"/>
        <item x="99"/>
        <item x="79"/>
        <item x="35"/>
        <item x="133"/>
        <item x="94"/>
        <item x="16"/>
        <item x="54"/>
        <item x="24"/>
        <item x="123"/>
        <item x="118"/>
        <item x="19"/>
        <item x="102"/>
        <item x="64"/>
        <item x="83"/>
        <item x="98"/>
        <item x="109"/>
        <item x="34"/>
        <item x="126"/>
        <item x="55"/>
        <item x="96"/>
        <item x="80"/>
        <item x="13"/>
        <item x="127"/>
        <item x="131"/>
        <item x="92"/>
        <item x="110"/>
        <item x="36"/>
        <item x="44"/>
        <item x="86"/>
        <item x="50"/>
        <item x="108"/>
        <item x="49"/>
        <item x="60"/>
        <item x="67"/>
        <item x="74"/>
        <item x="12"/>
        <item x="15"/>
        <item x="100"/>
        <item x="53"/>
        <item x="26"/>
        <item x="0"/>
        <item x="85"/>
        <item x="39"/>
        <item x="113"/>
        <item x="103"/>
        <item x="78"/>
        <item x="122"/>
        <item x="43"/>
        <item x="10"/>
        <item x="120"/>
        <item x="18"/>
        <item x="117"/>
        <item x="72"/>
        <item x="111"/>
        <item x="59"/>
        <item x="132"/>
        <item x="106"/>
        <item x="89"/>
        <item x="130"/>
        <item x="63"/>
        <item x="97"/>
        <item x="88"/>
        <item x="52"/>
        <item x="95"/>
        <item x="128"/>
        <item x="33"/>
        <item x="116"/>
        <item x="9"/>
        <item x="105"/>
        <item x="134"/>
        <item t="default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"/>
  </colFields>
  <colItems count="3">
    <i>
      <x v="2"/>
    </i>
    <i>
      <x v="4"/>
    </i>
    <i t="grand">
      <x/>
    </i>
  </colItems>
  <pageFields count="2">
    <pageField fld="3" hier="-1"/>
    <pageField fld="4" hier="-1"/>
  </pageFields>
  <dataFields count="1">
    <dataField name="Somme de PRESCOLAIRE" fld="5" baseField="4" baseItem="0" numFmtId="3"/>
  </dataFields>
  <formats count="1">
    <format dxfId="1">
      <pivotArea collapsedLevelsAreSubtotals="1" fieldPosition="0">
        <references count="3">
          <reference field="1" count="1" selected="0">
            <x v="1"/>
          </reference>
          <reference field="2" count="1" selected="0">
            <x v="0"/>
          </reference>
          <reference field="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eau croisé dynamique2" cacheId="1" applyNumberFormats="0" applyBorderFormats="0" applyFontFormats="0" applyPatternFormats="0" applyAlignmentFormats="0" applyWidthHeightFormats="1" dataCaption="Valeurs" updatedVersion="6" minRefreshableVersion="3" itemPrintTitles="1" createdVersion="6" indent="0" outline="1" outlineData="1" multipleFieldFilters="0" chartFormat="6">
  <location ref="V4:Z16" firstHeaderRow="1" firstDataRow="2" firstDataCol="1" rowPageCount="2" colPageCount="1"/>
  <pivotFields count="6">
    <pivotField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Col" multipleItemSelectionAllowed="1" showAll="0">
      <items count="8">
        <item x="2"/>
        <item h="1" x="4"/>
        <item x="3"/>
        <item h="1" x="1"/>
        <item h="1" x="0"/>
        <item x="5"/>
        <item h="1" x="6"/>
        <item t="default"/>
      </items>
    </pivotField>
    <pivotField axis="axisPage" showAll="0">
      <items count="5">
        <item x="0"/>
        <item x="2"/>
        <item x="1"/>
        <item x="3"/>
        <item t="default"/>
      </items>
    </pivotField>
    <pivotField axis="axisPage" showAll="0">
      <items count="5">
        <item x="1"/>
        <item x="0"/>
        <item x="2"/>
        <item x="3"/>
        <item t="default"/>
      </items>
    </pivotField>
    <pivotField dataField="1" showAll="0">
      <items count="136">
        <item x="71"/>
        <item x="7"/>
        <item x="5"/>
        <item x="8"/>
        <item x="70"/>
        <item x="75"/>
        <item x="30"/>
        <item x="77"/>
        <item x="40"/>
        <item x="42"/>
        <item x="82"/>
        <item x="29"/>
        <item x="121"/>
        <item x="51"/>
        <item x="81"/>
        <item x="32"/>
        <item x="2"/>
        <item x="87"/>
        <item x="28"/>
        <item x="23"/>
        <item x="20"/>
        <item x="56"/>
        <item x="25"/>
        <item x="115"/>
        <item x="4"/>
        <item x="6"/>
        <item x="31"/>
        <item x="68"/>
        <item x="45"/>
        <item x="38"/>
        <item x="93"/>
        <item x="21"/>
        <item x="61"/>
        <item x="91"/>
        <item x="3"/>
        <item x="57"/>
        <item x="22"/>
        <item x="101"/>
        <item x="58"/>
        <item x="14"/>
        <item x="90"/>
        <item x="112"/>
        <item x="11"/>
        <item x="66"/>
        <item x="69"/>
        <item x="46"/>
        <item x="37"/>
        <item x="73"/>
        <item x="41"/>
        <item x="1"/>
        <item x="125"/>
        <item x="119"/>
        <item x="107"/>
        <item x="76"/>
        <item x="124"/>
        <item x="62"/>
        <item x="129"/>
        <item x="48"/>
        <item x="17"/>
        <item x="114"/>
        <item x="84"/>
        <item x="47"/>
        <item x="27"/>
        <item x="104"/>
        <item x="65"/>
        <item x="99"/>
        <item x="79"/>
        <item x="35"/>
        <item x="133"/>
        <item x="94"/>
        <item x="16"/>
        <item x="54"/>
        <item x="24"/>
        <item x="123"/>
        <item x="118"/>
        <item x="19"/>
        <item x="102"/>
        <item x="64"/>
        <item x="83"/>
        <item x="98"/>
        <item x="109"/>
        <item x="34"/>
        <item x="126"/>
        <item x="55"/>
        <item x="96"/>
        <item x="80"/>
        <item x="13"/>
        <item x="127"/>
        <item x="131"/>
        <item x="92"/>
        <item x="110"/>
        <item x="36"/>
        <item x="44"/>
        <item x="86"/>
        <item x="50"/>
        <item x="108"/>
        <item x="49"/>
        <item x="60"/>
        <item x="67"/>
        <item x="74"/>
        <item x="12"/>
        <item x="15"/>
        <item x="100"/>
        <item x="53"/>
        <item x="26"/>
        <item x="0"/>
        <item x="85"/>
        <item x="39"/>
        <item x="113"/>
        <item x="103"/>
        <item x="78"/>
        <item x="122"/>
        <item x="43"/>
        <item x="10"/>
        <item x="120"/>
        <item x="18"/>
        <item x="117"/>
        <item x="72"/>
        <item x="111"/>
        <item x="59"/>
        <item x="132"/>
        <item x="106"/>
        <item x="89"/>
        <item x="130"/>
        <item x="63"/>
        <item x="97"/>
        <item x="88"/>
        <item x="52"/>
        <item x="95"/>
        <item x="128"/>
        <item x="33"/>
        <item x="116"/>
        <item x="9"/>
        <item x="105"/>
        <item x="134"/>
        <item t="default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"/>
  </colFields>
  <colItems count="4">
    <i>
      <x/>
    </i>
    <i>
      <x v="2"/>
    </i>
    <i>
      <x v="5"/>
    </i>
    <i t="grand">
      <x/>
    </i>
  </colItems>
  <pageFields count="2">
    <pageField fld="3" hier="-1"/>
    <pageField fld="4" hier="-1"/>
  </pageFields>
  <dataFields count="1">
    <dataField name="Somme de PRESCOLAIRE" fld="5" baseField="4" baseItem="0" numFmtId="3"/>
  </dataFields>
  <formats count="1">
    <format dxfId="2">
      <pivotArea collapsedLevelsAreSubtotals="1" fieldPosition="0">
        <references count="3">
          <reference field="1" count="1" selected="0">
            <x v="1"/>
          </reference>
          <reference field="2" count="1" selected="0">
            <x v="0"/>
          </reference>
          <reference field="4" count="1">
            <x v="0"/>
          </reference>
        </references>
      </pivotArea>
    </format>
  </formats>
  <chartFormats count="3"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eau croisé dynamique11" cacheId="1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18">
  <location ref="O22:S34" firstHeaderRow="1" firstDataRow="2" firstDataCol="1" rowPageCount="2" colPageCount="1"/>
  <pivotFields count="6">
    <pivotField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multipleItemSelectionAllowed="1" showAll="0">
      <items count="8">
        <item h="1" x="2"/>
        <item h="1" x="4"/>
        <item h="1" x="3"/>
        <item h="1" x="1"/>
        <item x="0"/>
        <item h="1" x="5"/>
        <item h="1" x="6"/>
        <item t="default"/>
      </items>
    </pivotField>
    <pivotField axis="axisCol" showAll="0">
      <items count="5">
        <item x="0"/>
        <item x="2"/>
        <item x="1"/>
        <item x="3"/>
        <item t="default"/>
      </items>
    </pivotField>
    <pivotField axis="axisPage" multipleItemSelectionAllowed="1" showAll="0">
      <items count="5">
        <item x="1"/>
        <item h="1" sd="0" x="0"/>
        <item x="2"/>
        <item h="1" x="3"/>
        <item t="default"/>
      </items>
    </pivotField>
    <pivotField dataField="1" showAll="0">
      <items count="136">
        <item x="71"/>
        <item x="7"/>
        <item x="5"/>
        <item x="8"/>
        <item x="70"/>
        <item x="75"/>
        <item x="30"/>
        <item x="77"/>
        <item x="40"/>
        <item x="42"/>
        <item x="82"/>
        <item x="29"/>
        <item x="121"/>
        <item x="51"/>
        <item x="81"/>
        <item x="32"/>
        <item x="2"/>
        <item x="87"/>
        <item x="28"/>
        <item x="23"/>
        <item x="20"/>
        <item x="56"/>
        <item x="25"/>
        <item x="115"/>
        <item x="4"/>
        <item x="6"/>
        <item x="31"/>
        <item x="68"/>
        <item x="45"/>
        <item x="38"/>
        <item x="93"/>
        <item x="21"/>
        <item x="61"/>
        <item x="91"/>
        <item x="3"/>
        <item x="57"/>
        <item x="22"/>
        <item x="101"/>
        <item x="58"/>
        <item x="14"/>
        <item x="90"/>
        <item x="112"/>
        <item x="11"/>
        <item x="66"/>
        <item x="69"/>
        <item x="46"/>
        <item x="37"/>
        <item x="73"/>
        <item x="41"/>
        <item x="1"/>
        <item x="125"/>
        <item x="119"/>
        <item x="107"/>
        <item x="76"/>
        <item x="124"/>
        <item x="62"/>
        <item x="129"/>
        <item x="48"/>
        <item x="17"/>
        <item x="114"/>
        <item x="84"/>
        <item x="47"/>
        <item x="27"/>
        <item x="104"/>
        <item x="65"/>
        <item x="99"/>
        <item x="79"/>
        <item x="35"/>
        <item x="133"/>
        <item x="94"/>
        <item x="16"/>
        <item x="54"/>
        <item x="24"/>
        <item x="123"/>
        <item x="118"/>
        <item x="19"/>
        <item x="102"/>
        <item x="64"/>
        <item x="83"/>
        <item x="98"/>
        <item x="109"/>
        <item x="34"/>
        <item x="126"/>
        <item x="55"/>
        <item x="96"/>
        <item x="80"/>
        <item x="13"/>
        <item x="127"/>
        <item x="131"/>
        <item x="92"/>
        <item x="110"/>
        <item x="36"/>
        <item x="44"/>
        <item x="86"/>
        <item x="50"/>
        <item x="108"/>
        <item x="49"/>
        <item x="60"/>
        <item x="67"/>
        <item x="74"/>
        <item x="12"/>
        <item x="15"/>
        <item x="100"/>
        <item x="53"/>
        <item x="26"/>
        <item x="0"/>
        <item x="85"/>
        <item x="39"/>
        <item x="113"/>
        <item x="103"/>
        <item x="78"/>
        <item x="122"/>
        <item x="43"/>
        <item x="10"/>
        <item x="120"/>
        <item x="18"/>
        <item x="117"/>
        <item x="72"/>
        <item x="111"/>
        <item x="59"/>
        <item x="132"/>
        <item x="106"/>
        <item x="89"/>
        <item x="130"/>
        <item x="63"/>
        <item x="97"/>
        <item x="88"/>
        <item x="52"/>
        <item x="95"/>
        <item x="128"/>
        <item x="33"/>
        <item x="116"/>
        <item x="9"/>
        <item x="105"/>
        <item x="134"/>
        <item t="default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2">
    <pageField fld="2" hier="-1"/>
    <pageField fld="4" hier="-1"/>
  </pageFields>
  <dataFields count="1">
    <dataField name="Somme de PRESCOLAIRE" fld="5" baseField="1" baseItem="0"/>
  </dataFields>
  <chartFormats count="3">
    <chartFormat chart="17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7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7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eau croisé dynamique1" cacheId="1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20">
  <location ref="O4:S16" firstHeaderRow="1" firstDataRow="2" firstDataCol="1" rowPageCount="2" colPageCount="1"/>
  <pivotFields count="6">
    <pivotField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multipleItemSelectionAllowed="1" showAll="0">
      <items count="8">
        <item h="1" x="2"/>
        <item h="1" x="4"/>
        <item h="1" x="3"/>
        <item x="1"/>
        <item h="1" x="0"/>
        <item h="1" x="5"/>
        <item h="1" x="6"/>
        <item t="default"/>
      </items>
    </pivotField>
    <pivotField axis="axisCol" showAll="0">
      <items count="5">
        <item x="0"/>
        <item x="2"/>
        <item x="1"/>
        <item x="3"/>
        <item t="default"/>
      </items>
    </pivotField>
    <pivotField axis="axisPage" multipleItemSelectionAllowed="1" showAll="0">
      <items count="5">
        <item sd="0" x="1"/>
        <item x="0"/>
        <item h="1" sd="0" x="2"/>
        <item h="1" x="3"/>
        <item t="default"/>
      </items>
    </pivotField>
    <pivotField dataField="1" showAll="0">
      <items count="136">
        <item x="71"/>
        <item x="7"/>
        <item x="5"/>
        <item x="8"/>
        <item x="70"/>
        <item x="75"/>
        <item x="30"/>
        <item x="77"/>
        <item x="40"/>
        <item x="42"/>
        <item x="82"/>
        <item x="29"/>
        <item x="121"/>
        <item x="51"/>
        <item x="81"/>
        <item x="32"/>
        <item x="2"/>
        <item x="87"/>
        <item x="28"/>
        <item x="23"/>
        <item x="20"/>
        <item x="56"/>
        <item x="25"/>
        <item x="115"/>
        <item x="4"/>
        <item x="6"/>
        <item x="31"/>
        <item x="68"/>
        <item x="45"/>
        <item x="38"/>
        <item x="93"/>
        <item x="21"/>
        <item x="61"/>
        <item x="91"/>
        <item x="3"/>
        <item x="57"/>
        <item x="22"/>
        <item x="101"/>
        <item x="58"/>
        <item x="14"/>
        <item x="90"/>
        <item x="112"/>
        <item x="11"/>
        <item x="66"/>
        <item x="69"/>
        <item x="46"/>
        <item x="37"/>
        <item x="73"/>
        <item x="41"/>
        <item x="1"/>
        <item x="125"/>
        <item x="119"/>
        <item x="107"/>
        <item x="76"/>
        <item x="124"/>
        <item x="62"/>
        <item x="129"/>
        <item x="48"/>
        <item x="17"/>
        <item x="114"/>
        <item x="84"/>
        <item x="47"/>
        <item x="27"/>
        <item x="104"/>
        <item x="65"/>
        <item x="99"/>
        <item x="79"/>
        <item x="35"/>
        <item x="133"/>
        <item x="94"/>
        <item x="16"/>
        <item x="54"/>
        <item x="24"/>
        <item x="123"/>
        <item x="118"/>
        <item x="19"/>
        <item x="102"/>
        <item x="64"/>
        <item x="83"/>
        <item x="98"/>
        <item x="109"/>
        <item x="34"/>
        <item x="126"/>
        <item x="55"/>
        <item x="96"/>
        <item x="80"/>
        <item x="13"/>
        <item x="127"/>
        <item x="131"/>
        <item x="92"/>
        <item x="110"/>
        <item x="36"/>
        <item x="44"/>
        <item x="86"/>
        <item x="50"/>
        <item x="108"/>
        <item x="49"/>
        <item x="60"/>
        <item x="67"/>
        <item x="74"/>
        <item x="12"/>
        <item x="15"/>
        <item x="100"/>
        <item x="53"/>
        <item x="26"/>
        <item x="0"/>
        <item x="85"/>
        <item x="39"/>
        <item x="113"/>
        <item x="103"/>
        <item x="78"/>
        <item x="122"/>
        <item x="43"/>
        <item x="10"/>
        <item x="120"/>
        <item x="18"/>
        <item x="117"/>
        <item x="72"/>
        <item x="111"/>
        <item x="59"/>
        <item x="132"/>
        <item x="106"/>
        <item x="89"/>
        <item x="130"/>
        <item x="63"/>
        <item x="97"/>
        <item x="88"/>
        <item x="52"/>
        <item x="95"/>
        <item x="128"/>
        <item x="33"/>
        <item x="116"/>
        <item x="9"/>
        <item x="105"/>
        <item x="134"/>
        <item t="default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2">
    <pageField fld="2" hier="-1"/>
    <pageField fld="4" hier="-1"/>
  </pageFields>
  <dataFields count="1">
    <dataField name="Somme de PRESCOLAIRE" fld="5" baseField="1" baseItem="0"/>
  </dataFields>
  <chartFormats count="3">
    <chartFormat chart="19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9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9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_REGIONS" sourceName="REGIONS">
  <pivotTables>
    <pivotTable tabId="14" name="Tableau croisé dynamique1"/>
    <pivotTable tabId="14" name="Tableau croisé dynamique11"/>
    <pivotTable tabId="14" name="Tableau croisé dynamique3"/>
    <pivotTable tabId="14" name="Tableau croisé dynamique2"/>
    <pivotTable tabId="14" name="Tableau croisé dynamique6"/>
  </pivotTables>
  <data>
    <tabular pivotCacheId="4">
      <items count="11">
        <i x="0" s="1"/>
        <i x="1" s="1"/>
        <i x="2" s="1"/>
        <i x="3" s="1"/>
        <i x="4" s="1"/>
        <i x="5" s="1"/>
        <i x="6" s="1"/>
        <i x="7" s="1"/>
        <i x="8" s="1"/>
        <i x="9" s="1"/>
        <i x="10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_ETAT_DES_CONSTRUCTION" sourceName="ETAT DES CONSTRUCTION">
  <pivotTables>
    <pivotTable tabId="14" name="Tableau croisé dynamique1"/>
    <pivotTable tabId="14" name="Tableau croisé dynamique11"/>
    <pivotTable tabId="14" name="Tableau croisé dynamique3"/>
    <pivotTable tabId="14" name="Tableau croisé dynamique2"/>
    <pivotTable tabId="14" name="Tableau croisé dynamique6"/>
  </pivotTables>
  <data>
    <tabular pivotCacheId="4">
      <items count="4">
        <i x="0" s="1"/>
        <i x="2" s="1"/>
        <i x="1" s="1"/>
        <i x="3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REGIONS 1" cache="Segment_REGIONS" caption="REGIONS" showCaption="0" rowHeight="241300"/>
  <slicer name="ETAT DES CONSTRUCTION 1" cache="Segment_ETAT_DES_CONSTRUCTION" caption="ETAT DES CONSTRUCTION" showCaption="0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REGIONS" cache="Segment_REGIONS" caption="REGIONS" showCaption="0" rowHeight="241300"/>
  <slicer name="ETAT DES CONSTRUCTION" cache="Segment_ETAT_DES_CONSTRUCTION" caption="ETAT DES CONSTRUCTION" showCaption="0" rowHeight="241300"/>
</slicer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7" Type="http://schemas.microsoft.com/office/2007/relationships/slicer" Target="../slicers/slicer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drawing" Target="../drawings/drawing6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6:U34"/>
  <sheetViews>
    <sheetView zoomScale="96" zoomScaleNormal="96" workbookViewId="0"/>
  </sheetViews>
  <sheetFormatPr baseColWidth="10" defaultRowHeight="15" x14ac:dyDescent="0.25"/>
  <sheetData>
    <row r="6" spans="1:2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6:U34"/>
  <sheetViews>
    <sheetView zoomScale="96" zoomScaleNormal="96" workbookViewId="0"/>
  </sheetViews>
  <sheetFormatPr baseColWidth="10" defaultRowHeight="15" x14ac:dyDescent="0.25"/>
  <sheetData>
    <row r="6" spans="1:2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/>
  <dimension ref="A1"/>
  <sheetViews>
    <sheetView topLeftCell="A10" zoomScale="96" zoomScaleNormal="96" workbookViewId="0"/>
  </sheetViews>
  <sheetFormatPr baseColWidth="10" defaultRowHeight="15" x14ac:dyDescent="0.25"/>
  <sheetData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"/>
  <sheetViews>
    <sheetView zoomScale="96" zoomScaleNormal="9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Y13"/>
  <sheetViews>
    <sheetView topLeftCell="S1" workbookViewId="0">
      <selection activeCell="Y1" sqref="Y1"/>
    </sheetView>
  </sheetViews>
  <sheetFormatPr baseColWidth="10" defaultRowHeight="15" x14ac:dyDescent="0.25"/>
  <cols>
    <col min="13" max="13" width="16.28515625" customWidth="1"/>
    <col min="21" max="21" width="24.7109375" customWidth="1"/>
  </cols>
  <sheetData>
    <row r="1" spans="1:25" ht="51.75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56</v>
      </c>
      <c r="K1" s="1" t="s">
        <v>37</v>
      </c>
      <c r="M1" s="1" t="s">
        <v>43</v>
      </c>
      <c r="O1" s="1" t="s">
        <v>45</v>
      </c>
      <c r="Q1" s="1" t="s">
        <v>57</v>
      </c>
      <c r="S1" s="1" t="s">
        <v>72</v>
      </c>
      <c r="U1" s="1" t="s">
        <v>73</v>
      </c>
      <c r="V1" s="1"/>
      <c r="W1" s="1" t="s">
        <v>74</v>
      </c>
      <c r="Y1" s="1" t="s">
        <v>84</v>
      </c>
    </row>
    <row r="2" spans="1:25" x14ac:dyDescent="0.25">
      <c r="A2" s="2" t="s">
        <v>4</v>
      </c>
      <c r="C2" s="3" t="s">
        <v>5</v>
      </c>
      <c r="E2" s="3" t="s">
        <v>6</v>
      </c>
      <c r="G2" s="3" t="s">
        <v>7</v>
      </c>
      <c r="I2" s="3" t="s">
        <v>63</v>
      </c>
      <c r="K2" t="s">
        <v>38</v>
      </c>
      <c r="M2" t="s">
        <v>50</v>
      </c>
      <c r="O2" t="s">
        <v>46</v>
      </c>
      <c r="Q2" t="s">
        <v>58</v>
      </c>
      <c r="S2" t="s">
        <v>67</v>
      </c>
      <c r="U2" t="s">
        <v>75</v>
      </c>
      <c r="W2" t="s">
        <v>81</v>
      </c>
      <c r="Y2" t="s">
        <v>85</v>
      </c>
    </row>
    <row r="3" spans="1:25" x14ac:dyDescent="0.25">
      <c r="A3" s="2" t="s">
        <v>8</v>
      </c>
      <c r="C3" s="3" t="s">
        <v>9</v>
      </c>
      <c r="E3" s="3" t="s">
        <v>10</v>
      </c>
      <c r="G3" s="3" t="s">
        <v>11</v>
      </c>
      <c r="I3" s="3" t="s">
        <v>62</v>
      </c>
      <c r="K3" t="s">
        <v>39</v>
      </c>
      <c r="M3" t="s">
        <v>51</v>
      </c>
      <c r="O3" t="s">
        <v>48</v>
      </c>
      <c r="Q3" t="s">
        <v>59</v>
      </c>
      <c r="S3" t="s">
        <v>69</v>
      </c>
      <c r="U3" t="s">
        <v>76</v>
      </c>
      <c r="W3" t="s">
        <v>82</v>
      </c>
      <c r="Y3" t="s">
        <v>86</v>
      </c>
    </row>
    <row r="4" spans="1:25" x14ac:dyDescent="0.25">
      <c r="A4" s="2" t="s">
        <v>12</v>
      </c>
      <c r="C4" s="3" t="s">
        <v>13</v>
      </c>
      <c r="E4" s="3" t="s">
        <v>14</v>
      </c>
      <c r="G4" s="3" t="s">
        <v>15</v>
      </c>
      <c r="I4" s="3" t="s">
        <v>64</v>
      </c>
      <c r="M4" t="s">
        <v>52</v>
      </c>
      <c r="O4" t="s">
        <v>47</v>
      </c>
      <c r="S4" t="s">
        <v>70</v>
      </c>
      <c r="U4" t="s">
        <v>77</v>
      </c>
      <c r="W4" t="s">
        <v>83</v>
      </c>
      <c r="Y4" t="s">
        <v>87</v>
      </c>
    </row>
    <row r="5" spans="1:25" x14ac:dyDescent="0.25">
      <c r="A5" s="2" t="s">
        <v>16</v>
      </c>
      <c r="C5" s="3" t="s">
        <v>17</v>
      </c>
      <c r="I5" s="3" t="s">
        <v>65</v>
      </c>
      <c r="M5" t="s">
        <v>53</v>
      </c>
      <c r="S5" t="s">
        <v>71</v>
      </c>
      <c r="U5" t="s">
        <v>78</v>
      </c>
    </row>
    <row r="6" spans="1:25" x14ac:dyDescent="0.25">
      <c r="A6" s="2" t="s">
        <v>18</v>
      </c>
      <c r="C6" s="3" t="s">
        <v>19</v>
      </c>
      <c r="I6" s="3" t="s">
        <v>20</v>
      </c>
      <c r="S6" t="s">
        <v>68</v>
      </c>
      <c r="U6" t="s">
        <v>79</v>
      </c>
    </row>
    <row r="7" spans="1:25" x14ac:dyDescent="0.25">
      <c r="A7" s="2" t="s">
        <v>21</v>
      </c>
      <c r="C7" s="3" t="s">
        <v>22</v>
      </c>
      <c r="I7" s="3" t="s">
        <v>23</v>
      </c>
      <c r="U7" t="s">
        <v>80</v>
      </c>
    </row>
    <row r="8" spans="1:25" x14ac:dyDescent="0.25">
      <c r="A8" s="2" t="s">
        <v>24</v>
      </c>
      <c r="C8" s="3" t="s">
        <v>25</v>
      </c>
      <c r="I8" s="3" t="s">
        <v>26</v>
      </c>
    </row>
    <row r="9" spans="1:25" x14ac:dyDescent="0.25">
      <c r="A9" s="2" t="s">
        <v>27</v>
      </c>
      <c r="C9" s="3" t="s">
        <v>28</v>
      </c>
    </row>
    <row r="10" spans="1:25" x14ac:dyDescent="0.25">
      <c r="A10" s="2" t="s">
        <v>29</v>
      </c>
      <c r="C10" s="3" t="s">
        <v>30</v>
      </c>
    </row>
    <row r="11" spans="1:25" x14ac:dyDescent="0.25">
      <c r="A11" s="2" t="s">
        <v>31</v>
      </c>
      <c r="C11" s="3" t="s">
        <v>32</v>
      </c>
    </row>
    <row r="12" spans="1:25" x14ac:dyDescent="0.25">
      <c r="A12" s="2" t="s">
        <v>33</v>
      </c>
      <c r="C12" s="3" t="s">
        <v>34</v>
      </c>
    </row>
    <row r="13" spans="1:25" x14ac:dyDescent="0.25">
      <c r="A13" s="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4" sqref="A4"/>
    </sheetView>
  </sheetViews>
  <sheetFormatPr baseColWidth="10" defaultRowHeight="15" x14ac:dyDescent="0.25"/>
  <cols>
    <col min="1" max="1" width="24.28515625" bestFit="1" customWidth="1"/>
    <col min="2" max="2" width="23.85546875" customWidth="1"/>
    <col min="3" max="3" width="12.5703125" bestFit="1" customWidth="1"/>
    <col min="4" max="4" width="12.5703125" customWidth="1"/>
    <col min="5" max="5" width="12.5703125" bestFit="1" customWidth="1"/>
  </cols>
  <sheetData>
    <row r="1" spans="1:4" x14ac:dyDescent="0.25">
      <c r="A1" s="12" t="s">
        <v>55</v>
      </c>
      <c r="B1" t="s">
        <v>96</v>
      </c>
    </row>
    <row r="2" spans="1:4" x14ac:dyDescent="0.25">
      <c r="A2" s="12" t="s">
        <v>42</v>
      </c>
      <c r="B2" t="s">
        <v>96</v>
      </c>
    </row>
    <row r="4" spans="1:4" x14ac:dyDescent="0.25">
      <c r="A4" s="12" t="s">
        <v>94</v>
      </c>
      <c r="B4" s="12" t="s">
        <v>95</v>
      </c>
    </row>
    <row r="5" spans="1:4" x14ac:dyDescent="0.25">
      <c r="A5" s="12" t="s">
        <v>92</v>
      </c>
      <c r="B5" t="s">
        <v>59</v>
      </c>
      <c r="C5" t="s">
        <v>58</v>
      </c>
      <c r="D5" t="s">
        <v>93</v>
      </c>
    </row>
    <row r="6" spans="1:4" x14ac:dyDescent="0.25">
      <c r="A6" s="13" t="s">
        <v>9</v>
      </c>
      <c r="B6" s="15">
        <v>11937</v>
      </c>
      <c r="C6" s="15">
        <v>3897</v>
      </c>
      <c r="D6" s="15">
        <v>15834</v>
      </c>
    </row>
    <row r="7" spans="1:4" x14ac:dyDescent="0.25">
      <c r="A7" s="13" t="s">
        <v>13</v>
      </c>
      <c r="B7" s="15">
        <v>121910</v>
      </c>
      <c r="C7" s="15">
        <v>63727</v>
      </c>
      <c r="D7" s="15">
        <v>185637</v>
      </c>
    </row>
    <row r="8" spans="1:4" x14ac:dyDescent="0.25">
      <c r="A8" s="13" t="s">
        <v>17</v>
      </c>
      <c r="B8" s="15">
        <v>24874</v>
      </c>
      <c r="C8" s="15">
        <v>4920</v>
      </c>
      <c r="D8" s="15">
        <v>29794</v>
      </c>
    </row>
    <row r="9" spans="1:4" x14ac:dyDescent="0.25">
      <c r="A9" s="13" t="s">
        <v>19</v>
      </c>
      <c r="B9" s="15">
        <v>21209</v>
      </c>
      <c r="C9" s="15">
        <v>3441</v>
      </c>
      <c r="D9" s="15">
        <v>24650</v>
      </c>
    </row>
    <row r="10" spans="1:4" x14ac:dyDescent="0.25">
      <c r="A10" s="13" t="s">
        <v>22</v>
      </c>
      <c r="B10" s="15">
        <v>93268</v>
      </c>
      <c r="C10" s="15">
        <v>51317</v>
      </c>
      <c r="D10" s="15">
        <v>144585</v>
      </c>
    </row>
    <row r="11" spans="1:4" x14ac:dyDescent="0.25">
      <c r="A11" s="13" t="s">
        <v>25</v>
      </c>
      <c r="B11" s="15">
        <v>18354</v>
      </c>
      <c r="C11" s="15">
        <v>3047</v>
      </c>
      <c r="D11" s="15">
        <v>21401</v>
      </c>
    </row>
    <row r="12" spans="1:4" x14ac:dyDescent="0.25">
      <c r="A12" s="13" t="s">
        <v>28</v>
      </c>
      <c r="B12" s="15">
        <v>349</v>
      </c>
      <c r="C12" s="15">
        <v>18101</v>
      </c>
      <c r="D12" s="15">
        <v>18450</v>
      </c>
    </row>
    <row r="13" spans="1:4" x14ac:dyDescent="0.25">
      <c r="A13" s="13" t="s">
        <v>30</v>
      </c>
      <c r="B13" s="15">
        <v>55123</v>
      </c>
      <c r="C13" s="15">
        <v>15632</v>
      </c>
      <c r="D13" s="15">
        <v>70755</v>
      </c>
    </row>
    <row r="14" spans="1:4" x14ac:dyDescent="0.25">
      <c r="A14" s="13" t="s">
        <v>32</v>
      </c>
      <c r="B14" s="15">
        <v>21197</v>
      </c>
      <c r="C14" s="15">
        <v>5624</v>
      </c>
      <c r="D14" s="15">
        <v>26821</v>
      </c>
    </row>
    <row r="15" spans="1:4" x14ac:dyDescent="0.25">
      <c r="A15" s="13" t="s">
        <v>34</v>
      </c>
      <c r="B15" s="15">
        <v>933</v>
      </c>
      <c r="C15" s="15">
        <v>26031</v>
      </c>
      <c r="D15" s="15">
        <v>26964</v>
      </c>
    </row>
    <row r="16" spans="1:4" x14ac:dyDescent="0.25">
      <c r="A16" s="13" t="s">
        <v>93</v>
      </c>
      <c r="B16" s="15">
        <v>369154</v>
      </c>
      <c r="C16" s="15">
        <v>195737</v>
      </c>
      <c r="D16" s="15">
        <v>564891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L631"/>
  <sheetViews>
    <sheetView tabSelected="1" workbookViewId="0">
      <pane ySplit="1" topLeftCell="A2" activePane="bottomLeft" state="frozen"/>
      <selection pane="bottomLeft" activeCell="E1" sqref="E1"/>
    </sheetView>
  </sheetViews>
  <sheetFormatPr baseColWidth="10" defaultRowHeight="15" x14ac:dyDescent="0.25"/>
  <cols>
    <col min="1" max="1" width="18.28515625" customWidth="1"/>
    <col min="4" max="4" width="18.85546875" customWidth="1"/>
    <col min="5" max="5" width="26" customWidth="1"/>
    <col min="6" max="6" width="28.28515625" customWidth="1"/>
    <col min="7" max="7" width="16.5703125" customWidth="1"/>
    <col min="8" max="8" width="19.28515625" customWidth="1"/>
    <col min="10" max="10" width="11.42578125" style="6"/>
  </cols>
  <sheetData>
    <row r="1" spans="1:12" x14ac:dyDescent="0.25">
      <c r="A1" t="s">
        <v>103</v>
      </c>
      <c r="B1" t="s">
        <v>40</v>
      </c>
      <c r="C1" t="s">
        <v>41</v>
      </c>
      <c r="D1" t="s">
        <v>102</v>
      </c>
      <c r="E1" t="s">
        <v>105</v>
      </c>
      <c r="F1" t="s">
        <v>104</v>
      </c>
      <c r="G1" t="s">
        <v>49</v>
      </c>
      <c r="H1" t="s">
        <v>100</v>
      </c>
      <c r="I1" t="s">
        <v>101</v>
      </c>
      <c r="J1" s="5" t="s">
        <v>61</v>
      </c>
    </row>
    <row r="2" spans="1:12" x14ac:dyDescent="0.25">
      <c r="A2" t="s">
        <v>12</v>
      </c>
      <c r="B2" t="s">
        <v>5</v>
      </c>
      <c r="E2" t="s">
        <v>6</v>
      </c>
      <c r="H2" t="s">
        <v>7</v>
      </c>
      <c r="I2" t="s">
        <v>62</v>
      </c>
      <c r="J2" s="6">
        <v>85153</v>
      </c>
      <c r="L2" s="7"/>
    </row>
    <row r="3" spans="1:12" x14ac:dyDescent="0.25">
      <c r="A3" t="s">
        <v>12</v>
      </c>
      <c r="B3" t="s">
        <v>5</v>
      </c>
      <c r="E3" t="s">
        <v>10</v>
      </c>
      <c r="H3" t="s">
        <v>7</v>
      </c>
      <c r="I3" t="s">
        <v>62</v>
      </c>
      <c r="J3" s="6">
        <v>185389</v>
      </c>
      <c r="L3" s="7"/>
    </row>
    <row r="4" spans="1:12" x14ac:dyDescent="0.25">
      <c r="A4" t="s">
        <v>12</v>
      </c>
      <c r="B4" t="s">
        <v>5</v>
      </c>
      <c r="E4" t="s">
        <v>14</v>
      </c>
      <c r="H4" t="s">
        <v>7</v>
      </c>
      <c r="I4" t="s">
        <v>62</v>
      </c>
      <c r="J4" s="6">
        <v>9901</v>
      </c>
      <c r="L4" s="7"/>
    </row>
    <row r="5" spans="1:12" x14ac:dyDescent="0.25">
      <c r="A5" t="s">
        <v>12</v>
      </c>
      <c r="B5" t="s">
        <v>5</v>
      </c>
      <c r="E5" t="s">
        <v>6</v>
      </c>
      <c r="H5" t="s">
        <v>7</v>
      </c>
      <c r="I5" t="s">
        <v>63</v>
      </c>
      <c r="J5" s="6">
        <v>85733</v>
      </c>
    </row>
    <row r="6" spans="1:12" x14ac:dyDescent="0.25">
      <c r="A6" t="s">
        <v>12</v>
      </c>
      <c r="B6" t="s">
        <v>5</v>
      </c>
      <c r="E6" t="s">
        <v>10</v>
      </c>
      <c r="H6" t="s">
        <v>7</v>
      </c>
      <c r="I6" t="s">
        <v>63</v>
      </c>
      <c r="J6" s="6">
        <v>188706</v>
      </c>
      <c r="K6" s="7"/>
    </row>
    <row r="7" spans="1:12" x14ac:dyDescent="0.25">
      <c r="A7" t="s">
        <v>12</v>
      </c>
      <c r="B7" t="s">
        <v>5</v>
      </c>
      <c r="E7" t="s">
        <v>14</v>
      </c>
      <c r="H7" t="s">
        <v>7</v>
      </c>
      <c r="I7" t="s">
        <v>63</v>
      </c>
      <c r="J7" s="6">
        <v>10009</v>
      </c>
    </row>
    <row r="8" spans="1:12" x14ac:dyDescent="0.25">
      <c r="A8" t="s">
        <v>12</v>
      </c>
      <c r="B8" t="s">
        <v>5</v>
      </c>
      <c r="F8" t="s">
        <v>50</v>
      </c>
      <c r="H8" t="s">
        <v>7</v>
      </c>
      <c r="I8" t="s">
        <v>62</v>
      </c>
      <c r="J8" s="6">
        <v>24922</v>
      </c>
    </row>
    <row r="9" spans="1:12" x14ac:dyDescent="0.25">
      <c r="A9" t="s">
        <v>12</v>
      </c>
      <c r="B9" t="s">
        <v>5</v>
      </c>
      <c r="F9" t="s">
        <v>51</v>
      </c>
      <c r="H9" t="s">
        <v>7</v>
      </c>
      <c r="I9" t="s">
        <v>62</v>
      </c>
      <c r="J9" s="6">
        <v>147442</v>
      </c>
    </row>
    <row r="10" spans="1:12" x14ac:dyDescent="0.25">
      <c r="A10" t="s">
        <v>12</v>
      </c>
      <c r="B10" t="s">
        <v>5</v>
      </c>
      <c r="F10" t="s">
        <v>52</v>
      </c>
      <c r="H10" t="s">
        <v>7</v>
      </c>
      <c r="I10" t="s">
        <v>62</v>
      </c>
      <c r="J10" s="6">
        <v>10272</v>
      </c>
    </row>
    <row r="11" spans="1:12" x14ac:dyDescent="0.25">
      <c r="A11" t="s">
        <v>12</v>
      </c>
      <c r="B11" t="s">
        <v>5</v>
      </c>
      <c r="F11" t="s">
        <v>53</v>
      </c>
      <c r="H11" t="s">
        <v>7</v>
      </c>
      <c r="I11" t="s">
        <v>62</v>
      </c>
      <c r="J11" s="6">
        <v>2753</v>
      </c>
    </row>
    <row r="12" spans="1:12" x14ac:dyDescent="0.25">
      <c r="A12" t="s">
        <v>12</v>
      </c>
      <c r="B12" t="s">
        <v>5</v>
      </c>
      <c r="F12" t="s">
        <v>50</v>
      </c>
      <c r="H12" t="s">
        <v>7</v>
      </c>
      <c r="I12" t="s">
        <v>63</v>
      </c>
      <c r="J12" s="6">
        <v>24533</v>
      </c>
    </row>
    <row r="13" spans="1:12" x14ac:dyDescent="0.25">
      <c r="A13" t="s">
        <v>12</v>
      </c>
      <c r="B13" t="s">
        <v>5</v>
      </c>
      <c r="F13" t="s">
        <v>51</v>
      </c>
      <c r="H13" t="s">
        <v>7</v>
      </c>
      <c r="I13" t="s">
        <v>63</v>
      </c>
      <c r="J13" s="6">
        <v>150984</v>
      </c>
    </row>
    <row r="14" spans="1:12" x14ac:dyDescent="0.25">
      <c r="A14" t="s">
        <v>12</v>
      </c>
      <c r="B14" t="s">
        <v>5</v>
      </c>
      <c r="F14" t="s">
        <v>52</v>
      </c>
      <c r="H14" t="s">
        <v>7</v>
      </c>
      <c r="I14" t="s">
        <v>63</v>
      </c>
      <c r="J14" s="6">
        <v>10491</v>
      </c>
    </row>
    <row r="15" spans="1:12" x14ac:dyDescent="0.25">
      <c r="A15" t="s">
        <v>12</v>
      </c>
      <c r="B15" t="s">
        <v>5</v>
      </c>
      <c r="F15" t="s">
        <v>53</v>
      </c>
      <c r="H15" t="s">
        <v>7</v>
      </c>
      <c r="I15" t="s">
        <v>63</v>
      </c>
      <c r="J15" s="6">
        <v>2698</v>
      </c>
    </row>
    <row r="16" spans="1:12" x14ac:dyDescent="0.25">
      <c r="A16" t="s">
        <v>12</v>
      </c>
      <c r="B16" t="s">
        <v>5</v>
      </c>
      <c r="C16" t="s">
        <v>39</v>
      </c>
      <c r="H16" t="s">
        <v>7</v>
      </c>
      <c r="I16" t="s">
        <v>62</v>
      </c>
      <c r="J16" s="6">
        <v>199877</v>
      </c>
    </row>
    <row r="17" spans="1:12" x14ac:dyDescent="0.25">
      <c r="A17" t="s">
        <v>12</v>
      </c>
      <c r="B17" t="s">
        <v>5</v>
      </c>
      <c r="C17" t="s">
        <v>39</v>
      </c>
      <c r="H17" t="s">
        <v>7</v>
      </c>
      <c r="I17" t="s">
        <v>63</v>
      </c>
      <c r="J17" s="6">
        <v>201925</v>
      </c>
    </row>
    <row r="18" spans="1:12" x14ac:dyDescent="0.25">
      <c r="A18" t="s">
        <v>12</v>
      </c>
      <c r="B18" t="s">
        <v>5</v>
      </c>
      <c r="C18" t="s">
        <v>38</v>
      </c>
      <c r="H18" t="s">
        <v>7</v>
      </c>
      <c r="I18" t="s">
        <v>62</v>
      </c>
      <c r="J18" s="6">
        <v>80566</v>
      </c>
    </row>
    <row r="19" spans="1:12" x14ac:dyDescent="0.25">
      <c r="A19" t="s">
        <v>12</v>
      </c>
      <c r="B19" t="s">
        <v>5</v>
      </c>
      <c r="C19" t="s">
        <v>38</v>
      </c>
      <c r="H19" t="s">
        <v>7</v>
      </c>
      <c r="I19" t="s">
        <v>63</v>
      </c>
      <c r="J19" s="6">
        <v>82523</v>
      </c>
    </row>
    <row r="20" spans="1:12" x14ac:dyDescent="0.25">
      <c r="A20" t="s">
        <v>12</v>
      </c>
      <c r="B20" t="s">
        <v>5</v>
      </c>
      <c r="D20" t="s">
        <v>58</v>
      </c>
      <c r="G20" t="s">
        <v>46</v>
      </c>
      <c r="H20" t="s">
        <v>7</v>
      </c>
      <c r="I20" t="s">
        <v>62</v>
      </c>
      <c r="J20" s="6">
        <v>10960</v>
      </c>
      <c r="L20" s="7"/>
    </row>
    <row r="21" spans="1:12" x14ac:dyDescent="0.25">
      <c r="A21" t="s">
        <v>12</v>
      </c>
      <c r="B21" t="s">
        <v>5</v>
      </c>
      <c r="D21" t="s">
        <v>58</v>
      </c>
      <c r="G21" t="s">
        <v>46</v>
      </c>
      <c r="H21" t="s">
        <v>7</v>
      </c>
      <c r="I21" t="s">
        <v>63</v>
      </c>
      <c r="J21" s="6">
        <v>11478</v>
      </c>
    </row>
    <row r="22" spans="1:12" x14ac:dyDescent="0.25">
      <c r="A22" t="s">
        <v>12</v>
      </c>
      <c r="B22" t="s">
        <v>5</v>
      </c>
      <c r="D22" t="s">
        <v>58</v>
      </c>
      <c r="G22" t="s">
        <v>48</v>
      </c>
      <c r="H22" t="s">
        <v>7</v>
      </c>
      <c r="I22" t="s">
        <v>62</v>
      </c>
      <c r="J22" s="6">
        <v>45696</v>
      </c>
    </row>
    <row r="23" spans="1:12" x14ac:dyDescent="0.25">
      <c r="A23" t="s">
        <v>12</v>
      </c>
      <c r="B23" t="s">
        <v>5</v>
      </c>
      <c r="D23" t="s">
        <v>58</v>
      </c>
      <c r="G23" t="s">
        <v>48</v>
      </c>
      <c r="H23" t="s">
        <v>7</v>
      </c>
      <c r="I23" t="s">
        <v>63</v>
      </c>
      <c r="J23" s="6">
        <v>47159</v>
      </c>
    </row>
    <row r="24" spans="1:12" x14ac:dyDescent="0.25">
      <c r="A24" t="s">
        <v>12</v>
      </c>
      <c r="B24" t="s">
        <v>5</v>
      </c>
      <c r="D24" t="s">
        <v>58</v>
      </c>
      <c r="G24" t="s">
        <v>47</v>
      </c>
      <c r="H24" t="s">
        <v>7</v>
      </c>
      <c r="I24" t="s">
        <v>62</v>
      </c>
      <c r="J24" s="6">
        <v>39137</v>
      </c>
    </row>
    <row r="25" spans="1:12" x14ac:dyDescent="0.25">
      <c r="A25" t="s">
        <v>12</v>
      </c>
      <c r="B25" t="s">
        <v>5</v>
      </c>
      <c r="D25" t="s">
        <v>58</v>
      </c>
      <c r="G25" t="s">
        <v>47</v>
      </c>
      <c r="H25" t="s">
        <v>7</v>
      </c>
      <c r="I25" t="s">
        <v>63</v>
      </c>
      <c r="J25" s="6">
        <v>41307</v>
      </c>
    </row>
    <row r="26" spans="1:12" x14ac:dyDescent="0.25">
      <c r="A26" t="s">
        <v>12</v>
      </c>
      <c r="B26" t="s">
        <v>5</v>
      </c>
      <c r="D26" t="s">
        <v>59</v>
      </c>
      <c r="G26" t="s">
        <v>46</v>
      </c>
      <c r="H26" t="s">
        <v>7</v>
      </c>
      <c r="I26" t="s">
        <v>62</v>
      </c>
      <c r="J26" s="6">
        <v>28012</v>
      </c>
      <c r="L26" s="7"/>
    </row>
    <row r="27" spans="1:12" x14ac:dyDescent="0.25">
      <c r="A27" t="s">
        <v>12</v>
      </c>
      <c r="B27" t="s">
        <v>5</v>
      </c>
      <c r="D27" t="s">
        <v>59</v>
      </c>
      <c r="G27" t="s">
        <v>46</v>
      </c>
      <c r="H27" t="s">
        <v>7</v>
      </c>
      <c r="I27" t="s">
        <v>63</v>
      </c>
      <c r="J27" s="6">
        <v>27660</v>
      </c>
    </row>
    <row r="28" spans="1:12" x14ac:dyDescent="0.25">
      <c r="A28" t="s">
        <v>12</v>
      </c>
      <c r="B28" t="s">
        <v>5</v>
      </c>
      <c r="D28" t="s">
        <v>59</v>
      </c>
      <c r="G28" t="s">
        <v>48</v>
      </c>
      <c r="H28" t="s">
        <v>7</v>
      </c>
      <c r="I28" t="s">
        <v>62</v>
      </c>
      <c r="J28" s="6">
        <v>82901</v>
      </c>
    </row>
    <row r="29" spans="1:12" x14ac:dyDescent="0.25">
      <c r="A29" t="s">
        <v>12</v>
      </c>
      <c r="B29" t="s">
        <v>5</v>
      </c>
      <c r="D29" t="s">
        <v>59</v>
      </c>
      <c r="G29" t="s">
        <v>48</v>
      </c>
      <c r="H29" t="s">
        <v>7</v>
      </c>
      <c r="I29" t="s">
        <v>63</v>
      </c>
      <c r="J29" s="6">
        <v>82174</v>
      </c>
    </row>
    <row r="30" spans="1:12" x14ac:dyDescent="0.25">
      <c r="A30" t="s">
        <v>12</v>
      </c>
      <c r="B30" t="s">
        <v>5</v>
      </c>
      <c r="D30" t="s">
        <v>59</v>
      </c>
      <c r="G30" t="s">
        <v>47</v>
      </c>
      <c r="H30" t="s">
        <v>7</v>
      </c>
      <c r="I30" t="s">
        <v>62</v>
      </c>
      <c r="J30" s="6">
        <v>73737</v>
      </c>
    </row>
    <row r="31" spans="1:12" x14ac:dyDescent="0.25">
      <c r="A31" t="s">
        <v>12</v>
      </c>
      <c r="B31" t="s">
        <v>5</v>
      </c>
      <c r="D31" t="s">
        <v>59</v>
      </c>
      <c r="G31" t="s">
        <v>47</v>
      </c>
      <c r="H31" t="s">
        <v>7</v>
      </c>
      <c r="I31" t="s">
        <v>63</v>
      </c>
      <c r="J31" s="6">
        <v>74670</v>
      </c>
    </row>
    <row r="32" spans="1:12" s="8" customFormat="1" x14ac:dyDescent="0.25">
      <c r="A32" t="s">
        <v>12</v>
      </c>
      <c r="B32" s="8" t="s">
        <v>9</v>
      </c>
      <c r="D32" s="8" t="s">
        <v>58</v>
      </c>
      <c r="G32" s="8" t="s">
        <v>46</v>
      </c>
      <c r="H32" t="s">
        <v>7</v>
      </c>
      <c r="I32" s="8" t="s">
        <v>62</v>
      </c>
      <c r="J32" s="9">
        <v>114</v>
      </c>
    </row>
    <row r="33" spans="1:12" x14ac:dyDescent="0.25">
      <c r="A33" t="s">
        <v>12</v>
      </c>
      <c r="B33" t="s">
        <v>9</v>
      </c>
      <c r="D33" t="s">
        <v>58</v>
      </c>
      <c r="G33" t="s">
        <v>46</v>
      </c>
      <c r="H33" t="s">
        <v>7</v>
      </c>
      <c r="I33" t="s">
        <v>63</v>
      </c>
      <c r="J33" s="6">
        <v>118</v>
      </c>
      <c r="L33" s="4"/>
    </row>
    <row r="34" spans="1:12" x14ac:dyDescent="0.25">
      <c r="A34" t="s">
        <v>12</v>
      </c>
      <c r="B34" t="s">
        <v>9</v>
      </c>
      <c r="D34" t="s">
        <v>58</v>
      </c>
      <c r="G34" t="s">
        <v>48</v>
      </c>
      <c r="H34" t="s">
        <v>7</v>
      </c>
      <c r="I34" t="s">
        <v>62</v>
      </c>
      <c r="J34" s="6">
        <v>1007</v>
      </c>
    </row>
    <row r="35" spans="1:12" x14ac:dyDescent="0.25">
      <c r="A35" t="s">
        <v>12</v>
      </c>
      <c r="B35" t="s">
        <v>9</v>
      </c>
      <c r="D35" t="s">
        <v>58</v>
      </c>
      <c r="G35" t="s">
        <v>48</v>
      </c>
      <c r="H35" t="s">
        <v>7</v>
      </c>
      <c r="I35" t="s">
        <v>63</v>
      </c>
      <c r="J35" s="6">
        <v>989</v>
      </c>
    </row>
    <row r="36" spans="1:12" x14ac:dyDescent="0.25">
      <c r="A36" t="s">
        <v>12</v>
      </c>
      <c r="B36" t="s">
        <v>9</v>
      </c>
      <c r="D36" t="s">
        <v>58</v>
      </c>
      <c r="G36" t="s">
        <v>47</v>
      </c>
      <c r="H36" t="s">
        <v>7</v>
      </c>
      <c r="I36" t="s">
        <v>62</v>
      </c>
      <c r="J36" s="6">
        <v>804</v>
      </c>
    </row>
    <row r="37" spans="1:12" x14ac:dyDescent="0.25">
      <c r="A37" t="s">
        <v>12</v>
      </c>
      <c r="B37" t="s">
        <v>9</v>
      </c>
      <c r="D37" t="s">
        <v>58</v>
      </c>
      <c r="G37" t="s">
        <v>47</v>
      </c>
      <c r="H37" t="s">
        <v>7</v>
      </c>
      <c r="I37" t="s">
        <v>63</v>
      </c>
      <c r="J37" s="6">
        <v>865</v>
      </c>
      <c r="K37" s="7"/>
    </row>
    <row r="38" spans="1:12" x14ac:dyDescent="0.25">
      <c r="A38" t="s">
        <v>12</v>
      </c>
      <c r="B38" t="s">
        <v>9</v>
      </c>
      <c r="D38" t="s">
        <v>59</v>
      </c>
      <c r="G38" t="s">
        <v>46</v>
      </c>
      <c r="H38" t="s">
        <v>7</v>
      </c>
      <c r="I38" t="s">
        <v>62</v>
      </c>
      <c r="J38" s="6">
        <v>414</v>
      </c>
      <c r="L38" s="7"/>
    </row>
    <row r="39" spans="1:12" x14ac:dyDescent="0.25">
      <c r="A39" t="s">
        <v>12</v>
      </c>
      <c r="B39" t="s">
        <v>9</v>
      </c>
      <c r="D39" t="s">
        <v>59</v>
      </c>
      <c r="G39" t="s">
        <v>46</v>
      </c>
      <c r="H39" t="s">
        <v>7</v>
      </c>
      <c r="I39" t="s">
        <v>63</v>
      </c>
      <c r="J39" s="6">
        <v>472</v>
      </c>
    </row>
    <row r="40" spans="1:12" x14ac:dyDescent="0.25">
      <c r="A40" t="s">
        <v>12</v>
      </c>
      <c r="B40" t="s">
        <v>9</v>
      </c>
      <c r="D40" t="s">
        <v>59</v>
      </c>
      <c r="G40" t="s">
        <v>48</v>
      </c>
      <c r="H40" t="s">
        <v>7</v>
      </c>
      <c r="I40" t="s">
        <v>62</v>
      </c>
      <c r="J40" s="6">
        <v>3065</v>
      </c>
    </row>
    <row r="41" spans="1:12" x14ac:dyDescent="0.25">
      <c r="A41" t="s">
        <v>12</v>
      </c>
      <c r="B41" t="s">
        <v>9</v>
      </c>
      <c r="D41" t="s">
        <v>59</v>
      </c>
      <c r="G41" t="s">
        <v>48</v>
      </c>
      <c r="H41" t="s">
        <v>7</v>
      </c>
      <c r="I41" t="s">
        <v>63</v>
      </c>
      <c r="J41" s="6">
        <v>2896</v>
      </c>
    </row>
    <row r="42" spans="1:12" x14ac:dyDescent="0.25">
      <c r="A42" t="s">
        <v>12</v>
      </c>
      <c r="B42" t="s">
        <v>9</v>
      </c>
      <c r="D42" t="s">
        <v>59</v>
      </c>
      <c r="G42" t="s">
        <v>47</v>
      </c>
      <c r="H42" t="s">
        <v>7</v>
      </c>
      <c r="I42" t="s">
        <v>62</v>
      </c>
      <c r="J42" s="6">
        <v>2504</v>
      </c>
    </row>
    <row r="43" spans="1:12" x14ac:dyDescent="0.25">
      <c r="A43" t="s">
        <v>12</v>
      </c>
      <c r="B43" t="s">
        <v>9</v>
      </c>
      <c r="D43" t="s">
        <v>59</v>
      </c>
      <c r="G43" t="s">
        <v>47</v>
      </c>
      <c r="H43" t="s">
        <v>7</v>
      </c>
      <c r="I43" t="s">
        <v>63</v>
      </c>
      <c r="J43" s="6">
        <v>2586</v>
      </c>
      <c r="K43" s="7"/>
      <c r="L43" s="7"/>
    </row>
    <row r="44" spans="1:12" x14ac:dyDescent="0.25">
      <c r="A44" t="s">
        <v>12</v>
      </c>
      <c r="B44" t="s">
        <v>13</v>
      </c>
      <c r="D44" t="s">
        <v>58</v>
      </c>
      <c r="G44" t="s">
        <v>46</v>
      </c>
      <c r="H44" t="s">
        <v>7</v>
      </c>
      <c r="I44" t="s">
        <v>62</v>
      </c>
      <c r="J44" s="6">
        <v>5180</v>
      </c>
    </row>
    <row r="45" spans="1:12" x14ac:dyDescent="0.25">
      <c r="A45" t="s">
        <v>12</v>
      </c>
      <c r="B45" t="s">
        <v>13</v>
      </c>
      <c r="D45" t="s">
        <v>58</v>
      </c>
      <c r="G45" t="s">
        <v>46</v>
      </c>
      <c r="H45" t="s">
        <v>7</v>
      </c>
      <c r="I45" t="s">
        <v>63</v>
      </c>
      <c r="J45" s="6">
        <v>5572</v>
      </c>
    </row>
    <row r="46" spans="1:12" x14ac:dyDescent="0.25">
      <c r="A46" t="s">
        <v>12</v>
      </c>
      <c r="B46" t="s">
        <v>13</v>
      </c>
      <c r="D46" t="s">
        <v>58</v>
      </c>
      <c r="G46" t="s">
        <v>48</v>
      </c>
      <c r="H46" t="s">
        <v>7</v>
      </c>
      <c r="I46" t="s">
        <v>62</v>
      </c>
      <c r="J46" s="6">
        <v>13482</v>
      </c>
    </row>
    <row r="47" spans="1:12" x14ac:dyDescent="0.25">
      <c r="A47" t="s">
        <v>12</v>
      </c>
      <c r="B47" t="s">
        <v>13</v>
      </c>
      <c r="D47" t="s">
        <v>58</v>
      </c>
      <c r="G47" t="s">
        <v>48</v>
      </c>
      <c r="H47" t="s">
        <v>7</v>
      </c>
      <c r="I47" t="s">
        <v>63</v>
      </c>
      <c r="J47" s="6">
        <v>14091</v>
      </c>
    </row>
    <row r="48" spans="1:12" x14ac:dyDescent="0.25">
      <c r="A48" t="s">
        <v>12</v>
      </c>
      <c r="B48" t="s">
        <v>13</v>
      </c>
      <c r="D48" t="s">
        <v>58</v>
      </c>
      <c r="G48" t="s">
        <v>47</v>
      </c>
      <c r="H48" t="s">
        <v>7</v>
      </c>
      <c r="I48" t="s">
        <v>62</v>
      </c>
      <c r="J48" s="6">
        <v>12223</v>
      </c>
    </row>
    <row r="49" spans="1:10" x14ac:dyDescent="0.25">
      <c r="A49" t="s">
        <v>12</v>
      </c>
      <c r="B49" t="s">
        <v>13</v>
      </c>
      <c r="D49" t="s">
        <v>58</v>
      </c>
      <c r="G49" t="s">
        <v>47</v>
      </c>
      <c r="H49" t="s">
        <v>7</v>
      </c>
      <c r="I49" t="s">
        <v>63</v>
      </c>
      <c r="J49" s="6">
        <v>13179</v>
      </c>
    </row>
    <row r="50" spans="1:10" x14ac:dyDescent="0.25">
      <c r="A50" t="s">
        <v>12</v>
      </c>
      <c r="B50" t="s">
        <v>17</v>
      </c>
      <c r="D50" t="s">
        <v>58</v>
      </c>
      <c r="G50" t="s">
        <v>46</v>
      </c>
      <c r="H50" t="s">
        <v>7</v>
      </c>
      <c r="I50" t="s">
        <v>62</v>
      </c>
      <c r="J50" s="6">
        <v>157</v>
      </c>
    </row>
    <row r="51" spans="1:10" x14ac:dyDescent="0.25">
      <c r="A51" t="s">
        <v>12</v>
      </c>
      <c r="B51" t="s">
        <v>17</v>
      </c>
      <c r="D51" t="s">
        <v>58</v>
      </c>
      <c r="G51" t="s">
        <v>46</v>
      </c>
      <c r="H51" t="s">
        <v>7</v>
      </c>
      <c r="I51" t="s">
        <v>63</v>
      </c>
      <c r="J51" s="6">
        <v>181</v>
      </c>
    </row>
    <row r="52" spans="1:10" x14ac:dyDescent="0.25">
      <c r="A52" t="s">
        <v>12</v>
      </c>
      <c r="B52" t="s">
        <v>17</v>
      </c>
      <c r="D52" t="s">
        <v>58</v>
      </c>
      <c r="G52" t="s">
        <v>48</v>
      </c>
      <c r="H52" t="s">
        <v>7</v>
      </c>
      <c r="I52" t="s">
        <v>62</v>
      </c>
      <c r="J52" s="6">
        <v>1268</v>
      </c>
    </row>
    <row r="53" spans="1:10" x14ac:dyDescent="0.25">
      <c r="A53" t="s">
        <v>12</v>
      </c>
      <c r="B53" t="s">
        <v>17</v>
      </c>
      <c r="D53" t="s">
        <v>58</v>
      </c>
      <c r="G53" t="s">
        <v>48</v>
      </c>
      <c r="H53" t="s">
        <v>7</v>
      </c>
      <c r="I53" t="s">
        <v>63</v>
      </c>
      <c r="J53" s="6">
        <v>1299</v>
      </c>
    </row>
    <row r="54" spans="1:10" x14ac:dyDescent="0.25">
      <c r="A54" t="s">
        <v>12</v>
      </c>
      <c r="B54" t="s">
        <v>17</v>
      </c>
      <c r="D54" t="s">
        <v>58</v>
      </c>
      <c r="G54" t="s">
        <v>47</v>
      </c>
      <c r="H54" t="s">
        <v>7</v>
      </c>
      <c r="I54" t="s">
        <v>62</v>
      </c>
      <c r="J54" s="6">
        <v>1020</v>
      </c>
    </row>
    <row r="55" spans="1:10" x14ac:dyDescent="0.25">
      <c r="A55" t="s">
        <v>12</v>
      </c>
      <c r="B55" t="s">
        <v>17</v>
      </c>
      <c r="D55" t="s">
        <v>58</v>
      </c>
      <c r="G55" t="s">
        <v>47</v>
      </c>
      <c r="H55" t="s">
        <v>7</v>
      </c>
      <c r="I55" t="s">
        <v>63</v>
      </c>
      <c r="J55" s="6">
        <v>995</v>
      </c>
    </row>
    <row r="56" spans="1:10" x14ac:dyDescent="0.25">
      <c r="A56" t="s">
        <v>12</v>
      </c>
      <c r="B56" t="s">
        <v>19</v>
      </c>
      <c r="D56" t="s">
        <v>58</v>
      </c>
      <c r="G56" t="s">
        <v>46</v>
      </c>
      <c r="H56" t="s">
        <v>7</v>
      </c>
      <c r="I56" t="s">
        <v>62</v>
      </c>
      <c r="J56" s="6">
        <v>0</v>
      </c>
    </row>
    <row r="57" spans="1:10" x14ac:dyDescent="0.25">
      <c r="A57" t="s">
        <v>12</v>
      </c>
      <c r="B57" t="s">
        <v>19</v>
      </c>
      <c r="D57" t="s">
        <v>58</v>
      </c>
      <c r="G57" t="s">
        <v>46</v>
      </c>
      <c r="H57" t="s">
        <v>7</v>
      </c>
      <c r="I57" t="s">
        <v>63</v>
      </c>
      <c r="J57" s="6">
        <v>0</v>
      </c>
    </row>
    <row r="58" spans="1:10" x14ac:dyDescent="0.25">
      <c r="A58" t="s">
        <v>12</v>
      </c>
      <c r="B58" t="s">
        <v>19</v>
      </c>
      <c r="D58" t="s">
        <v>58</v>
      </c>
      <c r="G58" t="s">
        <v>48</v>
      </c>
      <c r="H58" t="s">
        <v>7</v>
      </c>
      <c r="I58" t="s">
        <v>62</v>
      </c>
      <c r="J58" s="6">
        <v>930</v>
      </c>
    </row>
    <row r="59" spans="1:10" x14ac:dyDescent="0.25">
      <c r="A59" t="s">
        <v>12</v>
      </c>
      <c r="B59" t="s">
        <v>19</v>
      </c>
      <c r="D59" t="s">
        <v>58</v>
      </c>
      <c r="G59" t="s">
        <v>48</v>
      </c>
      <c r="H59" t="s">
        <v>7</v>
      </c>
      <c r="I59" t="s">
        <v>63</v>
      </c>
      <c r="J59" s="6">
        <v>946</v>
      </c>
    </row>
    <row r="60" spans="1:10" x14ac:dyDescent="0.25">
      <c r="A60" t="s">
        <v>12</v>
      </c>
      <c r="B60" t="s">
        <v>19</v>
      </c>
      <c r="D60" t="s">
        <v>58</v>
      </c>
      <c r="G60" t="s">
        <v>47</v>
      </c>
      <c r="H60" t="s">
        <v>7</v>
      </c>
      <c r="I60" t="s">
        <v>62</v>
      </c>
      <c r="J60" s="6">
        <v>788</v>
      </c>
    </row>
    <row r="61" spans="1:10" x14ac:dyDescent="0.25">
      <c r="A61" t="s">
        <v>12</v>
      </c>
      <c r="B61" t="s">
        <v>19</v>
      </c>
      <c r="D61" t="s">
        <v>58</v>
      </c>
      <c r="G61" t="s">
        <v>47</v>
      </c>
      <c r="H61" t="s">
        <v>7</v>
      </c>
      <c r="I61" t="s">
        <v>63</v>
      </c>
      <c r="J61" s="6">
        <v>777</v>
      </c>
    </row>
    <row r="62" spans="1:10" x14ac:dyDescent="0.25">
      <c r="A62" t="s">
        <v>12</v>
      </c>
      <c r="B62" t="s">
        <v>22</v>
      </c>
      <c r="D62" t="s">
        <v>58</v>
      </c>
      <c r="G62" t="s">
        <v>46</v>
      </c>
      <c r="H62" t="s">
        <v>7</v>
      </c>
      <c r="I62" t="s">
        <v>62</v>
      </c>
      <c r="J62" s="6">
        <v>3822</v>
      </c>
    </row>
    <row r="63" spans="1:10" x14ac:dyDescent="0.25">
      <c r="A63" t="s">
        <v>12</v>
      </c>
      <c r="B63" t="s">
        <v>22</v>
      </c>
      <c r="D63" t="s">
        <v>58</v>
      </c>
      <c r="G63" t="s">
        <v>46</v>
      </c>
      <c r="H63" t="s">
        <v>7</v>
      </c>
      <c r="I63" t="s">
        <v>63</v>
      </c>
      <c r="J63" s="6">
        <v>3956</v>
      </c>
    </row>
    <row r="64" spans="1:10" x14ac:dyDescent="0.25">
      <c r="A64" t="s">
        <v>12</v>
      </c>
      <c r="B64" t="s">
        <v>22</v>
      </c>
      <c r="D64" t="s">
        <v>58</v>
      </c>
      <c r="G64" t="s">
        <v>48</v>
      </c>
      <c r="H64" t="s">
        <v>7</v>
      </c>
      <c r="I64" t="s">
        <v>62</v>
      </c>
      <c r="J64" s="6">
        <v>10891</v>
      </c>
    </row>
    <row r="65" spans="1:10" x14ac:dyDescent="0.25">
      <c r="A65" t="s">
        <v>12</v>
      </c>
      <c r="B65" t="s">
        <v>22</v>
      </c>
      <c r="D65" t="s">
        <v>58</v>
      </c>
      <c r="G65" t="s">
        <v>48</v>
      </c>
      <c r="H65" t="s">
        <v>7</v>
      </c>
      <c r="I65" t="s">
        <v>63</v>
      </c>
      <c r="J65" s="6">
        <v>11189</v>
      </c>
    </row>
    <row r="66" spans="1:10" x14ac:dyDescent="0.25">
      <c r="A66" t="s">
        <v>12</v>
      </c>
      <c r="B66" t="s">
        <v>22</v>
      </c>
      <c r="D66" t="s">
        <v>58</v>
      </c>
      <c r="G66" t="s">
        <v>47</v>
      </c>
      <c r="H66" t="s">
        <v>7</v>
      </c>
      <c r="I66" t="s">
        <v>62</v>
      </c>
      <c r="J66" s="6">
        <v>10423</v>
      </c>
    </row>
    <row r="67" spans="1:10" x14ac:dyDescent="0.25">
      <c r="A67" t="s">
        <v>12</v>
      </c>
      <c r="B67" t="s">
        <v>22</v>
      </c>
      <c r="D67" t="s">
        <v>58</v>
      </c>
      <c r="G67" t="s">
        <v>47</v>
      </c>
      <c r="H67" t="s">
        <v>7</v>
      </c>
      <c r="I67" t="s">
        <v>63</v>
      </c>
      <c r="J67" s="6">
        <v>11036</v>
      </c>
    </row>
    <row r="68" spans="1:10" x14ac:dyDescent="0.25">
      <c r="A68" t="s">
        <v>12</v>
      </c>
      <c r="B68" t="s">
        <v>25</v>
      </c>
      <c r="D68" t="s">
        <v>58</v>
      </c>
      <c r="G68" t="s">
        <v>46</v>
      </c>
      <c r="H68" t="s">
        <v>7</v>
      </c>
      <c r="I68" t="s">
        <v>62</v>
      </c>
      <c r="J68" s="6">
        <v>88</v>
      </c>
    </row>
    <row r="69" spans="1:10" x14ac:dyDescent="0.25">
      <c r="A69" t="s">
        <v>12</v>
      </c>
      <c r="B69" t="s">
        <v>25</v>
      </c>
      <c r="D69" t="s">
        <v>58</v>
      </c>
      <c r="G69" t="s">
        <v>46</v>
      </c>
      <c r="H69" t="s">
        <v>7</v>
      </c>
      <c r="I69" t="s">
        <v>63</v>
      </c>
      <c r="J69" s="6">
        <v>94</v>
      </c>
    </row>
    <row r="70" spans="1:10" x14ac:dyDescent="0.25">
      <c r="A70" t="s">
        <v>12</v>
      </c>
      <c r="B70" t="s">
        <v>25</v>
      </c>
      <c r="D70" t="s">
        <v>58</v>
      </c>
      <c r="G70" t="s">
        <v>48</v>
      </c>
      <c r="H70" t="s">
        <v>7</v>
      </c>
      <c r="I70" t="s">
        <v>62</v>
      </c>
      <c r="J70" s="6">
        <v>848</v>
      </c>
    </row>
    <row r="71" spans="1:10" x14ac:dyDescent="0.25">
      <c r="A71" t="s">
        <v>12</v>
      </c>
      <c r="B71" t="s">
        <v>25</v>
      </c>
      <c r="D71" t="s">
        <v>58</v>
      </c>
      <c r="G71" t="s">
        <v>48</v>
      </c>
      <c r="H71" t="s">
        <v>7</v>
      </c>
      <c r="I71" t="s">
        <v>63</v>
      </c>
      <c r="J71" s="6">
        <v>799</v>
      </c>
    </row>
    <row r="72" spans="1:10" x14ac:dyDescent="0.25">
      <c r="A72" t="s">
        <v>12</v>
      </c>
      <c r="B72" t="s">
        <v>25</v>
      </c>
      <c r="D72" t="s">
        <v>58</v>
      </c>
      <c r="G72" t="s">
        <v>47</v>
      </c>
      <c r="H72" t="s">
        <v>7</v>
      </c>
      <c r="I72" t="s">
        <v>62</v>
      </c>
      <c r="J72" s="6">
        <v>637</v>
      </c>
    </row>
    <row r="73" spans="1:10" x14ac:dyDescent="0.25">
      <c r="A73" t="s">
        <v>12</v>
      </c>
      <c r="B73" t="s">
        <v>25</v>
      </c>
      <c r="D73" t="s">
        <v>58</v>
      </c>
      <c r="G73" t="s">
        <v>47</v>
      </c>
      <c r="H73" t="s">
        <v>7</v>
      </c>
      <c r="I73" t="s">
        <v>63</v>
      </c>
      <c r="J73" s="6">
        <v>581</v>
      </c>
    </row>
    <row r="74" spans="1:10" x14ac:dyDescent="0.25">
      <c r="A74" t="s">
        <v>12</v>
      </c>
      <c r="B74" t="s">
        <v>28</v>
      </c>
      <c r="D74" t="s">
        <v>58</v>
      </c>
      <c r="G74" t="s">
        <v>46</v>
      </c>
      <c r="H74" t="s">
        <v>7</v>
      </c>
      <c r="I74" t="s">
        <v>62</v>
      </c>
      <c r="J74" s="6">
        <v>530</v>
      </c>
    </row>
    <row r="75" spans="1:10" x14ac:dyDescent="0.25">
      <c r="A75" t="s">
        <v>12</v>
      </c>
      <c r="B75" t="s">
        <v>28</v>
      </c>
      <c r="D75" t="s">
        <v>58</v>
      </c>
      <c r="G75" t="s">
        <v>46</v>
      </c>
      <c r="H75" t="s">
        <v>7</v>
      </c>
      <c r="I75" t="s">
        <v>63</v>
      </c>
      <c r="J75" s="6">
        <v>525</v>
      </c>
    </row>
    <row r="76" spans="1:10" x14ac:dyDescent="0.25">
      <c r="A76" t="s">
        <v>12</v>
      </c>
      <c r="B76" t="s">
        <v>28</v>
      </c>
      <c r="D76" t="s">
        <v>58</v>
      </c>
      <c r="G76" t="s">
        <v>48</v>
      </c>
      <c r="H76" t="s">
        <v>7</v>
      </c>
      <c r="I76" t="s">
        <v>62</v>
      </c>
      <c r="J76" s="6">
        <v>4722</v>
      </c>
    </row>
    <row r="77" spans="1:10" x14ac:dyDescent="0.25">
      <c r="A77" t="s">
        <v>12</v>
      </c>
      <c r="B77" t="s">
        <v>28</v>
      </c>
      <c r="D77" t="s">
        <v>58</v>
      </c>
      <c r="G77" t="s">
        <v>48</v>
      </c>
      <c r="H77" t="s">
        <v>7</v>
      </c>
      <c r="I77" t="s">
        <v>63</v>
      </c>
      <c r="J77" s="6">
        <v>4995</v>
      </c>
    </row>
    <row r="78" spans="1:10" x14ac:dyDescent="0.25">
      <c r="A78" t="s">
        <v>12</v>
      </c>
      <c r="B78" t="s">
        <v>28</v>
      </c>
      <c r="D78" t="s">
        <v>58</v>
      </c>
      <c r="G78" t="s">
        <v>47</v>
      </c>
      <c r="H78" t="s">
        <v>7</v>
      </c>
      <c r="I78" t="s">
        <v>62</v>
      </c>
      <c r="J78" s="6">
        <v>3575</v>
      </c>
    </row>
    <row r="79" spans="1:10" x14ac:dyDescent="0.25">
      <c r="A79" t="s">
        <v>12</v>
      </c>
      <c r="B79" t="s">
        <v>28</v>
      </c>
      <c r="D79" t="s">
        <v>58</v>
      </c>
      <c r="G79" t="s">
        <v>47</v>
      </c>
      <c r="H79" t="s">
        <v>7</v>
      </c>
      <c r="I79" t="s">
        <v>63</v>
      </c>
      <c r="J79" s="6">
        <v>3754</v>
      </c>
    </row>
    <row r="80" spans="1:10" x14ac:dyDescent="0.25">
      <c r="A80" t="s">
        <v>12</v>
      </c>
      <c r="B80" t="s">
        <v>30</v>
      </c>
      <c r="D80" t="s">
        <v>58</v>
      </c>
      <c r="G80" t="s">
        <v>46</v>
      </c>
      <c r="H80" t="s">
        <v>7</v>
      </c>
      <c r="I80" t="s">
        <v>62</v>
      </c>
      <c r="J80" s="6">
        <v>603</v>
      </c>
    </row>
    <row r="81" spans="1:10" x14ac:dyDescent="0.25">
      <c r="A81" t="s">
        <v>12</v>
      </c>
      <c r="B81" t="s">
        <v>30</v>
      </c>
      <c r="D81" t="s">
        <v>58</v>
      </c>
      <c r="G81" t="s">
        <v>46</v>
      </c>
      <c r="H81" t="s">
        <v>7</v>
      </c>
      <c r="I81" t="s">
        <v>63</v>
      </c>
      <c r="J81" s="6">
        <v>594</v>
      </c>
    </row>
    <row r="82" spans="1:10" x14ac:dyDescent="0.25">
      <c r="A82" t="s">
        <v>12</v>
      </c>
      <c r="B82" t="s">
        <v>30</v>
      </c>
      <c r="D82" t="s">
        <v>58</v>
      </c>
      <c r="G82" t="s">
        <v>48</v>
      </c>
      <c r="H82" t="s">
        <v>7</v>
      </c>
      <c r="I82" t="s">
        <v>62</v>
      </c>
      <c r="J82" s="6">
        <v>3878</v>
      </c>
    </row>
    <row r="83" spans="1:10" x14ac:dyDescent="0.25">
      <c r="A83" t="s">
        <v>12</v>
      </c>
      <c r="B83" t="s">
        <v>30</v>
      </c>
      <c r="D83" t="s">
        <v>58</v>
      </c>
      <c r="G83" t="s">
        <v>48</v>
      </c>
      <c r="H83" t="s">
        <v>7</v>
      </c>
      <c r="I83" t="s">
        <v>63</v>
      </c>
      <c r="J83" s="6">
        <v>3801</v>
      </c>
    </row>
    <row r="84" spans="1:10" x14ac:dyDescent="0.25">
      <c r="A84" t="s">
        <v>12</v>
      </c>
      <c r="B84" t="s">
        <v>30</v>
      </c>
      <c r="D84" t="s">
        <v>58</v>
      </c>
      <c r="G84" t="s">
        <v>47</v>
      </c>
      <c r="H84" t="s">
        <v>7</v>
      </c>
      <c r="I84" t="s">
        <v>62</v>
      </c>
      <c r="J84" s="6">
        <v>3265</v>
      </c>
    </row>
    <row r="85" spans="1:10" x14ac:dyDescent="0.25">
      <c r="A85" t="s">
        <v>12</v>
      </c>
      <c r="B85" t="s">
        <v>30</v>
      </c>
      <c r="D85" t="s">
        <v>58</v>
      </c>
      <c r="G85" t="s">
        <v>47</v>
      </c>
      <c r="H85" t="s">
        <v>7</v>
      </c>
      <c r="I85" t="s">
        <v>63</v>
      </c>
      <c r="J85" s="6">
        <v>3491</v>
      </c>
    </row>
    <row r="86" spans="1:10" s="8" customFormat="1" x14ac:dyDescent="0.25">
      <c r="A86" t="s">
        <v>12</v>
      </c>
      <c r="B86" s="8" t="s">
        <v>32</v>
      </c>
      <c r="D86" s="8" t="s">
        <v>58</v>
      </c>
      <c r="G86" s="8" t="s">
        <v>46</v>
      </c>
      <c r="H86" t="s">
        <v>7</v>
      </c>
      <c r="I86" s="8" t="s">
        <v>62</v>
      </c>
      <c r="J86" s="9">
        <v>341</v>
      </c>
    </row>
    <row r="87" spans="1:10" x14ac:dyDescent="0.25">
      <c r="A87" t="s">
        <v>12</v>
      </c>
      <c r="B87" t="s">
        <v>32</v>
      </c>
      <c r="D87" t="s">
        <v>58</v>
      </c>
      <c r="G87" t="s">
        <v>46</v>
      </c>
      <c r="H87" t="s">
        <v>7</v>
      </c>
      <c r="I87" t="s">
        <v>63</v>
      </c>
      <c r="J87" s="6">
        <v>326</v>
      </c>
    </row>
    <row r="88" spans="1:10" x14ac:dyDescent="0.25">
      <c r="A88" t="s">
        <v>12</v>
      </c>
      <c r="B88" t="s">
        <v>32</v>
      </c>
      <c r="D88" t="s">
        <v>58</v>
      </c>
      <c r="G88" t="s">
        <v>48</v>
      </c>
      <c r="H88" t="s">
        <v>7</v>
      </c>
      <c r="I88" t="s">
        <v>62</v>
      </c>
      <c r="J88" s="6">
        <v>1327</v>
      </c>
    </row>
    <row r="89" spans="1:10" x14ac:dyDescent="0.25">
      <c r="A89" t="s">
        <v>12</v>
      </c>
      <c r="B89" t="s">
        <v>32</v>
      </c>
      <c r="D89" t="s">
        <v>58</v>
      </c>
      <c r="G89" t="s">
        <v>48</v>
      </c>
      <c r="H89" t="s">
        <v>7</v>
      </c>
      <c r="I89" t="s">
        <v>63</v>
      </c>
      <c r="J89" s="6">
        <v>1366</v>
      </c>
    </row>
    <row r="90" spans="1:10" x14ac:dyDescent="0.25">
      <c r="A90" t="s">
        <v>12</v>
      </c>
      <c r="B90" t="s">
        <v>32</v>
      </c>
      <c r="D90" t="s">
        <v>58</v>
      </c>
      <c r="G90" t="s">
        <v>47</v>
      </c>
      <c r="H90" t="s">
        <v>7</v>
      </c>
      <c r="I90" t="s">
        <v>62</v>
      </c>
      <c r="J90" s="6">
        <v>1135</v>
      </c>
    </row>
    <row r="91" spans="1:10" x14ac:dyDescent="0.25">
      <c r="A91" t="s">
        <v>12</v>
      </c>
      <c r="B91" t="s">
        <v>32</v>
      </c>
      <c r="D91" t="s">
        <v>58</v>
      </c>
      <c r="G91" t="s">
        <v>47</v>
      </c>
      <c r="H91" t="s">
        <v>7</v>
      </c>
      <c r="I91" t="s">
        <v>63</v>
      </c>
      <c r="J91" s="6">
        <v>1129</v>
      </c>
    </row>
    <row r="92" spans="1:10" x14ac:dyDescent="0.25">
      <c r="A92" t="s">
        <v>12</v>
      </c>
      <c r="B92" t="s">
        <v>34</v>
      </c>
      <c r="D92" t="s">
        <v>58</v>
      </c>
      <c r="G92" s="8" t="s">
        <v>46</v>
      </c>
      <c r="H92" t="s">
        <v>7</v>
      </c>
      <c r="I92" t="s">
        <v>62</v>
      </c>
      <c r="J92" s="6">
        <v>125</v>
      </c>
    </row>
    <row r="93" spans="1:10" x14ac:dyDescent="0.25">
      <c r="A93" t="s">
        <v>12</v>
      </c>
      <c r="B93" t="s">
        <v>34</v>
      </c>
      <c r="D93" t="s">
        <v>58</v>
      </c>
      <c r="G93" t="s">
        <v>46</v>
      </c>
      <c r="H93" t="s">
        <v>7</v>
      </c>
      <c r="I93" t="s">
        <v>63</v>
      </c>
      <c r="J93" s="6">
        <v>112</v>
      </c>
    </row>
    <row r="94" spans="1:10" x14ac:dyDescent="0.25">
      <c r="A94" t="s">
        <v>12</v>
      </c>
      <c r="B94" t="s">
        <v>34</v>
      </c>
      <c r="D94" t="s">
        <v>58</v>
      </c>
      <c r="G94" t="s">
        <v>48</v>
      </c>
      <c r="H94" t="s">
        <v>7</v>
      </c>
      <c r="I94" t="s">
        <v>62</v>
      </c>
      <c r="J94" s="6">
        <v>7343</v>
      </c>
    </row>
    <row r="95" spans="1:10" x14ac:dyDescent="0.25">
      <c r="A95" t="s">
        <v>12</v>
      </c>
      <c r="B95" t="s">
        <v>34</v>
      </c>
      <c r="D95" t="s">
        <v>58</v>
      </c>
      <c r="G95" t="s">
        <v>48</v>
      </c>
      <c r="H95" t="s">
        <v>7</v>
      </c>
      <c r="I95" t="s">
        <v>63</v>
      </c>
      <c r="J95" s="6">
        <v>7684</v>
      </c>
    </row>
    <row r="96" spans="1:10" x14ac:dyDescent="0.25">
      <c r="A96" t="s">
        <v>12</v>
      </c>
      <c r="B96" t="s">
        <v>34</v>
      </c>
      <c r="D96" t="s">
        <v>58</v>
      </c>
      <c r="G96" t="s">
        <v>47</v>
      </c>
      <c r="H96" t="s">
        <v>7</v>
      </c>
      <c r="I96" t="s">
        <v>62</v>
      </c>
      <c r="J96" s="6">
        <v>5267</v>
      </c>
    </row>
    <row r="97" spans="1:10" x14ac:dyDescent="0.25">
      <c r="A97" t="s">
        <v>12</v>
      </c>
      <c r="B97" t="s">
        <v>34</v>
      </c>
      <c r="D97" t="s">
        <v>58</v>
      </c>
      <c r="G97" t="s">
        <v>47</v>
      </c>
      <c r="H97" t="s">
        <v>7</v>
      </c>
      <c r="I97" t="s">
        <v>63</v>
      </c>
      <c r="J97" s="6">
        <v>5500</v>
      </c>
    </row>
    <row r="98" spans="1:10" s="8" customFormat="1" x14ac:dyDescent="0.25">
      <c r="A98" t="s">
        <v>12</v>
      </c>
      <c r="B98" s="8" t="s">
        <v>13</v>
      </c>
      <c r="D98" s="8" t="s">
        <v>59</v>
      </c>
      <c r="G98" s="8" t="s">
        <v>46</v>
      </c>
      <c r="H98" t="s">
        <v>7</v>
      </c>
      <c r="I98" s="8" t="s">
        <v>62</v>
      </c>
      <c r="J98" s="9">
        <v>11250</v>
      </c>
    </row>
    <row r="99" spans="1:10" x14ac:dyDescent="0.25">
      <c r="A99" t="s">
        <v>12</v>
      </c>
      <c r="B99" t="s">
        <v>13</v>
      </c>
      <c r="D99" t="s">
        <v>59</v>
      </c>
      <c r="G99" t="s">
        <v>46</v>
      </c>
      <c r="H99" t="s">
        <v>7</v>
      </c>
      <c r="I99" t="s">
        <v>63</v>
      </c>
      <c r="J99" s="6">
        <v>11100</v>
      </c>
    </row>
    <row r="100" spans="1:10" x14ac:dyDescent="0.25">
      <c r="A100" t="s">
        <v>12</v>
      </c>
      <c r="B100" t="s">
        <v>13</v>
      </c>
      <c r="D100" t="s">
        <v>59</v>
      </c>
      <c r="G100" t="s">
        <v>48</v>
      </c>
      <c r="H100" t="s">
        <v>7</v>
      </c>
      <c r="I100" t="s">
        <v>62</v>
      </c>
      <c r="J100" s="6">
        <v>25737</v>
      </c>
    </row>
    <row r="101" spans="1:10" x14ac:dyDescent="0.25">
      <c r="A101" t="s">
        <v>12</v>
      </c>
      <c r="B101" t="s">
        <v>13</v>
      </c>
      <c r="D101" t="s">
        <v>59</v>
      </c>
      <c r="G101" t="s">
        <v>48</v>
      </c>
      <c r="H101" t="s">
        <v>7</v>
      </c>
      <c r="I101" t="s">
        <v>63</v>
      </c>
      <c r="J101" s="6">
        <v>25859</v>
      </c>
    </row>
    <row r="102" spans="1:10" x14ac:dyDescent="0.25">
      <c r="A102" t="s">
        <v>12</v>
      </c>
      <c r="B102" t="s">
        <v>13</v>
      </c>
      <c r="D102" t="s">
        <v>59</v>
      </c>
      <c r="G102" t="s">
        <v>47</v>
      </c>
      <c r="H102" t="s">
        <v>7</v>
      </c>
      <c r="I102" t="s">
        <v>62</v>
      </c>
      <c r="J102" s="6">
        <v>23957</v>
      </c>
    </row>
    <row r="103" spans="1:10" x14ac:dyDescent="0.25">
      <c r="A103" t="s">
        <v>12</v>
      </c>
      <c r="B103" t="s">
        <v>13</v>
      </c>
      <c r="D103" t="s">
        <v>59</v>
      </c>
      <c r="G103" t="s">
        <v>47</v>
      </c>
      <c r="H103" t="s">
        <v>7</v>
      </c>
      <c r="I103" t="s">
        <v>63</v>
      </c>
      <c r="J103" s="6">
        <v>24007</v>
      </c>
    </row>
    <row r="104" spans="1:10" x14ac:dyDescent="0.25">
      <c r="A104" t="s">
        <v>12</v>
      </c>
      <c r="B104" t="s">
        <v>17</v>
      </c>
      <c r="D104" t="s">
        <v>59</v>
      </c>
      <c r="G104" s="8" t="s">
        <v>46</v>
      </c>
      <c r="H104" t="s">
        <v>7</v>
      </c>
      <c r="I104" t="s">
        <v>62</v>
      </c>
      <c r="J104" s="6">
        <v>1942</v>
      </c>
    </row>
    <row r="105" spans="1:10" x14ac:dyDescent="0.25">
      <c r="A105" t="s">
        <v>12</v>
      </c>
      <c r="B105" t="s">
        <v>17</v>
      </c>
      <c r="D105" t="s">
        <v>59</v>
      </c>
      <c r="G105" t="s">
        <v>46</v>
      </c>
      <c r="H105" t="s">
        <v>7</v>
      </c>
      <c r="I105" t="s">
        <v>63</v>
      </c>
      <c r="J105" s="6">
        <v>1942</v>
      </c>
    </row>
    <row r="106" spans="1:10" x14ac:dyDescent="0.25">
      <c r="A106" t="s">
        <v>12</v>
      </c>
      <c r="B106" t="s">
        <v>17</v>
      </c>
      <c r="D106" t="s">
        <v>59</v>
      </c>
      <c r="G106" t="s">
        <v>48</v>
      </c>
      <c r="H106" t="s">
        <v>7</v>
      </c>
      <c r="I106" t="s">
        <v>62</v>
      </c>
      <c r="J106" s="6">
        <v>5462</v>
      </c>
    </row>
    <row r="107" spans="1:10" x14ac:dyDescent="0.25">
      <c r="A107" t="s">
        <v>12</v>
      </c>
      <c r="B107" t="s">
        <v>17</v>
      </c>
      <c r="D107" t="s">
        <v>59</v>
      </c>
      <c r="G107" t="s">
        <v>48</v>
      </c>
      <c r="H107" t="s">
        <v>7</v>
      </c>
      <c r="I107" t="s">
        <v>63</v>
      </c>
      <c r="J107" s="6">
        <v>5543</v>
      </c>
    </row>
    <row r="108" spans="1:10" x14ac:dyDescent="0.25">
      <c r="A108" t="s">
        <v>12</v>
      </c>
      <c r="B108" t="s">
        <v>17</v>
      </c>
      <c r="D108" t="s">
        <v>59</v>
      </c>
      <c r="G108" t="s">
        <v>47</v>
      </c>
      <c r="H108" t="s">
        <v>7</v>
      </c>
      <c r="I108" t="s">
        <v>62</v>
      </c>
      <c r="J108" s="6">
        <v>5010</v>
      </c>
    </row>
    <row r="109" spans="1:10" x14ac:dyDescent="0.25">
      <c r="A109" t="s">
        <v>12</v>
      </c>
      <c r="B109" t="s">
        <v>17</v>
      </c>
      <c r="D109" t="s">
        <v>59</v>
      </c>
      <c r="G109" t="s">
        <v>47</v>
      </c>
      <c r="H109" t="s">
        <v>7</v>
      </c>
      <c r="I109" t="s">
        <v>63</v>
      </c>
      <c r="J109" s="6">
        <v>4975</v>
      </c>
    </row>
    <row r="110" spans="1:10" x14ac:dyDescent="0.25">
      <c r="A110" t="s">
        <v>12</v>
      </c>
      <c r="B110" t="s">
        <v>19</v>
      </c>
      <c r="D110" t="s">
        <v>59</v>
      </c>
      <c r="G110" s="8" t="s">
        <v>46</v>
      </c>
      <c r="H110" t="s">
        <v>7</v>
      </c>
      <c r="I110" t="s">
        <v>62</v>
      </c>
      <c r="J110" s="6">
        <v>864</v>
      </c>
    </row>
    <row r="111" spans="1:10" x14ac:dyDescent="0.25">
      <c r="A111" t="s">
        <v>12</v>
      </c>
      <c r="B111" t="s">
        <v>19</v>
      </c>
      <c r="D111" t="s">
        <v>59</v>
      </c>
      <c r="G111" t="s">
        <v>46</v>
      </c>
      <c r="H111" t="s">
        <v>7</v>
      </c>
      <c r="I111" t="s">
        <v>63</v>
      </c>
      <c r="J111" s="6">
        <v>918</v>
      </c>
    </row>
    <row r="112" spans="1:10" x14ac:dyDescent="0.25">
      <c r="A112" t="s">
        <v>12</v>
      </c>
      <c r="B112" t="s">
        <v>19</v>
      </c>
      <c r="D112" t="s">
        <v>59</v>
      </c>
      <c r="G112" t="s">
        <v>48</v>
      </c>
      <c r="H112" t="s">
        <v>7</v>
      </c>
      <c r="I112" t="s">
        <v>62</v>
      </c>
      <c r="J112" s="6">
        <v>5477</v>
      </c>
    </row>
    <row r="113" spans="1:10" x14ac:dyDescent="0.25">
      <c r="A113" t="s">
        <v>12</v>
      </c>
      <c r="B113" t="s">
        <v>19</v>
      </c>
      <c r="D113" t="s">
        <v>59</v>
      </c>
      <c r="G113" t="s">
        <v>48</v>
      </c>
      <c r="H113" t="s">
        <v>7</v>
      </c>
      <c r="I113" t="s">
        <v>63</v>
      </c>
      <c r="J113" s="6">
        <v>5497</v>
      </c>
    </row>
    <row r="114" spans="1:10" x14ac:dyDescent="0.25">
      <c r="A114" t="s">
        <v>12</v>
      </c>
      <c r="B114" t="s">
        <v>19</v>
      </c>
      <c r="D114" t="s">
        <v>59</v>
      </c>
      <c r="G114" t="s">
        <v>47</v>
      </c>
      <c r="H114" t="s">
        <v>7</v>
      </c>
      <c r="I114" t="s">
        <v>62</v>
      </c>
      <c r="J114" s="6">
        <v>4209</v>
      </c>
    </row>
    <row r="115" spans="1:10" x14ac:dyDescent="0.25">
      <c r="A115" t="s">
        <v>12</v>
      </c>
      <c r="B115" t="s">
        <v>19</v>
      </c>
      <c r="D115" t="s">
        <v>59</v>
      </c>
      <c r="G115" t="s">
        <v>47</v>
      </c>
      <c r="H115" t="s">
        <v>7</v>
      </c>
      <c r="I115" t="s">
        <v>63</v>
      </c>
      <c r="J115" s="6">
        <v>4244</v>
      </c>
    </row>
    <row r="116" spans="1:10" x14ac:dyDescent="0.25">
      <c r="A116" t="s">
        <v>12</v>
      </c>
      <c r="B116" t="s">
        <v>22</v>
      </c>
      <c r="D116" t="s">
        <v>59</v>
      </c>
      <c r="G116" s="8" t="s">
        <v>46</v>
      </c>
      <c r="H116" t="s">
        <v>7</v>
      </c>
      <c r="I116" t="s">
        <v>62</v>
      </c>
      <c r="J116" s="6">
        <v>9424</v>
      </c>
    </row>
    <row r="117" spans="1:10" x14ac:dyDescent="0.25">
      <c r="A117" t="s">
        <v>12</v>
      </c>
      <c r="B117" t="s">
        <v>22</v>
      </c>
      <c r="D117" t="s">
        <v>59</v>
      </c>
      <c r="G117" t="s">
        <v>46</v>
      </c>
      <c r="H117" t="s">
        <v>7</v>
      </c>
      <c r="I117" t="s">
        <v>63</v>
      </c>
      <c r="J117" s="6">
        <v>9052</v>
      </c>
    </row>
    <row r="118" spans="1:10" x14ac:dyDescent="0.25">
      <c r="A118" t="s">
        <v>12</v>
      </c>
      <c r="B118" t="s">
        <v>22</v>
      </c>
      <c r="D118" t="s">
        <v>59</v>
      </c>
      <c r="G118" t="s">
        <v>48</v>
      </c>
      <c r="H118" t="s">
        <v>7</v>
      </c>
      <c r="I118" t="s">
        <v>62</v>
      </c>
      <c r="J118" s="6">
        <v>18894</v>
      </c>
    </row>
    <row r="119" spans="1:10" x14ac:dyDescent="0.25">
      <c r="A119" t="s">
        <v>12</v>
      </c>
      <c r="B119" t="s">
        <v>22</v>
      </c>
      <c r="D119" t="s">
        <v>59</v>
      </c>
      <c r="G119" t="s">
        <v>48</v>
      </c>
      <c r="H119" t="s">
        <v>7</v>
      </c>
      <c r="I119" t="s">
        <v>63</v>
      </c>
      <c r="J119" s="6">
        <v>18266</v>
      </c>
    </row>
    <row r="120" spans="1:10" x14ac:dyDescent="0.25">
      <c r="A120" t="s">
        <v>12</v>
      </c>
      <c r="B120" t="s">
        <v>22</v>
      </c>
      <c r="D120" t="s">
        <v>59</v>
      </c>
      <c r="G120" t="s">
        <v>47</v>
      </c>
      <c r="H120" t="s">
        <v>7</v>
      </c>
      <c r="I120" t="s">
        <v>62</v>
      </c>
      <c r="J120" s="6">
        <v>18679</v>
      </c>
    </row>
    <row r="121" spans="1:10" x14ac:dyDescent="0.25">
      <c r="A121" t="s">
        <v>12</v>
      </c>
      <c r="B121" t="s">
        <v>22</v>
      </c>
      <c r="D121" t="s">
        <v>59</v>
      </c>
      <c r="G121" t="s">
        <v>47</v>
      </c>
      <c r="H121" t="s">
        <v>7</v>
      </c>
      <c r="I121" t="s">
        <v>63</v>
      </c>
      <c r="J121" s="6">
        <v>18953</v>
      </c>
    </row>
    <row r="122" spans="1:10" x14ac:dyDescent="0.25">
      <c r="A122" t="s">
        <v>12</v>
      </c>
      <c r="B122" t="s">
        <v>25</v>
      </c>
      <c r="D122" t="s">
        <v>59</v>
      </c>
      <c r="G122" s="8" t="s">
        <v>46</v>
      </c>
      <c r="H122" t="s">
        <v>7</v>
      </c>
      <c r="I122" t="s">
        <v>62</v>
      </c>
      <c r="J122" s="6">
        <v>1054</v>
      </c>
    </row>
    <row r="123" spans="1:10" x14ac:dyDescent="0.25">
      <c r="A123" t="s">
        <v>12</v>
      </c>
      <c r="B123" t="s">
        <v>25</v>
      </c>
      <c r="D123" t="s">
        <v>59</v>
      </c>
      <c r="G123" t="s">
        <v>46</v>
      </c>
      <c r="H123" t="s">
        <v>7</v>
      </c>
      <c r="I123" t="s">
        <v>63</v>
      </c>
      <c r="J123" s="6">
        <v>1043</v>
      </c>
    </row>
    <row r="124" spans="1:10" x14ac:dyDescent="0.25">
      <c r="A124" t="s">
        <v>12</v>
      </c>
      <c r="B124" t="s">
        <v>25</v>
      </c>
      <c r="D124" t="s">
        <v>59</v>
      </c>
      <c r="G124" t="s">
        <v>48</v>
      </c>
      <c r="H124" t="s">
        <v>7</v>
      </c>
      <c r="I124" t="s">
        <v>62</v>
      </c>
      <c r="J124" s="6">
        <v>4709</v>
      </c>
    </row>
    <row r="125" spans="1:10" x14ac:dyDescent="0.25">
      <c r="A125" t="s">
        <v>12</v>
      </c>
      <c r="B125" t="s">
        <v>25</v>
      </c>
      <c r="D125" t="s">
        <v>59</v>
      </c>
      <c r="G125" t="s">
        <v>48</v>
      </c>
      <c r="H125" t="s">
        <v>7</v>
      </c>
      <c r="I125" t="s">
        <v>63</v>
      </c>
      <c r="J125" s="6">
        <v>4546</v>
      </c>
    </row>
    <row r="126" spans="1:10" x14ac:dyDescent="0.25">
      <c r="A126" t="s">
        <v>12</v>
      </c>
      <c r="B126" t="s">
        <v>25</v>
      </c>
      <c r="D126" t="s">
        <v>59</v>
      </c>
      <c r="G126" t="s">
        <v>47</v>
      </c>
      <c r="H126" t="s">
        <v>7</v>
      </c>
      <c r="I126" t="s">
        <v>62</v>
      </c>
      <c r="J126" s="6">
        <v>3452</v>
      </c>
    </row>
    <row r="127" spans="1:10" x14ac:dyDescent="0.25">
      <c r="A127" t="s">
        <v>12</v>
      </c>
      <c r="B127" t="s">
        <v>25</v>
      </c>
      <c r="D127" t="s">
        <v>59</v>
      </c>
      <c r="G127" t="s">
        <v>47</v>
      </c>
      <c r="H127" t="s">
        <v>7</v>
      </c>
      <c r="I127" t="s">
        <v>63</v>
      </c>
      <c r="J127" s="6">
        <v>3550</v>
      </c>
    </row>
    <row r="128" spans="1:10" x14ac:dyDescent="0.25">
      <c r="A128" t="s">
        <v>12</v>
      </c>
      <c r="B128" t="s">
        <v>28</v>
      </c>
      <c r="D128" t="s">
        <v>59</v>
      </c>
      <c r="G128" s="8" t="s">
        <v>46</v>
      </c>
      <c r="H128" t="s">
        <v>7</v>
      </c>
      <c r="I128" t="s">
        <v>62</v>
      </c>
      <c r="J128" s="6">
        <v>2</v>
      </c>
    </row>
    <row r="129" spans="1:10" x14ac:dyDescent="0.25">
      <c r="A129" t="s">
        <v>12</v>
      </c>
      <c r="B129" t="s">
        <v>28</v>
      </c>
      <c r="D129" t="s">
        <v>59</v>
      </c>
      <c r="G129" t="s">
        <v>46</v>
      </c>
      <c r="H129" t="s">
        <v>7</v>
      </c>
      <c r="I129" t="s">
        <v>63</v>
      </c>
      <c r="J129" s="6">
        <v>1</v>
      </c>
    </row>
    <row r="130" spans="1:10" x14ac:dyDescent="0.25">
      <c r="A130" t="s">
        <v>12</v>
      </c>
      <c r="B130" t="s">
        <v>28</v>
      </c>
      <c r="D130" t="s">
        <v>59</v>
      </c>
      <c r="G130" t="s">
        <v>48</v>
      </c>
      <c r="H130" t="s">
        <v>7</v>
      </c>
      <c r="I130" t="s">
        <v>62</v>
      </c>
      <c r="J130" s="6">
        <v>112</v>
      </c>
    </row>
    <row r="131" spans="1:10" x14ac:dyDescent="0.25">
      <c r="A131" t="s">
        <v>12</v>
      </c>
      <c r="B131" t="s">
        <v>28</v>
      </c>
      <c r="D131" t="s">
        <v>59</v>
      </c>
      <c r="G131" t="s">
        <v>48</v>
      </c>
      <c r="H131" t="s">
        <v>7</v>
      </c>
      <c r="I131" t="s">
        <v>63</v>
      </c>
      <c r="J131" s="6">
        <v>91</v>
      </c>
    </row>
    <row r="132" spans="1:10" x14ac:dyDescent="0.25">
      <c r="A132" t="s">
        <v>12</v>
      </c>
      <c r="B132" t="s">
        <v>28</v>
      </c>
      <c r="D132" t="s">
        <v>59</v>
      </c>
      <c r="G132" t="s">
        <v>47</v>
      </c>
      <c r="H132" t="s">
        <v>7</v>
      </c>
      <c r="I132" t="s">
        <v>62</v>
      </c>
      <c r="J132" s="6">
        <v>73</v>
      </c>
    </row>
    <row r="133" spans="1:10" x14ac:dyDescent="0.25">
      <c r="A133" t="s">
        <v>12</v>
      </c>
      <c r="B133" t="s">
        <v>28</v>
      </c>
      <c r="D133" t="s">
        <v>59</v>
      </c>
      <c r="G133" t="s">
        <v>47</v>
      </c>
      <c r="H133" t="s">
        <v>7</v>
      </c>
      <c r="I133" t="s">
        <v>63</v>
      </c>
      <c r="J133" s="6">
        <v>70</v>
      </c>
    </row>
    <row r="134" spans="1:10" x14ac:dyDescent="0.25">
      <c r="A134" t="s">
        <v>12</v>
      </c>
      <c r="B134" t="s">
        <v>30</v>
      </c>
      <c r="D134" t="s">
        <v>59</v>
      </c>
      <c r="G134" s="8" t="s">
        <v>46</v>
      </c>
      <c r="H134" t="s">
        <v>7</v>
      </c>
      <c r="I134" t="s">
        <v>62</v>
      </c>
      <c r="J134" s="6">
        <v>2020</v>
      </c>
    </row>
    <row r="135" spans="1:10" x14ac:dyDescent="0.25">
      <c r="A135" t="s">
        <v>12</v>
      </c>
      <c r="B135" t="s">
        <v>30</v>
      </c>
      <c r="D135" t="s">
        <v>59</v>
      </c>
      <c r="G135" t="s">
        <v>46</v>
      </c>
      <c r="H135" t="s">
        <v>7</v>
      </c>
      <c r="I135" t="s">
        <v>63</v>
      </c>
      <c r="J135" s="6">
        <v>2075</v>
      </c>
    </row>
    <row r="136" spans="1:10" x14ac:dyDescent="0.25">
      <c r="A136" t="s">
        <v>12</v>
      </c>
      <c r="B136" t="s">
        <v>30</v>
      </c>
      <c r="D136" t="s">
        <v>59</v>
      </c>
      <c r="G136" t="s">
        <v>48</v>
      </c>
      <c r="H136" t="s">
        <v>7</v>
      </c>
      <c r="I136" t="s">
        <v>62</v>
      </c>
      <c r="J136" s="6">
        <v>13910</v>
      </c>
    </row>
    <row r="137" spans="1:10" x14ac:dyDescent="0.25">
      <c r="A137" t="s">
        <v>12</v>
      </c>
      <c r="B137" t="s">
        <v>30</v>
      </c>
      <c r="D137" t="s">
        <v>59</v>
      </c>
      <c r="G137" t="s">
        <v>48</v>
      </c>
      <c r="H137" t="s">
        <v>7</v>
      </c>
      <c r="I137" t="s">
        <v>63</v>
      </c>
      <c r="J137" s="6">
        <v>13657</v>
      </c>
    </row>
    <row r="138" spans="1:10" x14ac:dyDescent="0.25">
      <c r="A138" t="s">
        <v>12</v>
      </c>
      <c r="B138" t="s">
        <v>30</v>
      </c>
      <c r="D138" t="s">
        <v>59</v>
      </c>
      <c r="G138" t="s">
        <v>47</v>
      </c>
      <c r="H138" t="s">
        <v>7</v>
      </c>
      <c r="I138" t="s">
        <v>62</v>
      </c>
      <c r="J138" s="6">
        <v>11636</v>
      </c>
    </row>
    <row r="139" spans="1:10" x14ac:dyDescent="0.25">
      <c r="A139" t="s">
        <v>12</v>
      </c>
      <c r="B139" t="s">
        <v>30</v>
      </c>
      <c r="D139" t="s">
        <v>59</v>
      </c>
      <c r="G139" t="s">
        <v>47</v>
      </c>
      <c r="H139" t="s">
        <v>7</v>
      </c>
      <c r="I139" t="s">
        <v>63</v>
      </c>
      <c r="J139" s="6">
        <v>11825</v>
      </c>
    </row>
    <row r="140" spans="1:10" x14ac:dyDescent="0.25">
      <c r="A140" t="s">
        <v>12</v>
      </c>
      <c r="B140" s="8" t="s">
        <v>32</v>
      </c>
      <c r="D140" t="s">
        <v>59</v>
      </c>
      <c r="G140" s="8" t="s">
        <v>46</v>
      </c>
      <c r="H140" t="s">
        <v>7</v>
      </c>
      <c r="I140" t="s">
        <v>62</v>
      </c>
      <c r="J140" s="6">
        <v>1042</v>
      </c>
    </row>
    <row r="141" spans="1:10" x14ac:dyDescent="0.25">
      <c r="A141" t="s">
        <v>12</v>
      </c>
      <c r="B141" t="s">
        <v>32</v>
      </c>
      <c r="D141" t="s">
        <v>59</v>
      </c>
      <c r="G141" t="s">
        <v>46</v>
      </c>
      <c r="H141" t="s">
        <v>7</v>
      </c>
      <c r="I141" t="s">
        <v>63</v>
      </c>
      <c r="J141" s="6">
        <v>1057</v>
      </c>
    </row>
    <row r="142" spans="1:10" x14ac:dyDescent="0.25">
      <c r="A142" t="s">
        <v>12</v>
      </c>
      <c r="B142" t="s">
        <v>32</v>
      </c>
      <c r="D142" t="s">
        <v>59</v>
      </c>
      <c r="G142" t="s">
        <v>48</v>
      </c>
      <c r="H142" t="s">
        <v>7</v>
      </c>
      <c r="I142" t="s">
        <v>62</v>
      </c>
      <c r="J142" s="6">
        <v>5256</v>
      </c>
    </row>
    <row r="143" spans="1:10" x14ac:dyDescent="0.25">
      <c r="A143" t="s">
        <v>12</v>
      </c>
      <c r="B143" t="s">
        <v>32</v>
      </c>
      <c r="D143" t="s">
        <v>59</v>
      </c>
      <c r="G143" t="s">
        <v>48</v>
      </c>
      <c r="H143" t="s">
        <v>7</v>
      </c>
      <c r="I143" t="s">
        <v>63</v>
      </c>
      <c r="J143" s="6">
        <v>5555</v>
      </c>
    </row>
    <row r="144" spans="1:10" x14ac:dyDescent="0.25">
      <c r="A144" t="s">
        <v>12</v>
      </c>
      <c r="B144" t="s">
        <v>32</v>
      </c>
      <c r="D144" t="s">
        <v>59</v>
      </c>
      <c r="G144" t="s">
        <v>47</v>
      </c>
      <c r="H144" t="s">
        <v>7</v>
      </c>
      <c r="I144" t="s">
        <v>62</v>
      </c>
      <c r="J144" s="6">
        <v>4038</v>
      </c>
    </row>
    <row r="145" spans="1:11" x14ac:dyDescent="0.25">
      <c r="A145" t="s">
        <v>12</v>
      </c>
      <c r="B145" t="s">
        <v>32</v>
      </c>
      <c r="D145" t="s">
        <v>59</v>
      </c>
      <c r="G145" t="s">
        <v>47</v>
      </c>
      <c r="H145" t="s">
        <v>7</v>
      </c>
      <c r="I145" t="s">
        <v>63</v>
      </c>
      <c r="J145" s="6">
        <v>4249</v>
      </c>
    </row>
    <row r="146" spans="1:11" x14ac:dyDescent="0.25">
      <c r="A146" t="s">
        <v>12</v>
      </c>
      <c r="B146" t="s">
        <v>34</v>
      </c>
      <c r="D146" t="s">
        <v>59</v>
      </c>
      <c r="G146" s="8" t="s">
        <v>46</v>
      </c>
      <c r="H146" t="s">
        <v>7</v>
      </c>
      <c r="I146" t="s">
        <v>62</v>
      </c>
      <c r="J146" s="6">
        <v>0</v>
      </c>
    </row>
    <row r="147" spans="1:11" x14ac:dyDescent="0.25">
      <c r="A147" t="s">
        <v>12</v>
      </c>
      <c r="B147" t="s">
        <v>34</v>
      </c>
      <c r="D147" t="s">
        <v>59</v>
      </c>
      <c r="G147" t="s">
        <v>46</v>
      </c>
      <c r="H147" t="s">
        <v>7</v>
      </c>
      <c r="I147" t="s">
        <v>63</v>
      </c>
      <c r="J147" s="6">
        <v>0</v>
      </c>
    </row>
    <row r="148" spans="1:11" x14ac:dyDescent="0.25">
      <c r="A148" t="s">
        <v>12</v>
      </c>
      <c r="B148" t="s">
        <v>34</v>
      </c>
      <c r="D148" t="s">
        <v>59</v>
      </c>
      <c r="G148" t="s">
        <v>48</v>
      </c>
      <c r="H148" t="s">
        <v>7</v>
      </c>
      <c r="I148" t="s">
        <v>62</v>
      </c>
      <c r="J148" s="6">
        <v>279</v>
      </c>
    </row>
    <row r="149" spans="1:11" x14ac:dyDescent="0.25">
      <c r="A149" t="s">
        <v>12</v>
      </c>
      <c r="B149" t="s">
        <v>34</v>
      </c>
      <c r="D149" t="s">
        <v>59</v>
      </c>
      <c r="G149" t="s">
        <v>48</v>
      </c>
      <c r="H149" t="s">
        <v>7</v>
      </c>
      <c r="I149" t="s">
        <v>63</v>
      </c>
      <c r="J149" s="6">
        <v>264</v>
      </c>
    </row>
    <row r="150" spans="1:11" x14ac:dyDescent="0.25">
      <c r="A150" t="s">
        <v>12</v>
      </c>
      <c r="B150" t="s">
        <v>34</v>
      </c>
      <c r="D150" t="s">
        <v>59</v>
      </c>
      <c r="G150" t="s">
        <v>47</v>
      </c>
      <c r="H150" t="s">
        <v>7</v>
      </c>
      <c r="I150" t="s">
        <v>62</v>
      </c>
      <c r="J150" s="6">
        <v>179</v>
      </c>
    </row>
    <row r="151" spans="1:11" x14ac:dyDescent="0.25">
      <c r="A151" t="s">
        <v>12</v>
      </c>
      <c r="B151" t="s">
        <v>34</v>
      </c>
      <c r="D151" t="s">
        <v>59</v>
      </c>
      <c r="G151" t="s">
        <v>47</v>
      </c>
      <c r="H151" t="s">
        <v>7</v>
      </c>
      <c r="I151" t="s">
        <v>63</v>
      </c>
      <c r="J151" s="6">
        <v>211</v>
      </c>
    </row>
    <row r="152" spans="1:11" s="8" customFormat="1" x14ac:dyDescent="0.25">
      <c r="A152" t="s">
        <v>12</v>
      </c>
      <c r="B152" s="8" t="s">
        <v>9</v>
      </c>
      <c r="E152" s="8" t="s">
        <v>6</v>
      </c>
      <c r="G152" s="8" t="s">
        <v>46</v>
      </c>
      <c r="H152" t="s">
        <v>7</v>
      </c>
      <c r="I152" s="8" t="s">
        <v>62</v>
      </c>
      <c r="J152" s="9">
        <v>191</v>
      </c>
    </row>
    <row r="153" spans="1:11" x14ac:dyDescent="0.25">
      <c r="A153" t="s">
        <v>12</v>
      </c>
      <c r="B153" t="s">
        <v>9</v>
      </c>
      <c r="E153" t="s">
        <v>6</v>
      </c>
      <c r="G153" t="s">
        <v>46</v>
      </c>
      <c r="H153" t="s">
        <v>7</v>
      </c>
      <c r="I153" t="s">
        <v>63</v>
      </c>
      <c r="J153" s="6">
        <v>194</v>
      </c>
    </row>
    <row r="154" spans="1:11" x14ac:dyDescent="0.25">
      <c r="A154" t="s">
        <v>12</v>
      </c>
      <c r="B154" t="s">
        <v>9</v>
      </c>
      <c r="E154" t="s">
        <v>6</v>
      </c>
      <c r="G154" t="s">
        <v>48</v>
      </c>
      <c r="H154" t="s">
        <v>7</v>
      </c>
      <c r="I154" t="s">
        <v>62</v>
      </c>
      <c r="J154" s="6">
        <v>2043</v>
      </c>
    </row>
    <row r="155" spans="1:11" x14ac:dyDescent="0.25">
      <c r="A155" t="s">
        <v>12</v>
      </c>
      <c r="B155" t="s">
        <v>9</v>
      </c>
      <c r="E155" t="s">
        <v>6</v>
      </c>
      <c r="G155" t="s">
        <v>48</v>
      </c>
      <c r="H155" t="s">
        <v>7</v>
      </c>
      <c r="I155" t="s">
        <v>63</v>
      </c>
      <c r="J155" s="6">
        <v>1948</v>
      </c>
    </row>
    <row r="156" spans="1:11" x14ac:dyDescent="0.25">
      <c r="A156" t="s">
        <v>12</v>
      </c>
      <c r="B156" t="s">
        <v>9</v>
      </c>
      <c r="E156" t="s">
        <v>6</v>
      </c>
      <c r="G156" t="s">
        <v>47</v>
      </c>
      <c r="H156" t="s">
        <v>7</v>
      </c>
      <c r="I156" t="s">
        <v>62</v>
      </c>
      <c r="J156" s="6">
        <v>1537</v>
      </c>
    </row>
    <row r="157" spans="1:11" x14ac:dyDescent="0.25">
      <c r="A157" t="s">
        <v>12</v>
      </c>
      <c r="B157" t="s">
        <v>9</v>
      </c>
      <c r="E157" t="s">
        <v>6</v>
      </c>
      <c r="G157" t="s">
        <v>47</v>
      </c>
      <c r="H157" t="s">
        <v>7</v>
      </c>
      <c r="I157" t="s">
        <v>63</v>
      </c>
      <c r="J157" s="6">
        <v>1618</v>
      </c>
    </row>
    <row r="158" spans="1:11" s="8" customFormat="1" x14ac:dyDescent="0.25">
      <c r="A158" t="s">
        <v>12</v>
      </c>
      <c r="B158" s="8" t="s">
        <v>13</v>
      </c>
      <c r="E158" s="8" t="s">
        <v>6</v>
      </c>
      <c r="G158" s="8" t="s">
        <v>46</v>
      </c>
      <c r="H158" t="s">
        <v>7</v>
      </c>
      <c r="I158" s="8" t="s">
        <v>62</v>
      </c>
      <c r="J158" s="9">
        <v>117</v>
      </c>
      <c r="K158" s="10"/>
    </row>
    <row r="159" spans="1:11" x14ac:dyDescent="0.25">
      <c r="A159" t="s">
        <v>12</v>
      </c>
      <c r="B159" t="s">
        <v>13</v>
      </c>
      <c r="E159" t="s">
        <v>6</v>
      </c>
      <c r="G159" t="s">
        <v>46</v>
      </c>
      <c r="H159" t="s">
        <v>7</v>
      </c>
      <c r="I159" t="s">
        <v>63</v>
      </c>
      <c r="J159" s="6">
        <v>88</v>
      </c>
    </row>
    <row r="160" spans="1:11" x14ac:dyDescent="0.25">
      <c r="A160" t="s">
        <v>12</v>
      </c>
      <c r="B160" t="s">
        <v>13</v>
      </c>
      <c r="E160" t="s">
        <v>6</v>
      </c>
      <c r="G160" t="s">
        <v>48</v>
      </c>
      <c r="H160" t="s">
        <v>7</v>
      </c>
      <c r="I160" t="s">
        <v>62</v>
      </c>
      <c r="J160" s="6">
        <v>10942</v>
      </c>
    </row>
    <row r="161" spans="1:10" x14ac:dyDescent="0.25">
      <c r="A161" t="s">
        <v>12</v>
      </c>
      <c r="B161" t="s">
        <v>13</v>
      </c>
      <c r="E161" t="s">
        <v>6</v>
      </c>
      <c r="G161" t="s">
        <v>48</v>
      </c>
      <c r="H161" t="s">
        <v>7</v>
      </c>
      <c r="I161" t="s">
        <v>63</v>
      </c>
      <c r="J161" s="6">
        <v>10865</v>
      </c>
    </row>
    <row r="162" spans="1:10" x14ac:dyDescent="0.25">
      <c r="A162" t="s">
        <v>12</v>
      </c>
      <c r="B162" t="s">
        <v>13</v>
      </c>
      <c r="E162" t="s">
        <v>6</v>
      </c>
      <c r="G162" t="s">
        <v>47</v>
      </c>
      <c r="H162" t="s">
        <v>7</v>
      </c>
      <c r="I162" t="s">
        <v>62</v>
      </c>
      <c r="J162" s="6">
        <v>8363</v>
      </c>
    </row>
    <row r="163" spans="1:10" x14ac:dyDescent="0.25">
      <c r="A163" t="s">
        <v>12</v>
      </c>
      <c r="B163" t="s">
        <v>13</v>
      </c>
      <c r="E163" t="s">
        <v>6</v>
      </c>
      <c r="G163" t="s">
        <v>47</v>
      </c>
      <c r="H163" t="s">
        <v>7</v>
      </c>
      <c r="I163" t="s">
        <v>63</v>
      </c>
      <c r="J163" s="6">
        <v>8455</v>
      </c>
    </row>
    <row r="164" spans="1:10" x14ac:dyDescent="0.25">
      <c r="A164" t="s">
        <v>12</v>
      </c>
      <c r="B164" t="s">
        <v>17</v>
      </c>
      <c r="E164" t="s">
        <v>6</v>
      </c>
      <c r="G164" s="8" t="s">
        <v>46</v>
      </c>
      <c r="H164" t="s">
        <v>7</v>
      </c>
      <c r="I164" t="s">
        <v>62</v>
      </c>
      <c r="J164" s="6">
        <v>779</v>
      </c>
    </row>
    <row r="165" spans="1:10" x14ac:dyDescent="0.25">
      <c r="A165" t="s">
        <v>12</v>
      </c>
      <c r="B165" t="s">
        <v>17</v>
      </c>
      <c r="E165" t="s">
        <v>6</v>
      </c>
      <c r="G165" t="s">
        <v>46</v>
      </c>
      <c r="H165" t="s">
        <v>7</v>
      </c>
      <c r="I165" t="s">
        <v>63</v>
      </c>
      <c r="J165" s="6">
        <v>818</v>
      </c>
    </row>
    <row r="166" spans="1:10" x14ac:dyDescent="0.25">
      <c r="A166" t="s">
        <v>12</v>
      </c>
      <c r="B166" t="s">
        <v>17</v>
      </c>
      <c r="E166" t="s">
        <v>6</v>
      </c>
      <c r="G166" t="s">
        <v>48</v>
      </c>
      <c r="H166" t="s">
        <v>7</v>
      </c>
      <c r="I166" t="s">
        <v>62</v>
      </c>
      <c r="J166" s="6">
        <v>3326</v>
      </c>
    </row>
    <row r="167" spans="1:10" x14ac:dyDescent="0.25">
      <c r="A167" t="s">
        <v>12</v>
      </c>
      <c r="B167" t="s">
        <v>17</v>
      </c>
      <c r="E167" t="s">
        <v>6</v>
      </c>
      <c r="G167" t="s">
        <v>48</v>
      </c>
      <c r="H167" t="s">
        <v>7</v>
      </c>
      <c r="I167" t="s">
        <v>63</v>
      </c>
      <c r="J167" s="6">
        <v>3472</v>
      </c>
    </row>
    <row r="168" spans="1:10" x14ac:dyDescent="0.25">
      <c r="A168" t="s">
        <v>12</v>
      </c>
      <c r="B168" t="s">
        <v>17</v>
      </c>
      <c r="E168" t="s">
        <v>6</v>
      </c>
      <c r="G168" t="s">
        <v>47</v>
      </c>
      <c r="H168" t="s">
        <v>7</v>
      </c>
      <c r="I168" t="s">
        <v>62</v>
      </c>
      <c r="J168" s="6">
        <v>2876</v>
      </c>
    </row>
    <row r="169" spans="1:10" x14ac:dyDescent="0.25">
      <c r="A169" t="s">
        <v>12</v>
      </c>
      <c r="B169" t="s">
        <v>17</v>
      </c>
      <c r="E169" t="s">
        <v>6</v>
      </c>
      <c r="G169" t="s">
        <v>47</v>
      </c>
      <c r="H169" t="s">
        <v>7</v>
      </c>
      <c r="I169" t="s">
        <v>63</v>
      </c>
      <c r="J169" s="6">
        <v>2964</v>
      </c>
    </row>
    <row r="170" spans="1:10" x14ac:dyDescent="0.25">
      <c r="A170" t="s">
        <v>12</v>
      </c>
      <c r="B170" t="s">
        <v>19</v>
      </c>
      <c r="E170" t="s">
        <v>6</v>
      </c>
      <c r="G170" s="8" t="s">
        <v>46</v>
      </c>
      <c r="H170" t="s">
        <v>7</v>
      </c>
      <c r="I170" t="s">
        <v>62</v>
      </c>
      <c r="J170" s="6">
        <v>542</v>
      </c>
    </row>
    <row r="171" spans="1:10" x14ac:dyDescent="0.25">
      <c r="A171" t="s">
        <v>12</v>
      </c>
      <c r="B171" t="s">
        <v>19</v>
      </c>
      <c r="E171" t="s">
        <v>6</v>
      </c>
      <c r="G171" t="s">
        <v>46</v>
      </c>
      <c r="H171" t="s">
        <v>7</v>
      </c>
      <c r="I171" t="s">
        <v>63</v>
      </c>
      <c r="J171" s="6">
        <v>580</v>
      </c>
    </row>
    <row r="172" spans="1:10" x14ac:dyDescent="0.25">
      <c r="A172" t="s">
        <v>12</v>
      </c>
      <c r="B172" t="s">
        <v>19</v>
      </c>
      <c r="E172" t="s">
        <v>6</v>
      </c>
      <c r="G172" t="s">
        <v>48</v>
      </c>
      <c r="H172" t="s">
        <v>7</v>
      </c>
      <c r="I172" t="s">
        <v>62</v>
      </c>
      <c r="J172" s="6">
        <v>3793</v>
      </c>
    </row>
    <row r="173" spans="1:10" x14ac:dyDescent="0.25">
      <c r="A173" t="s">
        <v>12</v>
      </c>
      <c r="B173" t="s">
        <v>19</v>
      </c>
      <c r="E173" t="s">
        <v>6</v>
      </c>
      <c r="G173" t="s">
        <v>48</v>
      </c>
      <c r="H173" t="s">
        <v>7</v>
      </c>
      <c r="I173" t="s">
        <v>63</v>
      </c>
      <c r="J173" s="6">
        <v>3711</v>
      </c>
    </row>
    <row r="174" spans="1:10" x14ac:dyDescent="0.25">
      <c r="A174" t="s">
        <v>12</v>
      </c>
      <c r="B174" t="s">
        <v>19</v>
      </c>
      <c r="E174" t="s">
        <v>6</v>
      </c>
      <c r="G174" t="s">
        <v>47</v>
      </c>
      <c r="H174" t="s">
        <v>7</v>
      </c>
      <c r="I174" t="s">
        <v>62</v>
      </c>
      <c r="J174" s="6">
        <v>3287</v>
      </c>
    </row>
    <row r="175" spans="1:10" x14ac:dyDescent="0.25">
      <c r="A175" t="s">
        <v>12</v>
      </c>
      <c r="B175" t="s">
        <v>19</v>
      </c>
      <c r="E175" t="s">
        <v>6</v>
      </c>
      <c r="G175" t="s">
        <v>47</v>
      </c>
      <c r="H175" t="s">
        <v>7</v>
      </c>
      <c r="I175" t="s">
        <v>63</v>
      </c>
      <c r="J175" s="6">
        <v>3330</v>
      </c>
    </row>
    <row r="176" spans="1:10" x14ac:dyDescent="0.25">
      <c r="A176" t="s">
        <v>12</v>
      </c>
      <c r="B176" t="s">
        <v>22</v>
      </c>
      <c r="E176" t="s">
        <v>6</v>
      </c>
      <c r="G176" s="8" t="s">
        <v>46</v>
      </c>
      <c r="H176" t="s">
        <v>7</v>
      </c>
      <c r="I176" t="s">
        <v>62</v>
      </c>
      <c r="J176" s="6">
        <v>415</v>
      </c>
    </row>
    <row r="177" spans="1:10" x14ac:dyDescent="0.25">
      <c r="A177" t="s">
        <v>12</v>
      </c>
      <c r="B177" t="s">
        <v>22</v>
      </c>
      <c r="E177" t="s">
        <v>6</v>
      </c>
      <c r="G177" t="s">
        <v>46</v>
      </c>
      <c r="H177" t="s">
        <v>7</v>
      </c>
      <c r="I177" t="s">
        <v>63</v>
      </c>
      <c r="J177" s="6">
        <v>433</v>
      </c>
    </row>
    <row r="178" spans="1:10" x14ac:dyDescent="0.25">
      <c r="A178" t="s">
        <v>12</v>
      </c>
      <c r="B178" t="s">
        <v>22</v>
      </c>
      <c r="E178" t="s">
        <v>6</v>
      </c>
      <c r="G178" t="s">
        <v>48</v>
      </c>
      <c r="H178" t="s">
        <v>7</v>
      </c>
      <c r="I178" t="s">
        <v>62</v>
      </c>
      <c r="J178" s="6">
        <v>5628</v>
      </c>
    </row>
    <row r="179" spans="1:10" x14ac:dyDescent="0.25">
      <c r="A179" t="s">
        <v>12</v>
      </c>
      <c r="B179" t="s">
        <v>22</v>
      </c>
      <c r="E179" t="s">
        <v>6</v>
      </c>
      <c r="G179" t="s">
        <v>48</v>
      </c>
      <c r="H179" t="s">
        <v>7</v>
      </c>
      <c r="I179" t="s">
        <v>63</v>
      </c>
      <c r="J179" s="6">
        <v>5567</v>
      </c>
    </row>
    <row r="180" spans="1:10" x14ac:dyDescent="0.25">
      <c r="A180" t="s">
        <v>12</v>
      </c>
      <c r="B180" t="s">
        <v>22</v>
      </c>
      <c r="E180" t="s">
        <v>6</v>
      </c>
      <c r="G180" t="s">
        <v>47</v>
      </c>
      <c r="H180" t="s">
        <v>7</v>
      </c>
      <c r="I180" t="s">
        <v>62</v>
      </c>
      <c r="J180" s="6">
        <v>4497</v>
      </c>
    </row>
    <row r="181" spans="1:10" x14ac:dyDescent="0.25">
      <c r="A181" t="s">
        <v>12</v>
      </c>
      <c r="B181" t="s">
        <v>22</v>
      </c>
      <c r="E181" t="s">
        <v>6</v>
      </c>
      <c r="G181" t="s">
        <v>47</v>
      </c>
      <c r="H181" t="s">
        <v>7</v>
      </c>
      <c r="I181" t="s">
        <v>63</v>
      </c>
      <c r="J181" s="6">
        <v>4489</v>
      </c>
    </row>
    <row r="182" spans="1:10" x14ac:dyDescent="0.25">
      <c r="A182" t="s">
        <v>12</v>
      </c>
      <c r="B182" t="s">
        <v>25</v>
      </c>
      <c r="E182" t="s">
        <v>6</v>
      </c>
      <c r="G182" s="8" t="s">
        <v>46</v>
      </c>
      <c r="H182" t="s">
        <v>7</v>
      </c>
      <c r="I182" t="s">
        <v>62</v>
      </c>
      <c r="J182" s="6">
        <v>229</v>
      </c>
    </row>
    <row r="183" spans="1:10" x14ac:dyDescent="0.25">
      <c r="A183" t="s">
        <v>12</v>
      </c>
      <c r="B183" t="s">
        <v>25</v>
      </c>
      <c r="E183" t="s">
        <v>6</v>
      </c>
      <c r="G183" t="s">
        <v>46</v>
      </c>
      <c r="H183" t="s">
        <v>7</v>
      </c>
      <c r="I183" t="s">
        <v>63</v>
      </c>
      <c r="J183" s="6">
        <v>214</v>
      </c>
    </row>
    <row r="184" spans="1:10" x14ac:dyDescent="0.25">
      <c r="A184" t="s">
        <v>12</v>
      </c>
      <c r="B184" t="s">
        <v>25</v>
      </c>
      <c r="E184" t="s">
        <v>6</v>
      </c>
      <c r="G184" t="s">
        <v>48</v>
      </c>
      <c r="H184" t="s">
        <v>7</v>
      </c>
      <c r="I184" t="s">
        <v>62</v>
      </c>
      <c r="J184" s="6">
        <v>3408</v>
      </c>
    </row>
    <row r="185" spans="1:10" x14ac:dyDescent="0.25">
      <c r="A185" t="s">
        <v>12</v>
      </c>
      <c r="B185" t="s">
        <v>25</v>
      </c>
      <c r="E185" t="s">
        <v>6</v>
      </c>
      <c r="G185" t="s">
        <v>48</v>
      </c>
      <c r="H185" t="s">
        <v>7</v>
      </c>
      <c r="I185" t="s">
        <v>63</v>
      </c>
      <c r="J185" s="6">
        <v>3246</v>
      </c>
    </row>
    <row r="186" spans="1:10" x14ac:dyDescent="0.25">
      <c r="A186" t="s">
        <v>12</v>
      </c>
      <c r="B186" t="s">
        <v>25</v>
      </c>
      <c r="E186" t="s">
        <v>6</v>
      </c>
      <c r="G186" t="s">
        <v>47</v>
      </c>
      <c r="H186" t="s">
        <v>7</v>
      </c>
      <c r="I186" t="s">
        <v>62</v>
      </c>
      <c r="J186" s="6">
        <v>2672</v>
      </c>
    </row>
    <row r="187" spans="1:10" x14ac:dyDescent="0.25">
      <c r="A187" t="s">
        <v>12</v>
      </c>
      <c r="B187" t="s">
        <v>25</v>
      </c>
      <c r="E187" t="s">
        <v>6</v>
      </c>
      <c r="G187" t="s">
        <v>47</v>
      </c>
      <c r="H187" t="s">
        <v>7</v>
      </c>
      <c r="I187" t="s">
        <v>63</v>
      </c>
      <c r="J187" s="6">
        <v>2707</v>
      </c>
    </row>
    <row r="188" spans="1:10" x14ac:dyDescent="0.25">
      <c r="A188" t="s">
        <v>12</v>
      </c>
      <c r="B188" t="s">
        <v>28</v>
      </c>
      <c r="E188" t="s">
        <v>6</v>
      </c>
      <c r="G188" s="8" t="s">
        <v>46</v>
      </c>
      <c r="H188" t="s">
        <v>7</v>
      </c>
      <c r="I188" t="s">
        <v>62</v>
      </c>
      <c r="J188" s="6">
        <v>223</v>
      </c>
    </row>
    <row r="189" spans="1:10" x14ac:dyDescent="0.25">
      <c r="A189" t="s">
        <v>12</v>
      </c>
      <c r="B189" t="s">
        <v>28</v>
      </c>
      <c r="E189" t="s">
        <v>6</v>
      </c>
      <c r="G189" t="s">
        <v>46</v>
      </c>
      <c r="H189" t="s">
        <v>7</v>
      </c>
      <c r="I189" t="s">
        <v>63</v>
      </c>
      <c r="J189" s="6">
        <v>220</v>
      </c>
    </row>
    <row r="190" spans="1:10" x14ac:dyDescent="0.25">
      <c r="A190" t="s">
        <v>12</v>
      </c>
      <c r="B190" t="s">
        <v>28</v>
      </c>
      <c r="E190" t="s">
        <v>6</v>
      </c>
      <c r="G190" t="s">
        <v>48</v>
      </c>
      <c r="H190" t="s">
        <v>7</v>
      </c>
      <c r="I190" t="s">
        <v>62</v>
      </c>
      <c r="J190" s="6">
        <v>1488</v>
      </c>
    </row>
    <row r="191" spans="1:10" x14ac:dyDescent="0.25">
      <c r="A191" t="s">
        <v>12</v>
      </c>
      <c r="B191" t="s">
        <v>28</v>
      </c>
      <c r="E191" t="s">
        <v>6</v>
      </c>
      <c r="G191" t="s">
        <v>48</v>
      </c>
      <c r="H191" t="s">
        <v>7</v>
      </c>
      <c r="I191" t="s">
        <v>63</v>
      </c>
      <c r="J191" s="6">
        <v>1541</v>
      </c>
    </row>
    <row r="192" spans="1:10" x14ac:dyDescent="0.25">
      <c r="A192" t="s">
        <v>12</v>
      </c>
      <c r="B192" t="s">
        <v>28</v>
      </c>
      <c r="E192" t="s">
        <v>6</v>
      </c>
      <c r="G192" t="s">
        <v>47</v>
      </c>
      <c r="H192" t="s">
        <v>7</v>
      </c>
      <c r="I192" t="s">
        <v>62</v>
      </c>
      <c r="J192" s="6">
        <v>1039</v>
      </c>
    </row>
    <row r="193" spans="1:10" x14ac:dyDescent="0.25">
      <c r="A193" t="s">
        <v>12</v>
      </c>
      <c r="B193" t="s">
        <v>28</v>
      </c>
      <c r="E193" t="s">
        <v>6</v>
      </c>
      <c r="G193" t="s">
        <v>47</v>
      </c>
      <c r="H193" t="s">
        <v>7</v>
      </c>
      <c r="I193" t="s">
        <v>63</v>
      </c>
      <c r="J193" s="6">
        <v>1054</v>
      </c>
    </row>
    <row r="194" spans="1:10" x14ac:dyDescent="0.25">
      <c r="A194" t="s">
        <v>12</v>
      </c>
      <c r="B194" t="s">
        <v>30</v>
      </c>
      <c r="E194" t="s">
        <v>6</v>
      </c>
      <c r="G194" s="8" t="s">
        <v>46</v>
      </c>
      <c r="H194" t="s">
        <v>7</v>
      </c>
      <c r="I194" t="s">
        <v>62</v>
      </c>
      <c r="J194" s="6">
        <v>416</v>
      </c>
    </row>
    <row r="195" spans="1:10" x14ac:dyDescent="0.25">
      <c r="A195" t="s">
        <v>12</v>
      </c>
      <c r="B195" t="s">
        <v>30</v>
      </c>
      <c r="E195" t="s">
        <v>6</v>
      </c>
      <c r="G195" t="s">
        <v>46</v>
      </c>
      <c r="H195" t="s">
        <v>7</v>
      </c>
      <c r="I195" t="s">
        <v>63</v>
      </c>
      <c r="J195" s="6">
        <v>445</v>
      </c>
    </row>
    <row r="196" spans="1:10" x14ac:dyDescent="0.25">
      <c r="A196" t="s">
        <v>12</v>
      </c>
      <c r="B196" t="s">
        <v>30</v>
      </c>
      <c r="E196" t="s">
        <v>6</v>
      </c>
      <c r="G196" t="s">
        <v>48</v>
      </c>
      <c r="H196" t="s">
        <v>7</v>
      </c>
      <c r="I196" t="s">
        <v>62</v>
      </c>
      <c r="J196" s="6">
        <v>9598</v>
      </c>
    </row>
    <row r="197" spans="1:10" x14ac:dyDescent="0.25">
      <c r="A197" t="s">
        <v>12</v>
      </c>
      <c r="B197" t="s">
        <v>30</v>
      </c>
      <c r="E197" t="s">
        <v>6</v>
      </c>
      <c r="G197" t="s">
        <v>48</v>
      </c>
      <c r="H197" t="s">
        <v>7</v>
      </c>
      <c r="I197" t="s">
        <v>63</v>
      </c>
      <c r="J197" s="6">
        <v>9442</v>
      </c>
    </row>
    <row r="198" spans="1:10" x14ac:dyDescent="0.25">
      <c r="A198" t="s">
        <v>12</v>
      </c>
      <c r="B198" t="s">
        <v>30</v>
      </c>
      <c r="E198" t="s">
        <v>6</v>
      </c>
      <c r="G198" t="s">
        <v>47</v>
      </c>
      <c r="H198" t="s">
        <v>7</v>
      </c>
      <c r="I198" t="s">
        <v>62</v>
      </c>
      <c r="J198" s="6">
        <v>7417</v>
      </c>
    </row>
    <row r="199" spans="1:10" x14ac:dyDescent="0.25">
      <c r="A199" t="s">
        <v>12</v>
      </c>
      <c r="B199" t="s">
        <v>30</v>
      </c>
      <c r="E199" t="s">
        <v>6</v>
      </c>
      <c r="G199" t="s">
        <v>47</v>
      </c>
      <c r="H199" t="s">
        <v>7</v>
      </c>
      <c r="I199" t="s">
        <v>63</v>
      </c>
      <c r="J199" s="6">
        <v>7576</v>
      </c>
    </row>
    <row r="200" spans="1:10" x14ac:dyDescent="0.25">
      <c r="A200" t="s">
        <v>12</v>
      </c>
      <c r="B200" s="8" t="s">
        <v>32</v>
      </c>
      <c r="E200" t="s">
        <v>6</v>
      </c>
      <c r="G200" s="8" t="s">
        <v>46</v>
      </c>
      <c r="H200" t="s">
        <v>7</v>
      </c>
      <c r="I200" t="s">
        <v>62</v>
      </c>
      <c r="J200" s="6">
        <v>0</v>
      </c>
    </row>
    <row r="201" spans="1:10" x14ac:dyDescent="0.25">
      <c r="A201" t="s">
        <v>12</v>
      </c>
      <c r="B201" t="s">
        <v>32</v>
      </c>
      <c r="E201" t="s">
        <v>6</v>
      </c>
      <c r="G201" t="s">
        <v>46</v>
      </c>
      <c r="H201" t="s">
        <v>7</v>
      </c>
      <c r="I201" t="s">
        <v>63</v>
      </c>
      <c r="J201" s="6">
        <v>0</v>
      </c>
    </row>
    <row r="202" spans="1:10" x14ac:dyDescent="0.25">
      <c r="A202" t="s">
        <v>12</v>
      </c>
      <c r="B202" t="s">
        <v>32</v>
      </c>
      <c r="E202" t="s">
        <v>6</v>
      </c>
      <c r="G202" t="s">
        <v>48</v>
      </c>
      <c r="H202" t="s">
        <v>7</v>
      </c>
      <c r="I202" t="s">
        <v>62</v>
      </c>
      <c r="J202" s="6">
        <v>4051</v>
      </c>
    </row>
    <row r="203" spans="1:10" x14ac:dyDescent="0.25">
      <c r="A203" t="s">
        <v>12</v>
      </c>
      <c r="B203" t="s">
        <v>32</v>
      </c>
      <c r="E203" t="s">
        <v>6</v>
      </c>
      <c r="G203" t="s">
        <v>48</v>
      </c>
      <c r="H203" t="s">
        <v>7</v>
      </c>
      <c r="I203" t="s">
        <v>63</v>
      </c>
      <c r="J203" s="6">
        <v>4103</v>
      </c>
    </row>
    <row r="204" spans="1:10" x14ac:dyDescent="0.25">
      <c r="A204" t="s">
        <v>12</v>
      </c>
      <c r="B204" t="s">
        <v>32</v>
      </c>
      <c r="E204" t="s">
        <v>6</v>
      </c>
      <c r="G204" t="s">
        <v>47</v>
      </c>
      <c r="H204" t="s">
        <v>7</v>
      </c>
      <c r="I204" t="s">
        <v>62</v>
      </c>
      <c r="J204" s="6">
        <v>2799</v>
      </c>
    </row>
    <row r="205" spans="1:10" x14ac:dyDescent="0.25">
      <c r="A205" t="s">
        <v>12</v>
      </c>
      <c r="B205" t="s">
        <v>32</v>
      </c>
      <c r="E205" t="s">
        <v>6</v>
      </c>
      <c r="G205" t="s">
        <v>47</v>
      </c>
      <c r="H205" t="s">
        <v>7</v>
      </c>
      <c r="I205" t="s">
        <v>63</v>
      </c>
      <c r="J205" s="6">
        <v>2977</v>
      </c>
    </row>
    <row r="206" spans="1:10" x14ac:dyDescent="0.25">
      <c r="A206" t="s">
        <v>12</v>
      </c>
      <c r="B206" t="s">
        <v>34</v>
      </c>
      <c r="E206" t="s">
        <v>6</v>
      </c>
      <c r="G206" s="8" t="s">
        <v>46</v>
      </c>
      <c r="H206" t="s">
        <v>7</v>
      </c>
      <c r="I206" t="s">
        <v>62</v>
      </c>
      <c r="J206" s="6">
        <v>57</v>
      </c>
    </row>
    <row r="207" spans="1:10" x14ac:dyDescent="0.25">
      <c r="A207" t="s">
        <v>12</v>
      </c>
      <c r="B207" t="s">
        <v>34</v>
      </c>
      <c r="E207" t="s">
        <v>6</v>
      </c>
      <c r="G207" t="s">
        <v>46</v>
      </c>
      <c r="H207" t="s">
        <v>7</v>
      </c>
      <c r="I207" t="s">
        <v>63</v>
      </c>
      <c r="J207" s="6">
        <v>39</v>
      </c>
    </row>
    <row r="208" spans="1:10" x14ac:dyDescent="0.25">
      <c r="A208" t="s">
        <v>12</v>
      </c>
      <c r="B208" t="s">
        <v>34</v>
      </c>
      <c r="E208" t="s">
        <v>6</v>
      </c>
      <c r="G208" t="s">
        <v>48</v>
      </c>
      <c r="H208" t="s">
        <v>7</v>
      </c>
      <c r="I208" t="s">
        <v>62</v>
      </c>
      <c r="J208" s="6">
        <v>2175</v>
      </c>
    </row>
    <row r="209" spans="1:10" x14ac:dyDescent="0.25">
      <c r="A209" t="s">
        <v>12</v>
      </c>
      <c r="B209" t="s">
        <v>34</v>
      </c>
      <c r="E209" t="s">
        <v>6</v>
      </c>
      <c r="G209" t="s">
        <v>48</v>
      </c>
      <c r="H209" t="s">
        <v>7</v>
      </c>
      <c r="I209" t="s">
        <v>63</v>
      </c>
      <c r="J209" s="6">
        <v>2259</v>
      </c>
    </row>
    <row r="210" spans="1:10" x14ac:dyDescent="0.25">
      <c r="A210" t="s">
        <v>12</v>
      </c>
      <c r="B210" t="s">
        <v>34</v>
      </c>
      <c r="E210" t="s">
        <v>6</v>
      </c>
      <c r="G210" t="s">
        <v>47</v>
      </c>
      <c r="H210" t="s">
        <v>7</v>
      </c>
      <c r="I210" t="s">
        <v>62</v>
      </c>
      <c r="J210" s="6">
        <v>1245</v>
      </c>
    </row>
    <row r="211" spans="1:10" x14ac:dyDescent="0.25">
      <c r="A211" t="s">
        <v>12</v>
      </c>
      <c r="B211" t="s">
        <v>34</v>
      </c>
      <c r="E211" t="s">
        <v>6</v>
      </c>
      <c r="G211" t="s">
        <v>47</v>
      </c>
      <c r="H211" t="s">
        <v>7</v>
      </c>
      <c r="I211" t="s">
        <v>63</v>
      </c>
      <c r="J211" s="6">
        <v>1378</v>
      </c>
    </row>
    <row r="212" spans="1:10" s="8" customFormat="1" x14ac:dyDescent="0.25">
      <c r="A212" t="s">
        <v>12</v>
      </c>
      <c r="B212" s="8" t="s">
        <v>9</v>
      </c>
      <c r="E212" s="8" t="s">
        <v>10</v>
      </c>
      <c r="F212" s="8" t="s">
        <v>50</v>
      </c>
      <c r="G212" s="8" t="s">
        <v>46</v>
      </c>
      <c r="H212" s="8" t="s">
        <v>7</v>
      </c>
      <c r="I212" s="8" t="s">
        <v>62</v>
      </c>
      <c r="J212" s="9">
        <v>88</v>
      </c>
    </row>
    <row r="213" spans="1:10" x14ac:dyDescent="0.25">
      <c r="A213" t="s">
        <v>12</v>
      </c>
      <c r="B213" t="s">
        <v>9</v>
      </c>
      <c r="E213" t="s">
        <v>10</v>
      </c>
      <c r="F213" t="s">
        <v>50</v>
      </c>
      <c r="G213" t="s">
        <v>46</v>
      </c>
      <c r="H213" t="s">
        <v>7</v>
      </c>
      <c r="I213" t="s">
        <v>63</v>
      </c>
      <c r="J213" s="6">
        <v>115</v>
      </c>
    </row>
    <row r="214" spans="1:10" x14ac:dyDescent="0.25">
      <c r="A214" t="s">
        <v>12</v>
      </c>
      <c r="B214" t="s">
        <v>9</v>
      </c>
      <c r="E214" s="8" t="s">
        <v>10</v>
      </c>
      <c r="F214" s="8" t="s">
        <v>50</v>
      </c>
      <c r="G214" t="s">
        <v>48</v>
      </c>
      <c r="H214" t="s">
        <v>7</v>
      </c>
      <c r="I214" t="s">
        <v>62</v>
      </c>
      <c r="J214" s="6">
        <v>355</v>
      </c>
    </row>
    <row r="215" spans="1:10" x14ac:dyDescent="0.25">
      <c r="A215" t="s">
        <v>12</v>
      </c>
      <c r="B215" t="s">
        <v>9</v>
      </c>
      <c r="E215" t="s">
        <v>10</v>
      </c>
      <c r="F215" t="s">
        <v>50</v>
      </c>
      <c r="G215" t="s">
        <v>48</v>
      </c>
      <c r="H215" t="s">
        <v>7</v>
      </c>
      <c r="I215" t="s">
        <v>63</v>
      </c>
      <c r="J215" s="6">
        <v>336</v>
      </c>
    </row>
    <row r="216" spans="1:10" x14ac:dyDescent="0.25">
      <c r="A216" t="s">
        <v>12</v>
      </c>
      <c r="B216" t="s">
        <v>9</v>
      </c>
      <c r="E216" s="8" t="s">
        <v>10</v>
      </c>
      <c r="F216" s="8" t="s">
        <v>50</v>
      </c>
      <c r="G216" t="s">
        <v>47</v>
      </c>
      <c r="H216" t="s">
        <v>7</v>
      </c>
      <c r="I216" t="s">
        <v>62</v>
      </c>
      <c r="J216" s="6">
        <v>295</v>
      </c>
    </row>
    <row r="217" spans="1:10" x14ac:dyDescent="0.25">
      <c r="A217" t="s">
        <v>12</v>
      </c>
      <c r="B217" t="s">
        <v>9</v>
      </c>
      <c r="E217" t="s">
        <v>10</v>
      </c>
      <c r="F217" t="s">
        <v>50</v>
      </c>
      <c r="G217" t="s">
        <v>47</v>
      </c>
      <c r="H217" t="s">
        <v>7</v>
      </c>
      <c r="I217" t="s">
        <v>63</v>
      </c>
      <c r="J217" s="6">
        <v>328</v>
      </c>
    </row>
    <row r="218" spans="1:10" x14ac:dyDescent="0.25">
      <c r="A218" t="s">
        <v>12</v>
      </c>
      <c r="B218" s="8" t="s">
        <v>13</v>
      </c>
      <c r="E218" s="8" t="s">
        <v>10</v>
      </c>
      <c r="F218" s="8" t="s">
        <v>50</v>
      </c>
      <c r="G218" s="8" t="s">
        <v>46</v>
      </c>
      <c r="H218" t="s">
        <v>7</v>
      </c>
      <c r="I218" t="s">
        <v>62</v>
      </c>
      <c r="J218" s="6">
        <v>1677</v>
      </c>
    </row>
    <row r="219" spans="1:10" x14ac:dyDescent="0.25">
      <c r="A219" t="s">
        <v>12</v>
      </c>
      <c r="B219" t="s">
        <v>13</v>
      </c>
      <c r="E219" t="s">
        <v>10</v>
      </c>
      <c r="F219" t="s">
        <v>50</v>
      </c>
      <c r="G219" t="s">
        <v>46</v>
      </c>
      <c r="H219" t="s">
        <v>7</v>
      </c>
      <c r="I219" t="s">
        <v>63</v>
      </c>
      <c r="J219" s="6">
        <v>1690</v>
      </c>
    </row>
    <row r="220" spans="1:10" x14ac:dyDescent="0.25">
      <c r="A220" t="s">
        <v>12</v>
      </c>
      <c r="B220" t="s">
        <v>13</v>
      </c>
      <c r="E220" s="8" t="s">
        <v>10</v>
      </c>
      <c r="F220" s="8" t="s">
        <v>50</v>
      </c>
      <c r="G220" t="s">
        <v>48</v>
      </c>
      <c r="H220" t="s">
        <v>7</v>
      </c>
      <c r="I220" t="s">
        <v>62</v>
      </c>
      <c r="J220" s="6">
        <v>2428</v>
      </c>
    </row>
    <row r="221" spans="1:10" x14ac:dyDescent="0.25">
      <c r="A221" t="s">
        <v>12</v>
      </c>
      <c r="B221" t="s">
        <v>13</v>
      </c>
      <c r="E221" t="s">
        <v>10</v>
      </c>
      <c r="F221" t="s">
        <v>50</v>
      </c>
      <c r="G221" t="s">
        <v>48</v>
      </c>
      <c r="H221" t="s">
        <v>7</v>
      </c>
      <c r="I221" t="s">
        <v>63</v>
      </c>
      <c r="J221" s="6">
        <v>2405</v>
      </c>
    </row>
    <row r="222" spans="1:10" x14ac:dyDescent="0.25">
      <c r="A222" t="s">
        <v>12</v>
      </c>
      <c r="B222" t="s">
        <v>13</v>
      </c>
      <c r="E222" s="8" t="s">
        <v>10</v>
      </c>
      <c r="F222" s="8" t="s">
        <v>50</v>
      </c>
      <c r="G222" t="s">
        <v>47</v>
      </c>
      <c r="H222" t="s">
        <v>7</v>
      </c>
      <c r="I222" t="s">
        <v>62</v>
      </c>
      <c r="J222" s="6">
        <v>2402</v>
      </c>
    </row>
    <row r="223" spans="1:10" x14ac:dyDescent="0.25">
      <c r="A223" t="s">
        <v>12</v>
      </c>
      <c r="B223" t="s">
        <v>13</v>
      </c>
      <c r="E223" t="s">
        <v>10</v>
      </c>
      <c r="F223" t="s">
        <v>50</v>
      </c>
      <c r="G223" t="s">
        <v>47</v>
      </c>
      <c r="H223" t="s">
        <v>7</v>
      </c>
      <c r="I223" t="s">
        <v>63</v>
      </c>
      <c r="J223" s="6">
        <v>2358</v>
      </c>
    </row>
    <row r="224" spans="1:10" x14ac:dyDescent="0.25">
      <c r="A224" t="s">
        <v>12</v>
      </c>
      <c r="B224" t="s">
        <v>17</v>
      </c>
      <c r="E224" s="8" t="s">
        <v>10</v>
      </c>
      <c r="F224" s="8" t="s">
        <v>50</v>
      </c>
      <c r="G224" s="8" t="s">
        <v>46</v>
      </c>
      <c r="H224" t="s">
        <v>7</v>
      </c>
      <c r="I224" t="s">
        <v>62</v>
      </c>
      <c r="J224" s="6">
        <v>489</v>
      </c>
    </row>
    <row r="225" spans="1:10" x14ac:dyDescent="0.25">
      <c r="A225" t="s">
        <v>12</v>
      </c>
      <c r="B225" t="s">
        <v>17</v>
      </c>
      <c r="E225" t="s">
        <v>10</v>
      </c>
      <c r="F225" t="s">
        <v>50</v>
      </c>
      <c r="G225" t="s">
        <v>46</v>
      </c>
      <c r="H225" t="s">
        <v>7</v>
      </c>
      <c r="I225" t="s">
        <v>63</v>
      </c>
      <c r="J225" s="6">
        <v>476</v>
      </c>
    </row>
    <row r="226" spans="1:10" x14ac:dyDescent="0.25">
      <c r="A226" t="s">
        <v>12</v>
      </c>
      <c r="B226" t="s">
        <v>17</v>
      </c>
      <c r="E226" s="8" t="s">
        <v>10</v>
      </c>
      <c r="F226" s="8" t="s">
        <v>50</v>
      </c>
      <c r="G226" t="s">
        <v>48</v>
      </c>
      <c r="H226" t="s">
        <v>7</v>
      </c>
      <c r="I226" t="s">
        <v>62</v>
      </c>
      <c r="J226" s="6">
        <v>881</v>
      </c>
    </row>
    <row r="227" spans="1:10" x14ac:dyDescent="0.25">
      <c r="A227" t="s">
        <v>12</v>
      </c>
      <c r="B227" t="s">
        <v>17</v>
      </c>
      <c r="E227" t="s">
        <v>10</v>
      </c>
      <c r="F227" t="s">
        <v>50</v>
      </c>
      <c r="G227" t="s">
        <v>48</v>
      </c>
      <c r="H227" t="s">
        <v>7</v>
      </c>
      <c r="I227" t="s">
        <v>63</v>
      </c>
      <c r="J227" s="6">
        <v>839</v>
      </c>
    </row>
    <row r="228" spans="1:10" x14ac:dyDescent="0.25">
      <c r="A228" t="s">
        <v>12</v>
      </c>
      <c r="B228" t="s">
        <v>17</v>
      </c>
      <c r="E228" s="8" t="s">
        <v>10</v>
      </c>
      <c r="F228" s="8" t="s">
        <v>50</v>
      </c>
      <c r="G228" t="s">
        <v>47</v>
      </c>
      <c r="H228" t="s">
        <v>7</v>
      </c>
      <c r="I228" t="s">
        <v>62</v>
      </c>
      <c r="J228" s="6">
        <v>853</v>
      </c>
    </row>
    <row r="229" spans="1:10" x14ac:dyDescent="0.25">
      <c r="A229" t="s">
        <v>12</v>
      </c>
      <c r="B229" t="s">
        <v>17</v>
      </c>
      <c r="E229" t="s">
        <v>10</v>
      </c>
      <c r="F229" t="s">
        <v>50</v>
      </c>
      <c r="G229" t="s">
        <v>47</v>
      </c>
      <c r="H229" t="s">
        <v>7</v>
      </c>
      <c r="I229" t="s">
        <v>63</v>
      </c>
      <c r="J229" s="6">
        <v>826</v>
      </c>
    </row>
    <row r="230" spans="1:10" x14ac:dyDescent="0.25">
      <c r="A230" t="s">
        <v>12</v>
      </c>
      <c r="B230" t="s">
        <v>19</v>
      </c>
      <c r="E230" s="8" t="s">
        <v>10</v>
      </c>
      <c r="F230" s="8" t="s">
        <v>50</v>
      </c>
      <c r="G230" s="8" t="s">
        <v>46</v>
      </c>
      <c r="H230" t="s">
        <v>7</v>
      </c>
      <c r="I230" t="s">
        <v>62</v>
      </c>
      <c r="J230" s="6">
        <v>180</v>
      </c>
    </row>
    <row r="231" spans="1:10" x14ac:dyDescent="0.25">
      <c r="A231" t="s">
        <v>12</v>
      </c>
      <c r="B231" t="s">
        <v>19</v>
      </c>
      <c r="E231" t="s">
        <v>10</v>
      </c>
      <c r="F231" t="s">
        <v>50</v>
      </c>
      <c r="G231" t="s">
        <v>46</v>
      </c>
      <c r="H231" t="s">
        <v>7</v>
      </c>
      <c r="I231" t="s">
        <v>63</v>
      </c>
      <c r="J231" s="6">
        <v>191</v>
      </c>
    </row>
    <row r="232" spans="1:10" x14ac:dyDescent="0.25">
      <c r="A232" t="s">
        <v>12</v>
      </c>
      <c r="B232" t="s">
        <v>19</v>
      </c>
      <c r="E232" s="8" t="s">
        <v>10</v>
      </c>
      <c r="F232" s="8" t="s">
        <v>50</v>
      </c>
      <c r="G232" t="s">
        <v>48</v>
      </c>
      <c r="H232" t="s">
        <v>7</v>
      </c>
      <c r="I232" t="s">
        <v>62</v>
      </c>
      <c r="J232" s="6">
        <v>589</v>
      </c>
    </row>
    <row r="233" spans="1:10" x14ac:dyDescent="0.25">
      <c r="A233" t="s">
        <v>12</v>
      </c>
      <c r="B233" t="s">
        <v>19</v>
      </c>
      <c r="E233" t="s">
        <v>10</v>
      </c>
      <c r="F233" t="s">
        <v>50</v>
      </c>
      <c r="G233" t="s">
        <v>48</v>
      </c>
      <c r="H233" t="s">
        <v>7</v>
      </c>
      <c r="I233" t="s">
        <v>63</v>
      </c>
      <c r="J233" s="6">
        <v>576</v>
      </c>
    </row>
    <row r="234" spans="1:10" x14ac:dyDescent="0.25">
      <c r="A234" t="s">
        <v>12</v>
      </c>
      <c r="B234" t="s">
        <v>19</v>
      </c>
      <c r="E234" s="8" t="s">
        <v>10</v>
      </c>
      <c r="F234" s="8" t="s">
        <v>50</v>
      </c>
      <c r="G234" t="s">
        <v>47</v>
      </c>
      <c r="H234" t="s">
        <v>7</v>
      </c>
      <c r="I234" t="s">
        <v>62</v>
      </c>
      <c r="J234" s="6">
        <v>432</v>
      </c>
    </row>
    <row r="235" spans="1:10" x14ac:dyDescent="0.25">
      <c r="A235" t="s">
        <v>12</v>
      </c>
      <c r="B235" t="s">
        <v>19</v>
      </c>
      <c r="E235" t="s">
        <v>10</v>
      </c>
      <c r="F235" t="s">
        <v>50</v>
      </c>
      <c r="G235" t="s">
        <v>47</v>
      </c>
      <c r="H235" t="s">
        <v>7</v>
      </c>
      <c r="I235" t="s">
        <v>63</v>
      </c>
      <c r="J235" s="6">
        <v>467</v>
      </c>
    </row>
    <row r="236" spans="1:10" x14ac:dyDescent="0.25">
      <c r="A236" t="s">
        <v>12</v>
      </c>
      <c r="B236" t="s">
        <v>22</v>
      </c>
      <c r="E236" s="8" t="s">
        <v>10</v>
      </c>
      <c r="F236" s="8" t="s">
        <v>50</v>
      </c>
      <c r="G236" s="8" t="s">
        <v>46</v>
      </c>
      <c r="H236" t="s">
        <v>7</v>
      </c>
      <c r="I236" t="s">
        <v>62</v>
      </c>
      <c r="J236" s="6">
        <v>1044</v>
      </c>
    </row>
    <row r="237" spans="1:10" x14ac:dyDescent="0.25">
      <c r="A237" t="s">
        <v>12</v>
      </c>
      <c r="B237" t="s">
        <v>22</v>
      </c>
      <c r="E237" t="s">
        <v>10</v>
      </c>
      <c r="F237" t="s">
        <v>50</v>
      </c>
      <c r="G237" t="s">
        <v>46</v>
      </c>
      <c r="H237" t="s">
        <v>7</v>
      </c>
      <c r="I237" t="s">
        <v>63</v>
      </c>
      <c r="J237" s="6">
        <v>954</v>
      </c>
    </row>
    <row r="238" spans="1:10" x14ac:dyDescent="0.25">
      <c r="A238" t="s">
        <v>12</v>
      </c>
      <c r="B238" t="s">
        <v>22</v>
      </c>
      <c r="E238" s="8" t="s">
        <v>10</v>
      </c>
      <c r="F238" s="8" t="s">
        <v>50</v>
      </c>
      <c r="G238" t="s">
        <v>48</v>
      </c>
      <c r="H238" t="s">
        <v>7</v>
      </c>
      <c r="I238" t="s">
        <v>62</v>
      </c>
      <c r="J238" s="6">
        <v>1870</v>
      </c>
    </row>
    <row r="239" spans="1:10" x14ac:dyDescent="0.25">
      <c r="A239" t="s">
        <v>12</v>
      </c>
      <c r="B239" t="s">
        <v>22</v>
      </c>
      <c r="E239" t="s">
        <v>10</v>
      </c>
      <c r="F239" t="s">
        <v>50</v>
      </c>
      <c r="G239" t="s">
        <v>48</v>
      </c>
      <c r="H239" t="s">
        <v>7</v>
      </c>
      <c r="I239" t="s">
        <v>63</v>
      </c>
      <c r="J239" s="6">
        <v>1709</v>
      </c>
    </row>
    <row r="240" spans="1:10" x14ac:dyDescent="0.25">
      <c r="A240" t="s">
        <v>12</v>
      </c>
      <c r="B240" t="s">
        <v>22</v>
      </c>
      <c r="E240" s="8" t="s">
        <v>10</v>
      </c>
      <c r="F240" s="8" t="s">
        <v>50</v>
      </c>
      <c r="G240" t="s">
        <v>47</v>
      </c>
      <c r="H240" t="s">
        <v>7</v>
      </c>
      <c r="I240" t="s">
        <v>62</v>
      </c>
      <c r="J240" s="6">
        <v>1709</v>
      </c>
    </row>
    <row r="241" spans="1:10" x14ac:dyDescent="0.25">
      <c r="A241" t="s">
        <v>12</v>
      </c>
      <c r="B241" t="s">
        <v>22</v>
      </c>
      <c r="E241" t="s">
        <v>10</v>
      </c>
      <c r="F241" t="s">
        <v>50</v>
      </c>
      <c r="G241" t="s">
        <v>47</v>
      </c>
      <c r="H241" t="s">
        <v>7</v>
      </c>
      <c r="I241" t="s">
        <v>63</v>
      </c>
      <c r="J241" s="6">
        <v>1717</v>
      </c>
    </row>
    <row r="242" spans="1:10" x14ac:dyDescent="0.25">
      <c r="A242" t="s">
        <v>12</v>
      </c>
      <c r="B242" t="s">
        <v>25</v>
      </c>
      <c r="E242" s="8" t="s">
        <v>10</v>
      </c>
      <c r="F242" s="8" t="s">
        <v>50</v>
      </c>
      <c r="G242" s="8" t="s">
        <v>46</v>
      </c>
      <c r="H242" t="s">
        <v>7</v>
      </c>
      <c r="I242" t="s">
        <v>62</v>
      </c>
      <c r="J242" s="6">
        <v>146</v>
      </c>
    </row>
    <row r="243" spans="1:10" x14ac:dyDescent="0.25">
      <c r="A243" t="s">
        <v>12</v>
      </c>
      <c r="B243" t="s">
        <v>25</v>
      </c>
      <c r="E243" t="s">
        <v>10</v>
      </c>
      <c r="F243" t="s">
        <v>50</v>
      </c>
      <c r="G243" t="s">
        <v>46</v>
      </c>
      <c r="H243" t="s">
        <v>7</v>
      </c>
      <c r="I243" t="s">
        <v>63</v>
      </c>
      <c r="J243" s="6">
        <v>134</v>
      </c>
    </row>
    <row r="244" spans="1:10" x14ac:dyDescent="0.25">
      <c r="A244" t="s">
        <v>12</v>
      </c>
      <c r="B244" t="s">
        <v>25</v>
      </c>
      <c r="E244" s="8" t="s">
        <v>10</v>
      </c>
      <c r="F244" s="8" t="s">
        <v>50</v>
      </c>
      <c r="G244" t="s">
        <v>48</v>
      </c>
      <c r="H244" t="s">
        <v>7</v>
      </c>
      <c r="I244" t="s">
        <v>62</v>
      </c>
      <c r="J244" s="6">
        <v>281</v>
      </c>
    </row>
    <row r="245" spans="1:10" x14ac:dyDescent="0.25">
      <c r="A245" t="s">
        <v>12</v>
      </c>
      <c r="B245" t="s">
        <v>25</v>
      </c>
      <c r="E245" t="s">
        <v>10</v>
      </c>
      <c r="F245" t="s">
        <v>50</v>
      </c>
      <c r="G245" t="s">
        <v>48</v>
      </c>
      <c r="H245" t="s">
        <v>7</v>
      </c>
      <c r="I245" t="s">
        <v>63</v>
      </c>
      <c r="J245" s="6">
        <v>273</v>
      </c>
    </row>
    <row r="246" spans="1:10" x14ac:dyDescent="0.25">
      <c r="A246" t="s">
        <v>12</v>
      </c>
      <c r="B246" t="s">
        <v>25</v>
      </c>
      <c r="E246" s="8" t="s">
        <v>10</v>
      </c>
      <c r="F246" s="8" t="s">
        <v>50</v>
      </c>
      <c r="G246" t="s">
        <v>47</v>
      </c>
      <c r="H246" t="s">
        <v>7</v>
      </c>
      <c r="I246" t="s">
        <v>62</v>
      </c>
      <c r="J246" s="6">
        <v>261</v>
      </c>
    </row>
    <row r="247" spans="1:10" x14ac:dyDescent="0.25">
      <c r="A247" t="s">
        <v>12</v>
      </c>
      <c r="B247" t="s">
        <v>25</v>
      </c>
      <c r="E247" t="s">
        <v>10</v>
      </c>
      <c r="F247" t="s">
        <v>50</v>
      </c>
      <c r="G247" t="s">
        <v>47</v>
      </c>
      <c r="H247" t="s">
        <v>7</v>
      </c>
      <c r="I247" t="s">
        <v>63</v>
      </c>
      <c r="J247" s="6">
        <v>236</v>
      </c>
    </row>
    <row r="248" spans="1:10" x14ac:dyDescent="0.25">
      <c r="A248" t="s">
        <v>12</v>
      </c>
      <c r="B248" t="s">
        <v>28</v>
      </c>
      <c r="E248" s="8" t="s">
        <v>10</v>
      </c>
      <c r="F248" s="8" t="s">
        <v>50</v>
      </c>
      <c r="G248" s="8" t="s">
        <v>46</v>
      </c>
      <c r="H248" t="s">
        <v>7</v>
      </c>
      <c r="I248" t="s">
        <v>62</v>
      </c>
      <c r="J248" s="6">
        <v>56</v>
      </c>
    </row>
    <row r="249" spans="1:10" x14ac:dyDescent="0.25">
      <c r="A249" t="s">
        <v>12</v>
      </c>
      <c r="B249" t="s">
        <v>28</v>
      </c>
      <c r="E249" t="s">
        <v>10</v>
      </c>
      <c r="F249" t="s">
        <v>50</v>
      </c>
      <c r="G249" t="s">
        <v>46</v>
      </c>
      <c r="H249" t="s">
        <v>7</v>
      </c>
      <c r="I249" t="s">
        <v>63</v>
      </c>
      <c r="J249" s="6">
        <v>54</v>
      </c>
    </row>
    <row r="250" spans="1:10" x14ac:dyDescent="0.25">
      <c r="A250" t="s">
        <v>12</v>
      </c>
      <c r="B250" t="s">
        <v>28</v>
      </c>
      <c r="E250" s="8" t="s">
        <v>10</v>
      </c>
      <c r="F250" s="8" t="s">
        <v>50</v>
      </c>
      <c r="G250" t="s">
        <v>48</v>
      </c>
      <c r="H250" t="s">
        <v>7</v>
      </c>
      <c r="I250" t="s">
        <v>62</v>
      </c>
      <c r="J250" s="6">
        <v>637</v>
      </c>
    </row>
    <row r="251" spans="1:10" x14ac:dyDescent="0.25">
      <c r="A251" t="s">
        <v>12</v>
      </c>
      <c r="B251" t="s">
        <v>28</v>
      </c>
      <c r="E251" t="s">
        <v>10</v>
      </c>
      <c r="F251" t="s">
        <v>50</v>
      </c>
      <c r="G251" t="s">
        <v>48</v>
      </c>
      <c r="H251" t="s">
        <v>7</v>
      </c>
      <c r="I251" t="s">
        <v>63</v>
      </c>
      <c r="J251" s="6">
        <v>667</v>
      </c>
    </row>
    <row r="252" spans="1:10" x14ac:dyDescent="0.25">
      <c r="A252" t="s">
        <v>12</v>
      </c>
      <c r="B252" t="s">
        <v>28</v>
      </c>
      <c r="E252" s="8" t="s">
        <v>10</v>
      </c>
      <c r="F252" s="8" t="s">
        <v>50</v>
      </c>
      <c r="G252" t="s">
        <v>47</v>
      </c>
      <c r="H252" t="s">
        <v>7</v>
      </c>
      <c r="I252" t="s">
        <v>62</v>
      </c>
      <c r="J252" s="6">
        <v>478</v>
      </c>
    </row>
    <row r="253" spans="1:10" x14ac:dyDescent="0.25">
      <c r="A253" t="s">
        <v>12</v>
      </c>
      <c r="B253" t="s">
        <v>28</v>
      </c>
      <c r="E253" t="s">
        <v>10</v>
      </c>
      <c r="F253" t="s">
        <v>50</v>
      </c>
      <c r="G253" t="s">
        <v>47</v>
      </c>
      <c r="H253" t="s">
        <v>7</v>
      </c>
      <c r="I253" t="s">
        <v>63</v>
      </c>
      <c r="J253" s="6">
        <v>471</v>
      </c>
    </row>
    <row r="254" spans="1:10" x14ac:dyDescent="0.25">
      <c r="A254" t="s">
        <v>12</v>
      </c>
      <c r="B254" t="s">
        <v>30</v>
      </c>
      <c r="E254" s="8" t="s">
        <v>10</v>
      </c>
      <c r="F254" s="8" t="s">
        <v>50</v>
      </c>
      <c r="G254" s="8" t="s">
        <v>46</v>
      </c>
      <c r="H254" t="s">
        <v>7</v>
      </c>
      <c r="I254" t="s">
        <v>62</v>
      </c>
      <c r="J254" s="6">
        <v>648</v>
      </c>
    </row>
    <row r="255" spans="1:10" x14ac:dyDescent="0.25">
      <c r="A255" t="s">
        <v>12</v>
      </c>
      <c r="B255" t="s">
        <v>30</v>
      </c>
      <c r="E255" t="s">
        <v>10</v>
      </c>
      <c r="F255" t="s">
        <v>50</v>
      </c>
      <c r="G255" t="s">
        <v>46</v>
      </c>
      <c r="H255" t="s">
        <v>7</v>
      </c>
      <c r="I255" t="s">
        <v>63</v>
      </c>
      <c r="J255" s="6">
        <v>667</v>
      </c>
    </row>
    <row r="256" spans="1:10" x14ac:dyDescent="0.25">
      <c r="A256" t="s">
        <v>12</v>
      </c>
      <c r="B256" t="s">
        <v>30</v>
      </c>
      <c r="E256" s="8" t="s">
        <v>10</v>
      </c>
      <c r="F256" s="8" t="s">
        <v>50</v>
      </c>
      <c r="G256" t="s">
        <v>48</v>
      </c>
      <c r="H256" t="s">
        <v>7</v>
      </c>
      <c r="I256" t="s">
        <v>62</v>
      </c>
      <c r="J256" s="6">
        <v>2335</v>
      </c>
    </row>
    <row r="257" spans="1:10" x14ac:dyDescent="0.25">
      <c r="A257" t="s">
        <v>12</v>
      </c>
      <c r="B257" t="s">
        <v>30</v>
      </c>
      <c r="E257" t="s">
        <v>10</v>
      </c>
      <c r="F257" t="s">
        <v>50</v>
      </c>
      <c r="G257" t="s">
        <v>48</v>
      </c>
      <c r="H257" t="s">
        <v>7</v>
      </c>
      <c r="I257" t="s">
        <v>63</v>
      </c>
      <c r="J257" s="6">
        <v>2326</v>
      </c>
    </row>
    <row r="258" spans="1:10" x14ac:dyDescent="0.25">
      <c r="A258" t="s">
        <v>12</v>
      </c>
      <c r="B258" t="s">
        <v>30</v>
      </c>
      <c r="E258" s="8" t="s">
        <v>10</v>
      </c>
      <c r="F258" s="8" t="s">
        <v>50</v>
      </c>
      <c r="G258" t="s">
        <v>47</v>
      </c>
      <c r="H258" t="s">
        <v>7</v>
      </c>
      <c r="I258" t="s">
        <v>62</v>
      </c>
      <c r="J258" s="6">
        <v>1991</v>
      </c>
    </row>
    <row r="259" spans="1:10" x14ac:dyDescent="0.25">
      <c r="A259" t="s">
        <v>12</v>
      </c>
      <c r="B259" t="s">
        <v>30</v>
      </c>
      <c r="E259" t="s">
        <v>10</v>
      </c>
      <c r="F259" t="s">
        <v>50</v>
      </c>
      <c r="G259" t="s">
        <v>47</v>
      </c>
      <c r="H259" t="s">
        <v>7</v>
      </c>
      <c r="I259" t="s">
        <v>63</v>
      </c>
      <c r="J259" s="6">
        <v>2024</v>
      </c>
    </row>
    <row r="260" spans="1:10" x14ac:dyDescent="0.25">
      <c r="A260" t="s">
        <v>12</v>
      </c>
      <c r="B260" s="8" t="s">
        <v>32</v>
      </c>
      <c r="E260" s="8" t="s">
        <v>10</v>
      </c>
      <c r="F260" s="8" t="s">
        <v>50</v>
      </c>
      <c r="G260" s="8" t="s">
        <v>46</v>
      </c>
      <c r="H260" t="s">
        <v>7</v>
      </c>
      <c r="I260" t="s">
        <v>62</v>
      </c>
      <c r="J260" s="6">
        <v>566</v>
      </c>
    </row>
    <row r="261" spans="1:10" x14ac:dyDescent="0.25">
      <c r="A261" t="s">
        <v>12</v>
      </c>
      <c r="B261" t="s">
        <v>32</v>
      </c>
      <c r="E261" t="s">
        <v>10</v>
      </c>
      <c r="F261" t="s">
        <v>50</v>
      </c>
      <c r="G261" t="s">
        <v>46</v>
      </c>
      <c r="H261" t="s">
        <v>7</v>
      </c>
      <c r="I261" t="s">
        <v>63</v>
      </c>
      <c r="J261" s="6">
        <v>560</v>
      </c>
    </row>
    <row r="262" spans="1:10" x14ac:dyDescent="0.25">
      <c r="A262" t="s">
        <v>12</v>
      </c>
      <c r="B262" t="s">
        <v>32</v>
      </c>
      <c r="E262" s="8" t="s">
        <v>10</v>
      </c>
      <c r="F262" s="8" t="s">
        <v>50</v>
      </c>
      <c r="G262" t="s">
        <v>48</v>
      </c>
      <c r="H262" t="s">
        <v>7</v>
      </c>
      <c r="I262" t="s">
        <v>62</v>
      </c>
      <c r="J262" s="6">
        <v>656</v>
      </c>
    </row>
    <row r="263" spans="1:10" x14ac:dyDescent="0.25">
      <c r="A263" t="s">
        <v>12</v>
      </c>
      <c r="B263" t="s">
        <v>32</v>
      </c>
      <c r="E263" t="s">
        <v>10</v>
      </c>
      <c r="F263" t="s">
        <v>50</v>
      </c>
      <c r="G263" t="s">
        <v>48</v>
      </c>
      <c r="H263" t="s">
        <v>7</v>
      </c>
      <c r="I263" t="s">
        <v>63</v>
      </c>
      <c r="J263" s="6">
        <v>687</v>
      </c>
    </row>
    <row r="264" spans="1:10" x14ac:dyDescent="0.25">
      <c r="A264" t="s">
        <v>12</v>
      </c>
      <c r="B264" t="s">
        <v>32</v>
      </c>
      <c r="E264" s="8" t="s">
        <v>10</v>
      </c>
      <c r="F264" s="8" t="s">
        <v>50</v>
      </c>
      <c r="G264" t="s">
        <v>47</v>
      </c>
      <c r="H264" t="s">
        <v>7</v>
      </c>
      <c r="I264" t="s">
        <v>62</v>
      </c>
      <c r="J264" s="6">
        <v>628</v>
      </c>
    </row>
    <row r="265" spans="1:10" x14ac:dyDescent="0.25">
      <c r="A265" t="s">
        <v>12</v>
      </c>
      <c r="B265" t="s">
        <v>32</v>
      </c>
      <c r="E265" t="s">
        <v>10</v>
      </c>
      <c r="F265" t="s">
        <v>50</v>
      </c>
      <c r="G265" t="s">
        <v>47</v>
      </c>
      <c r="H265" t="s">
        <v>7</v>
      </c>
      <c r="I265" t="s">
        <v>63</v>
      </c>
      <c r="J265" s="6">
        <v>633</v>
      </c>
    </row>
    <row r="266" spans="1:10" x14ac:dyDescent="0.25">
      <c r="A266" t="s">
        <v>12</v>
      </c>
      <c r="B266" t="s">
        <v>34</v>
      </c>
      <c r="E266" s="8" t="s">
        <v>10</v>
      </c>
      <c r="F266" s="8" t="s">
        <v>50</v>
      </c>
      <c r="G266" s="8" t="s">
        <v>46</v>
      </c>
      <c r="H266" t="s">
        <v>7</v>
      </c>
      <c r="I266" t="s">
        <v>62</v>
      </c>
      <c r="J266" s="6">
        <v>1</v>
      </c>
    </row>
    <row r="267" spans="1:10" x14ac:dyDescent="0.25">
      <c r="A267" t="s">
        <v>12</v>
      </c>
      <c r="B267" t="s">
        <v>34</v>
      </c>
      <c r="E267" t="s">
        <v>10</v>
      </c>
      <c r="F267" t="s">
        <v>50</v>
      </c>
      <c r="G267" t="s">
        <v>46</v>
      </c>
      <c r="H267" t="s">
        <v>7</v>
      </c>
      <c r="I267" t="s">
        <v>63</v>
      </c>
      <c r="J267" s="6">
        <v>1</v>
      </c>
    </row>
    <row r="268" spans="1:10" x14ac:dyDescent="0.25">
      <c r="A268" t="s">
        <v>12</v>
      </c>
      <c r="B268" t="s">
        <v>34</v>
      </c>
      <c r="E268" s="8" t="s">
        <v>10</v>
      </c>
      <c r="F268" s="8" t="s">
        <v>50</v>
      </c>
      <c r="G268" t="s">
        <v>48</v>
      </c>
      <c r="H268" t="s">
        <v>7</v>
      </c>
      <c r="I268" t="s">
        <v>62</v>
      </c>
      <c r="J268" s="6">
        <v>524</v>
      </c>
    </row>
    <row r="269" spans="1:10" x14ac:dyDescent="0.25">
      <c r="A269" t="s">
        <v>12</v>
      </c>
      <c r="B269" t="s">
        <v>34</v>
      </c>
      <c r="E269" t="s">
        <v>10</v>
      </c>
      <c r="F269" t="s">
        <v>50</v>
      </c>
      <c r="G269" t="s">
        <v>48</v>
      </c>
      <c r="H269" t="s">
        <v>7</v>
      </c>
      <c r="I269" t="s">
        <v>63</v>
      </c>
      <c r="J269" s="6">
        <v>490</v>
      </c>
    </row>
    <row r="270" spans="1:10" x14ac:dyDescent="0.25">
      <c r="A270" t="s">
        <v>12</v>
      </c>
      <c r="B270" t="s">
        <v>34</v>
      </c>
      <c r="E270" t="s">
        <v>10</v>
      </c>
      <c r="F270" s="8" t="s">
        <v>50</v>
      </c>
      <c r="G270" t="s">
        <v>47</v>
      </c>
      <c r="H270" t="s">
        <v>7</v>
      </c>
      <c r="I270" t="s">
        <v>62</v>
      </c>
      <c r="J270" s="6">
        <v>341</v>
      </c>
    </row>
    <row r="271" spans="1:10" x14ac:dyDescent="0.25">
      <c r="A271" t="s">
        <v>12</v>
      </c>
      <c r="B271" t="s">
        <v>34</v>
      </c>
      <c r="E271" t="s">
        <v>10</v>
      </c>
      <c r="F271" t="s">
        <v>50</v>
      </c>
      <c r="G271" t="s">
        <v>47</v>
      </c>
      <c r="H271" t="s">
        <v>7</v>
      </c>
      <c r="I271" t="s">
        <v>63</v>
      </c>
      <c r="J271" s="6">
        <v>323</v>
      </c>
    </row>
    <row r="272" spans="1:10" s="8" customFormat="1" x14ac:dyDescent="0.25">
      <c r="A272" t="s">
        <v>12</v>
      </c>
      <c r="B272" s="8" t="s">
        <v>9</v>
      </c>
      <c r="E272" s="8" t="s">
        <v>10</v>
      </c>
      <c r="F272" s="8" t="s">
        <v>51</v>
      </c>
      <c r="G272" s="8" t="s">
        <v>46</v>
      </c>
      <c r="H272" s="8" t="s">
        <v>7</v>
      </c>
      <c r="I272" s="8" t="s">
        <v>62</v>
      </c>
      <c r="J272" s="9">
        <v>145</v>
      </c>
    </row>
    <row r="273" spans="1:10" x14ac:dyDescent="0.25">
      <c r="A273" t="s">
        <v>12</v>
      </c>
      <c r="B273" t="s">
        <v>9</v>
      </c>
      <c r="E273" t="s">
        <v>10</v>
      </c>
      <c r="F273" t="s">
        <v>51</v>
      </c>
      <c r="G273" t="s">
        <v>46</v>
      </c>
      <c r="H273" t="s">
        <v>7</v>
      </c>
      <c r="I273" t="s">
        <v>63</v>
      </c>
      <c r="J273" s="6">
        <v>160</v>
      </c>
    </row>
    <row r="274" spans="1:10" x14ac:dyDescent="0.25">
      <c r="A274" t="s">
        <v>12</v>
      </c>
      <c r="B274" t="s">
        <v>9</v>
      </c>
      <c r="E274" t="s">
        <v>10</v>
      </c>
      <c r="F274" t="s">
        <v>51</v>
      </c>
      <c r="G274" t="s">
        <v>48</v>
      </c>
      <c r="H274" t="s">
        <v>7</v>
      </c>
      <c r="I274" t="s">
        <v>62</v>
      </c>
      <c r="J274" s="6">
        <v>1000</v>
      </c>
    </row>
    <row r="275" spans="1:10" x14ac:dyDescent="0.25">
      <c r="A275" t="s">
        <v>12</v>
      </c>
      <c r="B275" t="s">
        <v>9</v>
      </c>
      <c r="E275" t="s">
        <v>10</v>
      </c>
      <c r="F275" t="s">
        <v>51</v>
      </c>
      <c r="G275" t="s">
        <v>48</v>
      </c>
      <c r="H275" t="s">
        <v>7</v>
      </c>
      <c r="I275" t="s">
        <v>63</v>
      </c>
      <c r="J275" s="6">
        <v>992</v>
      </c>
    </row>
    <row r="276" spans="1:10" x14ac:dyDescent="0.25">
      <c r="A276" t="s">
        <v>12</v>
      </c>
      <c r="B276" t="s">
        <v>9</v>
      </c>
      <c r="E276" t="s">
        <v>10</v>
      </c>
      <c r="F276" t="s">
        <v>51</v>
      </c>
      <c r="G276" t="s">
        <v>47</v>
      </c>
      <c r="H276" t="s">
        <v>7</v>
      </c>
      <c r="I276" t="s">
        <v>62</v>
      </c>
      <c r="J276" s="6">
        <v>893</v>
      </c>
    </row>
    <row r="277" spans="1:10" x14ac:dyDescent="0.25">
      <c r="A277" t="s">
        <v>12</v>
      </c>
      <c r="B277" t="s">
        <v>9</v>
      </c>
      <c r="E277" t="s">
        <v>10</v>
      </c>
      <c r="F277" t="s">
        <v>51</v>
      </c>
      <c r="G277" t="s">
        <v>47</v>
      </c>
      <c r="H277" t="s">
        <v>7</v>
      </c>
      <c r="I277" t="s">
        <v>63</v>
      </c>
      <c r="J277" s="6">
        <v>972</v>
      </c>
    </row>
    <row r="278" spans="1:10" x14ac:dyDescent="0.25">
      <c r="A278" t="s">
        <v>12</v>
      </c>
      <c r="B278" s="8" t="s">
        <v>13</v>
      </c>
      <c r="E278" t="s">
        <v>10</v>
      </c>
      <c r="F278" t="s">
        <v>51</v>
      </c>
      <c r="G278" s="8" t="s">
        <v>46</v>
      </c>
      <c r="H278" t="s">
        <v>7</v>
      </c>
      <c r="I278" t="s">
        <v>62</v>
      </c>
      <c r="J278" s="6">
        <v>14294</v>
      </c>
    </row>
    <row r="279" spans="1:10" x14ac:dyDescent="0.25">
      <c r="A279" t="s">
        <v>12</v>
      </c>
      <c r="B279" t="s">
        <v>13</v>
      </c>
      <c r="E279" t="s">
        <v>10</v>
      </c>
      <c r="F279" t="s">
        <v>51</v>
      </c>
      <c r="G279" t="s">
        <v>46</v>
      </c>
      <c r="H279" t="s">
        <v>7</v>
      </c>
      <c r="I279" t="s">
        <v>63</v>
      </c>
      <c r="J279" s="6">
        <v>14559</v>
      </c>
    </row>
    <row r="280" spans="1:10" x14ac:dyDescent="0.25">
      <c r="A280" t="s">
        <v>12</v>
      </c>
      <c r="B280" t="s">
        <v>13</v>
      </c>
      <c r="E280" t="s">
        <v>10</v>
      </c>
      <c r="F280" t="s">
        <v>51</v>
      </c>
      <c r="G280" t="s">
        <v>48</v>
      </c>
      <c r="H280" t="s">
        <v>7</v>
      </c>
      <c r="I280" t="s">
        <v>62</v>
      </c>
      <c r="J280" s="6">
        <v>24854</v>
      </c>
    </row>
    <row r="281" spans="1:10" x14ac:dyDescent="0.25">
      <c r="A281" t="s">
        <v>12</v>
      </c>
      <c r="B281" t="s">
        <v>13</v>
      </c>
      <c r="E281" t="s">
        <v>10</v>
      </c>
      <c r="F281" t="s">
        <v>51</v>
      </c>
      <c r="G281" t="s">
        <v>48</v>
      </c>
      <c r="H281" t="s">
        <v>7</v>
      </c>
      <c r="I281" t="s">
        <v>63</v>
      </c>
      <c r="J281" s="6">
        <v>25682</v>
      </c>
    </row>
    <row r="282" spans="1:10" x14ac:dyDescent="0.25">
      <c r="A282" t="s">
        <v>12</v>
      </c>
      <c r="B282" t="s">
        <v>13</v>
      </c>
      <c r="E282" t="s">
        <v>10</v>
      </c>
      <c r="F282" t="s">
        <v>51</v>
      </c>
      <c r="G282" t="s">
        <v>47</v>
      </c>
      <c r="H282" t="s">
        <v>7</v>
      </c>
      <c r="I282" t="s">
        <v>62</v>
      </c>
      <c r="J282" s="6">
        <v>24516</v>
      </c>
    </row>
    <row r="283" spans="1:10" x14ac:dyDescent="0.25">
      <c r="A283" t="s">
        <v>12</v>
      </c>
      <c r="B283" t="s">
        <v>13</v>
      </c>
      <c r="E283" t="s">
        <v>10</v>
      </c>
      <c r="F283" t="s">
        <v>51</v>
      </c>
      <c r="G283" t="s">
        <v>47</v>
      </c>
      <c r="H283" t="s">
        <v>7</v>
      </c>
      <c r="I283" t="s">
        <v>63</v>
      </c>
      <c r="J283" s="6">
        <v>25465</v>
      </c>
    </row>
    <row r="284" spans="1:10" x14ac:dyDescent="0.25">
      <c r="A284" t="s">
        <v>12</v>
      </c>
      <c r="B284" t="s">
        <v>17</v>
      </c>
      <c r="E284" t="s">
        <v>10</v>
      </c>
      <c r="F284" t="s">
        <v>51</v>
      </c>
      <c r="G284" s="8" t="s">
        <v>46</v>
      </c>
      <c r="H284" t="s">
        <v>7</v>
      </c>
      <c r="I284" t="s">
        <v>62</v>
      </c>
      <c r="J284" s="6">
        <v>409</v>
      </c>
    </row>
    <row r="285" spans="1:10" x14ac:dyDescent="0.25">
      <c r="A285" t="s">
        <v>12</v>
      </c>
      <c r="B285" t="s">
        <v>17</v>
      </c>
      <c r="E285" t="s">
        <v>10</v>
      </c>
      <c r="F285" t="s">
        <v>51</v>
      </c>
      <c r="G285" t="s">
        <v>46</v>
      </c>
      <c r="H285" t="s">
        <v>7</v>
      </c>
      <c r="I285" t="s">
        <v>63</v>
      </c>
      <c r="J285" s="6">
        <v>418</v>
      </c>
    </row>
    <row r="286" spans="1:10" x14ac:dyDescent="0.25">
      <c r="A286" t="s">
        <v>12</v>
      </c>
      <c r="B286" t="s">
        <v>17</v>
      </c>
      <c r="E286" t="s">
        <v>10</v>
      </c>
      <c r="F286" t="s">
        <v>51</v>
      </c>
      <c r="G286" t="s">
        <v>48</v>
      </c>
      <c r="H286" t="s">
        <v>7</v>
      </c>
      <c r="I286" t="s">
        <v>62</v>
      </c>
      <c r="J286" s="6">
        <v>1204</v>
      </c>
    </row>
    <row r="287" spans="1:10" x14ac:dyDescent="0.25">
      <c r="A287" t="s">
        <v>12</v>
      </c>
      <c r="B287" t="s">
        <v>17</v>
      </c>
      <c r="E287" t="s">
        <v>10</v>
      </c>
      <c r="F287" t="s">
        <v>51</v>
      </c>
      <c r="G287" t="s">
        <v>48</v>
      </c>
      <c r="H287" t="s">
        <v>7</v>
      </c>
      <c r="I287" t="s">
        <v>63</v>
      </c>
      <c r="J287" s="6">
        <v>1200</v>
      </c>
    </row>
    <row r="288" spans="1:10" x14ac:dyDescent="0.25">
      <c r="A288" t="s">
        <v>12</v>
      </c>
      <c r="B288" t="s">
        <v>17</v>
      </c>
      <c r="E288" t="s">
        <v>10</v>
      </c>
      <c r="F288" t="s">
        <v>51</v>
      </c>
      <c r="G288" t="s">
        <v>47</v>
      </c>
      <c r="H288" t="s">
        <v>7</v>
      </c>
      <c r="I288" t="s">
        <v>62</v>
      </c>
      <c r="J288" s="6">
        <v>1102</v>
      </c>
    </row>
    <row r="289" spans="1:10" x14ac:dyDescent="0.25">
      <c r="A289" t="s">
        <v>12</v>
      </c>
      <c r="B289" t="s">
        <v>17</v>
      </c>
      <c r="E289" t="s">
        <v>10</v>
      </c>
      <c r="F289" t="s">
        <v>51</v>
      </c>
      <c r="G289" t="s">
        <v>47</v>
      </c>
      <c r="H289" t="s">
        <v>7</v>
      </c>
      <c r="I289" t="s">
        <v>63</v>
      </c>
      <c r="J289" s="6">
        <v>1062</v>
      </c>
    </row>
    <row r="290" spans="1:10" x14ac:dyDescent="0.25">
      <c r="A290" t="s">
        <v>12</v>
      </c>
      <c r="B290" t="s">
        <v>19</v>
      </c>
      <c r="E290" t="s">
        <v>10</v>
      </c>
      <c r="F290" t="s">
        <v>51</v>
      </c>
      <c r="G290" s="8" t="s">
        <v>46</v>
      </c>
      <c r="H290" t="s">
        <v>7</v>
      </c>
      <c r="I290" t="s">
        <v>62</v>
      </c>
      <c r="J290" s="6">
        <v>125</v>
      </c>
    </row>
    <row r="291" spans="1:10" x14ac:dyDescent="0.25">
      <c r="A291" t="s">
        <v>12</v>
      </c>
      <c r="B291" t="s">
        <v>19</v>
      </c>
      <c r="E291" t="s">
        <v>10</v>
      </c>
      <c r="F291" t="s">
        <v>51</v>
      </c>
      <c r="G291" t="s">
        <v>46</v>
      </c>
      <c r="H291" t="s">
        <v>7</v>
      </c>
      <c r="I291" t="s">
        <v>63</v>
      </c>
      <c r="J291" s="6">
        <v>124</v>
      </c>
    </row>
    <row r="292" spans="1:10" x14ac:dyDescent="0.25">
      <c r="A292" t="s">
        <v>12</v>
      </c>
      <c r="B292" t="s">
        <v>19</v>
      </c>
      <c r="E292" t="s">
        <v>10</v>
      </c>
      <c r="F292" t="s">
        <v>51</v>
      </c>
      <c r="G292" t="s">
        <v>48</v>
      </c>
      <c r="H292" t="s">
        <v>7</v>
      </c>
      <c r="I292" t="s">
        <v>62</v>
      </c>
      <c r="J292" s="6">
        <v>519</v>
      </c>
    </row>
    <row r="293" spans="1:10" x14ac:dyDescent="0.25">
      <c r="A293" t="s">
        <v>12</v>
      </c>
      <c r="B293" t="s">
        <v>19</v>
      </c>
      <c r="E293" t="s">
        <v>10</v>
      </c>
      <c r="F293" t="s">
        <v>51</v>
      </c>
      <c r="G293" t="s">
        <v>48</v>
      </c>
      <c r="H293" t="s">
        <v>7</v>
      </c>
      <c r="I293" t="s">
        <v>63</v>
      </c>
      <c r="J293" s="6">
        <v>617</v>
      </c>
    </row>
    <row r="294" spans="1:10" x14ac:dyDescent="0.25">
      <c r="A294" t="s">
        <v>12</v>
      </c>
      <c r="B294" t="s">
        <v>19</v>
      </c>
      <c r="E294" t="s">
        <v>10</v>
      </c>
      <c r="F294" t="s">
        <v>51</v>
      </c>
      <c r="G294" t="s">
        <v>47</v>
      </c>
      <c r="H294" t="s">
        <v>7</v>
      </c>
      <c r="I294" t="s">
        <v>62</v>
      </c>
      <c r="J294" s="6">
        <v>589</v>
      </c>
    </row>
    <row r="295" spans="1:10" x14ac:dyDescent="0.25">
      <c r="A295" t="s">
        <v>12</v>
      </c>
      <c r="B295" t="s">
        <v>19</v>
      </c>
      <c r="E295" t="s">
        <v>10</v>
      </c>
      <c r="F295" t="s">
        <v>51</v>
      </c>
      <c r="G295" t="s">
        <v>47</v>
      </c>
      <c r="H295" t="s">
        <v>7</v>
      </c>
      <c r="I295" t="s">
        <v>63</v>
      </c>
      <c r="J295" s="6">
        <v>559</v>
      </c>
    </row>
    <row r="296" spans="1:10" x14ac:dyDescent="0.25">
      <c r="A296" t="s">
        <v>12</v>
      </c>
      <c r="B296" t="s">
        <v>22</v>
      </c>
      <c r="E296" t="s">
        <v>10</v>
      </c>
      <c r="F296" t="s">
        <v>51</v>
      </c>
      <c r="G296" s="8" t="s">
        <v>46</v>
      </c>
      <c r="H296" t="s">
        <v>7</v>
      </c>
      <c r="I296" t="s">
        <v>62</v>
      </c>
      <c r="J296" s="6">
        <v>11109</v>
      </c>
    </row>
    <row r="297" spans="1:10" x14ac:dyDescent="0.25">
      <c r="A297" t="s">
        <v>12</v>
      </c>
      <c r="B297" t="s">
        <v>22</v>
      </c>
      <c r="E297" t="s">
        <v>10</v>
      </c>
      <c r="F297" t="s">
        <v>51</v>
      </c>
      <c r="G297" t="s">
        <v>46</v>
      </c>
      <c r="H297" t="s">
        <v>7</v>
      </c>
      <c r="I297" t="s">
        <v>63</v>
      </c>
      <c r="J297" s="6">
        <v>10928</v>
      </c>
    </row>
    <row r="298" spans="1:10" x14ac:dyDescent="0.25">
      <c r="A298" t="s">
        <v>12</v>
      </c>
      <c r="B298" t="s">
        <v>22</v>
      </c>
      <c r="E298" t="s">
        <v>10</v>
      </c>
      <c r="F298" t="s">
        <v>51</v>
      </c>
      <c r="G298" t="s">
        <v>48</v>
      </c>
      <c r="H298" t="s">
        <v>7</v>
      </c>
      <c r="I298" t="s">
        <v>62</v>
      </c>
      <c r="J298" s="6">
        <v>20593</v>
      </c>
    </row>
    <row r="299" spans="1:10" x14ac:dyDescent="0.25">
      <c r="A299" t="s">
        <v>12</v>
      </c>
      <c r="B299" t="s">
        <v>22</v>
      </c>
      <c r="E299" t="s">
        <v>10</v>
      </c>
      <c r="F299" t="s">
        <v>51</v>
      </c>
      <c r="G299" t="s">
        <v>48</v>
      </c>
      <c r="H299" t="s">
        <v>7</v>
      </c>
      <c r="I299" t="s">
        <v>63</v>
      </c>
      <c r="J299" s="6">
        <v>20600</v>
      </c>
    </row>
    <row r="300" spans="1:10" x14ac:dyDescent="0.25">
      <c r="A300" t="s">
        <v>12</v>
      </c>
      <c r="B300" t="s">
        <v>22</v>
      </c>
      <c r="E300" t="s">
        <v>10</v>
      </c>
      <c r="F300" t="s">
        <v>51</v>
      </c>
      <c r="G300" t="s">
        <v>47</v>
      </c>
      <c r="H300" t="s">
        <v>7</v>
      </c>
      <c r="I300" t="s">
        <v>62</v>
      </c>
      <c r="J300" s="6">
        <v>21342</v>
      </c>
    </row>
    <row r="301" spans="1:10" x14ac:dyDescent="0.25">
      <c r="A301" t="s">
        <v>12</v>
      </c>
      <c r="B301" t="s">
        <v>22</v>
      </c>
      <c r="E301" t="s">
        <v>10</v>
      </c>
      <c r="F301" t="s">
        <v>51</v>
      </c>
      <c r="G301" t="s">
        <v>47</v>
      </c>
      <c r="H301" t="s">
        <v>7</v>
      </c>
      <c r="I301" t="s">
        <v>63</v>
      </c>
      <c r="J301" s="6">
        <v>22295</v>
      </c>
    </row>
    <row r="302" spans="1:10" x14ac:dyDescent="0.25">
      <c r="A302" t="s">
        <v>12</v>
      </c>
      <c r="B302" t="s">
        <v>25</v>
      </c>
      <c r="E302" t="s">
        <v>10</v>
      </c>
      <c r="F302" t="s">
        <v>51</v>
      </c>
      <c r="G302" s="8" t="s">
        <v>46</v>
      </c>
      <c r="H302" t="s">
        <v>7</v>
      </c>
      <c r="I302" t="s">
        <v>62</v>
      </c>
      <c r="J302" s="6">
        <v>84</v>
      </c>
    </row>
    <row r="303" spans="1:10" x14ac:dyDescent="0.25">
      <c r="A303" t="s">
        <v>12</v>
      </c>
      <c r="B303" t="s">
        <v>25</v>
      </c>
      <c r="E303" t="s">
        <v>10</v>
      </c>
      <c r="F303" t="s">
        <v>51</v>
      </c>
      <c r="G303" t="s">
        <v>46</v>
      </c>
      <c r="H303" t="s">
        <v>7</v>
      </c>
      <c r="I303" t="s">
        <v>63</v>
      </c>
      <c r="J303" s="6">
        <v>92</v>
      </c>
    </row>
    <row r="304" spans="1:10" x14ac:dyDescent="0.25">
      <c r="A304" t="s">
        <v>12</v>
      </c>
      <c r="B304" t="s">
        <v>25</v>
      </c>
      <c r="E304" t="s">
        <v>10</v>
      </c>
      <c r="F304" t="s">
        <v>51</v>
      </c>
      <c r="G304" t="s">
        <v>48</v>
      </c>
      <c r="H304" t="s">
        <v>7</v>
      </c>
      <c r="I304" t="s">
        <v>62</v>
      </c>
      <c r="J304" s="6">
        <v>373</v>
      </c>
    </row>
    <row r="305" spans="1:10" x14ac:dyDescent="0.25">
      <c r="A305" t="s">
        <v>12</v>
      </c>
      <c r="B305" t="s">
        <v>25</v>
      </c>
      <c r="E305" t="s">
        <v>10</v>
      </c>
      <c r="F305" t="s">
        <v>51</v>
      </c>
      <c r="G305" t="s">
        <v>48</v>
      </c>
      <c r="H305" t="s">
        <v>7</v>
      </c>
      <c r="I305" t="s">
        <v>63</v>
      </c>
      <c r="J305" s="6">
        <v>333</v>
      </c>
    </row>
    <row r="306" spans="1:10" x14ac:dyDescent="0.25">
      <c r="A306" t="s">
        <v>12</v>
      </c>
      <c r="B306" t="s">
        <v>25</v>
      </c>
      <c r="E306" t="s">
        <v>10</v>
      </c>
      <c r="F306" t="s">
        <v>51</v>
      </c>
      <c r="G306" t="s">
        <v>47</v>
      </c>
      <c r="H306" t="s">
        <v>7</v>
      </c>
      <c r="I306" t="s">
        <v>62</v>
      </c>
      <c r="J306" s="6">
        <v>293</v>
      </c>
    </row>
    <row r="307" spans="1:10" x14ac:dyDescent="0.25">
      <c r="A307" t="s">
        <v>12</v>
      </c>
      <c r="B307" t="s">
        <v>25</v>
      </c>
      <c r="E307" t="s">
        <v>10</v>
      </c>
      <c r="F307" t="s">
        <v>51</v>
      </c>
      <c r="G307" t="s">
        <v>47</v>
      </c>
      <c r="H307" t="s">
        <v>7</v>
      </c>
      <c r="I307" t="s">
        <v>63</v>
      </c>
      <c r="J307" s="6">
        <v>255</v>
      </c>
    </row>
    <row r="308" spans="1:10" x14ac:dyDescent="0.25">
      <c r="A308" t="s">
        <v>12</v>
      </c>
      <c r="B308" t="s">
        <v>28</v>
      </c>
      <c r="E308" t="s">
        <v>10</v>
      </c>
      <c r="F308" t="s">
        <v>51</v>
      </c>
      <c r="G308" s="8" t="s">
        <v>46</v>
      </c>
      <c r="H308" t="s">
        <v>7</v>
      </c>
      <c r="I308" t="s">
        <v>62</v>
      </c>
      <c r="J308" s="6">
        <v>222</v>
      </c>
    </row>
    <row r="309" spans="1:10" x14ac:dyDescent="0.25">
      <c r="A309" t="s">
        <v>12</v>
      </c>
      <c r="B309" t="s">
        <v>28</v>
      </c>
      <c r="E309" t="s">
        <v>10</v>
      </c>
      <c r="F309" t="s">
        <v>51</v>
      </c>
      <c r="G309" t="s">
        <v>46</v>
      </c>
      <c r="H309" t="s">
        <v>7</v>
      </c>
      <c r="I309" t="s">
        <v>63</v>
      </c>
      <c r="J309" s="6">
        <v>225</v>
      </c>
    </row>
    <row r="310" spans="1:10" x14ac:dyDescent="0.25">
      <c r="A310" t="s">
        <v>12</v>
      </c>
      <c r="B310" t="s">
        <v>28</v>
      </c>
      <c r="E310" t="s">
        <v>10</v>
      </c>
      <c r="F310" t="s">
        <v>51</v>
      </c>
      <c r="G310" t="s">
        <v>48</v>
      </c>
      <c r="H310" t="s">
        <v>7</v>
      </c>
      <c r="I310" t="s">
        <v>62</v>
      </c>
      <c r="J310" s="6">
        <v>1818</v>
      </c>
    </row>
    <row r="311" spans="1:10" x14ac:dyDescent="0.25">
      <c r="A311" t="s">
        <v>12</v>
      </c>
      <c r="B311" t="s">
        <v>28</v>
      </c>
      <c r="E311" t="s">
        <v>10</v>
      </c>
      <c r="F311" t="s">
        <v>51</v>
      </c>
      <c r="G311" t="s">
        <v>48</v>
      </c>
      <c r="H311" t="s">
        <v>7</v>
      </c>
      <c r="I311" t="s">
        <v>63</v>
      </c>
      <c r="J311" s="6">
        <v>1925</v>
      </c>
    </row>
    <row r="312" spans="1:10" x14ac:dyDescent="0.25">
      <c r="A312" t="s">
        <v>12</v>
      </c>
      <c r="B312" t="s">
        <v>28</v>
      </c>
      <c r="E312" t="s">
        <v>10</v>
      </c>
      <c r="F312" t="s">
        <v>51</v>
      </c>
      <c r="G312" t="s">
        <v>47</v>
      </c>
      <c r="H312" t="s">
        <v>7</v>
      </c>
      <c r="I312" t="s">
        <v>62</v>
      </c>
      <c r="J312" s="6">
        <v>1509</v>
      </c>
    </row>
    <row r="313" spans="1:10" x14ac:dyDescent="0.25">
      <c r="A313" t="s">
        <v>12</v>
      </c>
      <c r="B313" t="s">
        <v>28</v>
      </c>
      <c r="E313" t="s">
        <v>10</v>
      </c>
      <c r="F313" t="s">
        <v>51</v>
      </c>
      <c r="G313" t="s">
        <v>47</v>
      </c>
      <c r="H313" t="s">
        <v>7</v>
      </c>
      <c r="I313" t="s">
        <v>63</v>
      </c>
      <c r="J313" s="6">
        <v>1607</v>
      </c>
    </row>
    <row r="314" spans="1:10" x14ac:dyDescent="0.25">
      <c r="A314" t="s">
        <v>12</v>
      </c>
      <c r="B314" t="s">
        <v>30</v>
      </c>
      <c r="E314" t="s">
        <v>10</v>
      </c>
      <c r="F314" t="s">
        <v>51</v>
      </c>
      <c r="G314" s="8" t="s">
        <v>46</v>
      </c>
      <c r="H314" t="s">
        <v>7</v>
      </c>
      <c r="I314" t="s">
        <v>62</v>
      </c>
      <c r="J314" s="6">
        <v>1046</v>
      </c>
    </row>
    <row r="315" spans="1:10" x14ac:dyDescent="0.25">
      <c r="A315" t="s">
        <v>12</v>
      </c>
      <c r="B315" t="s">
        <v>30</v>
      </c>
      <c r="E315" t="s">
        <v>10</v>
      </c>
      <c r="F315" t="s">
        <v>51</v>
      </c>
      <c r="G315" t="s">
        <v>46</v>
      </c>
      <c r="H315" t="s">
        <v>7</v>
      </c>
      <c r="I315" t="s">
        <v>63</v>
      </c>
      <c r="J315" s="6">
        <v>1021</v>
      </c>
    </row>
    <row r="316" spans="1:10" x14ac:dyDescent="0.25">
      <c r="A316" t="s">
        <v>12</v>
      </c>
      <c r="B316" t="s">
        <v>30</v>
      </c>
      <c r="E316" t="s">
        <v>10</v>
      </c>
      <c r="F316" t="s">
        <v>51</v>
      </c>
      <c r="G316" t="s">
        <v>48</v>
      </c>
      <c r="H316" t="s">
        <v>7</v>
      </c>
      <c r="I316" t="s">
        <v>62</v>
      </c>
      <c r="J316" s="6">
        <v>4282</v>
      </c>
    </row>
    <row r="317" spans="1:10" x14ac:dyDescent="0.25">
      <c r="A317" t="s">
        <v>12</v>
      </c>
      <c r="B317" t="s">
        <v>30</v>
      </c>
      <c r="E317" t="s">
        <v>10</v>
      </c>
      <c r="F317" t="s">
        <v>51</v>
      </c>
      <c r="G317" t="s">
        <v>48</v>
      </c>
      <c r="H317" t="s">
        <v>7</v>
      </c>
      <c r="I317" t="s">
        <v>63</v>
      </c>
      <c r="J317" s="6">
        <v>4110</v>
      </c>
    </row>
    <row r="318" spans="1:10" x14ac:dyDescent="0.25">
      <c r="A318" t="s">
        <v>12</v>
      </c>
      <c r="B318" t="s">
        <v>30</v>
      </c>
      <c r="E318" t="s">
        <v>10</v>
      </c>
      <c r="F318" t="s">
        <v>51</v>
      </c>
      <c r="G318" t="s">
        <v>47</v>
      </c>
      <c r="H318" t="s">
        <v>7</v>
      </c>
      <c r="I318" t="s">
        <v>62</v>
      </c>
      <c r="J318" s="6">
        <v>4032</v>
      </c>
    </row>
    <row r="319" spans="1:10" x14ac:dyDescent="0.25">
      <c r="A319" t="s">
        <v>12</v>
      </c>
      <c r="B319" t="s">
        <v>30</v>
      </c>
      <c r="E319" t="s">
        <v>10</v>
      </c>
      <c r="F319" t="s">
        <v>51</v>
      </c>
      <c r="G319" t="s">
        <v>47</v>
      </c>
      <c r="H319" t="s">
        <v>7</v>
      </c>
      <c r="I319" t="s">
        <v>63</v>
      </c>
      <c r="J319" s="6">
        <v>4217</v>
      </c>
    </row>
    <row r="320" spans="1:10" x14ac:dyDescent="0.25">
      <c r="A320" t="s">
        <v>12</v>
      </c>
      <c r="B320" s="8" t="s">
        <v>32</v>
      </c>
      <c r="E320" t="s">
        <v>10</v>
      </c>
      <c r="F320" t="s">
        <v>51</v>
      </c>
      <c r="G320" s="8" t="s">
        <v>46</v>
      </c>
      <c r="H320" t="s">
        <v>7</v>
      </c>
      <c r="I320" t="s">
        <v>62</v>
      </c>
      <c r="J320" s="6">
        <v>706</v>
      </c>
    </row>
    <row r="321" spans="1:10" x14ac:dyDescent="0.25">
      <c r="A321" t="s">
        <v>12</v>
      </c>
      <c r="B321" t="s">
        <v>32</v>
      </c>
      <c r="E321" t="s">
        <v>10</v>
      </c>
      <c r="F321" t="s">
        <v>51</v>
      </c>
      <c r="G321" t="s">
        <v>46</v>
      </c>
      <c r="H321" t="s">
        <v>7</v>
      </c>
      <c r="I321" t="s">
        <v>63</v>
      </c>
      <c r="J321" s="6">
        <v>687</v>
      </c>
    </row>
    <row r="322" spans="1:10" x14ac:dyDescent="0.25">
      <c r="A322" t="s">
        <v>12</v>
      </c>
      <c r="B322" t="s">
        <v>32</v>
      </c>
      <c r="E322" t="s">
        <v>10</v>
      </c>
      <c r="F322" t="s">
        <v>51</v>
      </c>
      <c r="G322" t="s">
        <v>48</v>
      </c>
      <c r="H322" t="s">
        <v>7</v>
      </c>
      <c r="I322" t="s">
        <v>62</v>
      </c>
      <c r="J322" s="6">
        <v>1251</v>
      </c>
    </row>
    <row r="323" spans="1:10" x14ac:dyDescent="0.25">
      <c r="A323" t="s">
        <v>12</v>
      </c>
      <c r="B323" t="s">
        <v>32</v>
      </c>
      <c r="E323" t="s">
        <v>10</v>
      </c>
      <c r="F323" t="s">
        <v>51</v>
      </c>
      <c r="G323" t="s">
        <v>48</v>
      </c>
      <c r="H323" t="s">
        <v>7</v>
      </c>
      <c r="I323" t="s">
        <v>63</v>
      </c>
      <c r="J323" s="6">
        <v>1428</v>
      </c>
    </row>
    <row r="324" spans="1:10" x14ac:dyDescent="0.25">
      <c r="A324" t="s">
        <v>12</v>
      </c>
      <c r="B324" t="s">
        <v>32</v>
      </c>
      <c r="E324" t="s">
        <v>10</v>
      </c>
      <c r="F324" t="s">
        <v>51</v>
      </c>
      <c r="G324" t="s">
        <v>47</v>
      </c>
      <c r="H324" t="s">
        <v>7</v>
      </c>
      <c r="I324" t="s">
        <v>62</v>
      </c>
      <c r="J324" s="6">
        <v>1232</v>
      </c>
    </row>
    <row r="325" spans="1:10" x14ac:dyDescent="0.25">
      <c r="A325" t="s">
        <v>12</v>
      </c>
      <c r="B325" t="s">
        <v>32</v>
      </c>
      <c r="E325" t="s">
        <v>10</v>
      </c>
      <c r="F325" t="s">
        <v>51</v>
      </c>
      <c r="G325" t="s">
        <v>47</v>
      </c>
      <c r="H325" t="s">
        <v>7</v>
      </c>
      <c r="I325" t="s">
        <v>63</v>
      </c>
      <c r="J325" s="6">
        <v>1232</v>
      </c>
    </row>
    <row r="326" spans="1:10" x14ac:dyDescent="0.25">
      <c r="A326" t="s">
        <v>12</v>
      </c>
      <c r="B326" t="s">
        <v>34</v>
      </c>
      <c r="E326" t="s">
        <v>10</v>
      </c>
      <c r="F326" t="s">
        <v>51</v>
      </c>
      <c r="G326" s="8" t="s">
        <v>46</v>
      </c>
      <c r="H326" t="s">
        <v>7</v>
      </c>
      <c r="I326" t="s">
        <v>62</v>
      </c>
      <c r="J326" s="6">
        <v>56</v>
      </c>
    </row>
    <row r="327" spans="1:10" x14ac:dyDescent="0.25">
      <c r="A327" t="s">
        <v>12</v>
      </c>
      <c r="B327" t="s">
        <v>34</v>
      </c>
      <c r="E327" t="s">
        <v>10</v>
      </c>
      <c r="F327" t="s">
        <v>51</v>
      </c>
      <c r="G327" t="s">
        <v>46</v>
      </c>
      <c r="H327" t="s">
        <v>7</v>
      </c>
      <c r="I327" t="s">
        <v>63</v>
      </c>
      <c r="J327" s="6">
        <v>63</v>
      </c>
    </row>
    <row r="328" spans="1:10" x14ac:dyDescent="0.25">
      <c r="A328" t="s">
        <v>12</v>
      </c>
      <c r="B328" t="s">
        <v>34</v>
      </c>
      <c r="E328" t="s">
        <v>10</v>
      </c>
      <c r="F328" t="s">
        <v>51</v>
      </c>
      <c r="G328" t="s">
        <v>48</v>
      </c>
      <c r="H328" t="s">
        <v>7</v>
      </c>
      <c r="I328" t="s">
        <v>62</v>
      </c>
      <c r="J328" s="6">
        <v>4399</v>
      </c>
    </row>
    <row r="329" spans="1:10" x14ac:dyDescent="0.25">
      <c r="A329" t="s">
        <v>12</v>
      </c>
      <c r="B329" t="s">
        <v>34</v>
      </c>
      <c r="E329" t="s">
        <v>10</v>
      </c>
      <c r="F329" t="s">
        <v>51</v>
      </c>
      <c r="G329" t="s">
        <v>48</v>
      </c>
      <c r="H329" t="s">
        <v>7</v>
      </c>
      <c r="I329" t="s">
        <v>63</v>
      </c>
      <c r="J329" s="6">
        <v>4591</v>
      </c>
    </row>
    <row r="330" spans="1:10" x14ac:dyDescent="0.25">
      <c r="A330" t="s">
        <v>12</v>
      </c>
      <c r="B330" t="s">
        <v>34</v>
      </c>
      <c r="E330" t="s">
        <v>10</v>
      </c>
      <c r="F330" t="s">
        <v>51</v>
      </c>
      <c r="G330" t="s">
        <v>47</v>
      </c>
      <c r="H330" t="s">
        <v>7</v>
      </c>
      <c r="I330" t="s">
        <v>62</v>
      </c>
      <c r="J330" s="6">
        <v>3445</v>
      </c>
    </row>
    <row r="331" spans="1:10" x14ac:dyDescent="0.25">
      <c r="A331" t="s">
        <v>12</v>
      </c>
      <c r="B331" t="s">
        <v>34</v>
      </c>
      <c r="E331" t="s">
        <v>10</v>
      </c>
      <c r="F331" t="s">
        <v>51</v>
      </c>
      <c r="G331" t="s">
        <v>47</v>
      </c>
      <c r="H331" t="s">
        <v>7</v>
      </c>
      <c r="I331" t="s">
        <v>63</v>
      </c>
      <c r="J331" s="6">
        <v>3565</v>
      </c>
    </row>
    <row r="332" spans="1:10" s="8" customFormat="1" x14ac:dyDescent="0.25">
      <c r="A332" t="s">
        <v>12</v>
      </c>
      <c r="B332" s="8" t="s">
        <v>9</v>
      </c>
      <c r="E332" s="8" t="s">
        <v>10</v>
      </c>
      <c r="F332" s="8" t="s">
        <v>53</v>
      </c>
      <c r="G332" s="8" t="s">
        <v>46</v>
      </c>
      <c r="H332" s="8" t="s">
        <v>7</v>
      </c>
      <c r="I332" s="8" t="s">
        <v>62</v>
      </c>
      <c r="J332" s="9">
        <v>6</v>
      </c>
    </row>
    <row r="333" spans="1:10" x14ac:dyDescent="0.25">
      <c r="A333" t="s">
        <v>12</v>
      </c>
      <c r="B333" t="s">
        <v>9</v>
      </c>
      <c r="E333" t="s">
        <v>10</v>
      </c>
      <c r="F333" t="s">
        <v>53</v>
      </c>
      <c r="G333" t="s">
        <v>46</v>
      </c>
      <c r="H333" t="s">
        <v>7</v>
      </c>
      <c r="I333" t="s">
        <v>63</v>
      </c>
      <c r="J333" s="6">
        <v>6</v>
      </c>
    </row>
    <row r="334" spans="1:10" x14ac:dyDescent="0.25">
      <c r="A334" t="s">
        <v>12</v>
      </c>
      <c r="B334" t="s">
        <v>9</v>
      </c>
      <c r="E334" t="s">
        <v>10</v>
      </c>
      <c r="F334" t="s">
        <v>53</v>
      </c>
      <c r="G334" t="s">
        <v>48</v>
      </c>
      <c r="H334" t="s">
        <v>7</v>
      </c>
      <c r="I334" t="s">
        <v>62</v>
      </c>
      <c r="J334" s="6">
        <v>81</v>
      </c>
    </row>
    <row r="335" spans="1:10" x14ac:dyDescent="0.25">
      <c r="A335" t="s">
        <v>12</v>
      </c>
      <c r="B335" t="s">
        <v>9</v>
      </c>
      <c r="E335" t="s">
        <v>10</v>
      </c>
      <c r="F335" t="s">
        <v>53</v>
      </c>
      <c r="G335" t="s">
        <v>48</v>
      </c>
      <c r="H335" t="s">
        <v>7</v>
      </c>
      <c r="I335" t="s">
        <v>63</v>
      </c>
      <c r="J335" s="6">
        <v>57</v>
      </c>
    </row>
    <row r="336" spans="1:10" x14ac:dyDescent="0.25">
      <c r="A336" t="s">
        <v>12</v>
      </c>
      <c r="B336" t="s">
        <v>9</v>
      </c>
      <c r="E336" t="s">
        <v>10</v>
      </c>
      <c r="F336" t="s">
        <v>53</v>
      </c>
      <c r="G336" t="s">
        <v>47</v>
      </c>
      <c r="H336" t="s">
        <v>7</v>
      </c>
      <c r="I336" t="s">
        <v>62</v>
      </c>
      <c r="J336" s="6">
        <v>113</v>
      </c>
    </row>
    <row r="337" spans="1:10" x14ac:dyDescent="0.25">
      <c r="A337" t="s">
        <v>12</v>
      </c>
      <c r="B337" t="s">
        <v>9</v>
      </c>
      <c r="E337" t="s">
        <v>10</v>
      </c>
      <c r="F337" t="s">
        <v>53</v>
      </c>
      <c r="G337" t="s">
        <v>47</v>
      </c>
      <c r="H337" t="s">
        <v>7</v>
      </c>
      <c r="I337" t="s">
        <v>63</v>
      </c>
      <c r="J337" s="6">
        <v>96</v>
      </c>
    </row>
    <row r="338" spans="1:10" x14ac:dyDescent="0.25">
      <c r="A338" t="s">
        <v>12</v>
      </c>
      <c r="B338" s="8" t="s">
        <v>13</v>
      </c>
      <c r="E338" t="s">
        <v>10</v>
      </c>
      <c r="F338" t="s">
        <v>53</v>
      </c>
      <c r="G338" s="8" t="s">
        <v>46</v>
      </c>
      <c r="H338" t="s">
        <v>7</v>
      </c>
      <c r="I338" t="s">
        <v>62</v>
      </c>
      <c r="J338" s="6">
        <v>54</v>
      </c>
    </row>
    <row r="339" spans="1:10" x14ac:dyDescent="0.25">
      <c r="A339" t="s">
        <v>12</v>
      </c>
      <c r="B339" t="s">
        <v>13</v>
      </c>
      <c r="E339" t="s">
        <v>10</v>
      </c>
      <c r="F339" t="s">
        <v>53</v>
      </c>
      <c r="G339" t="s">
        <v>46</v>
      </c>
      <c r="H339" t="s">
        <v>7</v>
      </c>
      <c r="I339" t="s">
        <v>63</v>
      </c>
      <c r="J339" s="6">
        <v>52</v>
      </c>
    </row>
    <row r="340" spans="1:10" x14ac:dyDescent="0.25">
      <c r="A340" t="s">
        <v>12</v>
      </c>
      <c r="B340" t="s">
        <v>13</v>
      </c>
      <c r="E340" t="s">
        <v>10</v>
      </c>
      <c r="F340" t="s">
        <v>53</v>
      </c>
      <c r="G340" t="s">
        <v>48</v>
      </c>
      <c r="H340" t="s">
        <v>7</v>
      </c>
      <c r="I340" t="s">
        <v>62</v>
      </c>
      <c r="J340" s="6">
        <v>149</v>
      </c>
    </row>
    <row r="341" spans="1:10" x14ac:dyDescent="0.25">
      <c r="A341" t="s">
        <v>12</v>
      </c>
      <c r="B341" t="s">
        <v>13</v>
      </c>
      <c r="E341" t="s">
        <v>10</v>
      </c>
      <c r="F341" t="s">
        <v>53</v>
      </c>
      <c r="G341" t="s">
        <v>48</v>
      </c>
      <c r="H341" t="s">
        <v>7</v>
      </c>
      <c r="I341" t="s">
        <v>63</v>
      </c>
      <c r="J341" s="6">
        <v>122</v>
      </c>
    </row>
    <row r="342" spans="1:10" x14ac:dyDescent="0.25">
      <c r="A342" t="s">
        <v>12</v>
      </c>
      <c r="B342" t="s">
        <v>13</v>
      </c>
      <c r="E342" t="s">
        <v>10</v>
      </c>
      <c r="F342" t="s">
        <v>53</v>
      </c>
      <c r="G342" t="s">
        <v>47</v>
      </c>
      <c r="H342" t="s">
        <v>7</v>
      </c>
      <c r="I342" t="s">
        <v>62</v>
      </c>
      <c r="J342" s="6">
        <v>159</v>
      </c>
    </row>
    <row r="343" spans="1:10" x14ac:dyDescent="0.25">
      <c r="A343" t="s">
        <v>12</v>
      </c>
      <c r="B343" t="s">
        <v>13</v>
      </c>
      <c r="E343" t="s">
        <v>10</v>
      </c>
      <c r="F343" t="s">
        <v>53</v>
      </c>
      <c r="G343" t="s">
        <v>47</v>
      </c>
      <c r="H343" t="s">
        <v>7</v>
      </c>
      <c r="I343" t="s">
        <v>63</v>
      </c>
      <c r="J343" s="6">
        <v>137</v>
      </c>
    </row>
    <row r="344" spans="1:10" x14ac:dyDescent="0.25">
      <c r="A344" t="s">
        <v>12</v>
      </c>
      <c r="B344" t="s">
        <v>17</v>
      </c>
      <c r="E344" t="s">
        <v>10</v>
      </c>
      <c r="F344" t="s">
        <v>53</v>
      </c>
      <c r="G344" s="8" t="s">
        <v>46</v>
      </c>
      <c r="H344" t="s">
        <v>7</v>
      </c>
      <c r="I344" t="s">
        <v>62</v>
      </c>
      <c r="J344" s="6">
        <v>28</v>
      </c>
    </row>
    <row r="345" spans="1:10" x14ac:dyDescent="0.25">
      <c r="A345" t="s">
        <v>12</v>
      </c>
      <c r="B345" t="s">
        <v>17</v>
      </c>
      <c r="E345" t="s">
        <v>10</v>
      </c>
      <c r="F345" t="s">
        <v>53</v>
      </c>
      <c r="G345" t="s">
        <v>46</v>
      </c>
      <c r="H345" t="s">
        <v>7</v>
      </c>
      <c r="I345" t="s">
        <v>63</v>
      </c>
      <c r="J345" s="6">
        <v>45</v>
      </c>
    </row>
    <row r="346" spans="1:10" x14ac:dyDescent="0.25">
      <c r="A346" t="s">
        <v>12</v>
      </c>
      <c r="B346" t="s">
        <v>17</v>
      </c>
      <c r="E346" t="s">
        <v>10</v>
      </c>
      <c r="F346" t="s">
        <v>53</v>
      </c>
      <c r="G346" t="s">
        <v>48</v>
      </c>
      <c r="H346" t="s">
        <v>7</v>
      </c>
      <c r="I346" t="s">
        <v>62</v>
      </c>
      <c r="J346" s="6">
        <v>55</v>
      </c>
    </row>
    <row r="347" spans="1:10" x14ac:dyDescent="0.25">
      <c r="A347" t="s">
        <v>12</v>
      </c>
      <c r="B347" t="s">
        <v>17</v>
      </c>
      <c r="E347" t="s">
        <v>10</v>
      </c>
      <c r="F347" t="s">
        <v>53</v>
      </c>
      <c r="G347" t="s">
        <v>48</v>
      </c>
      <c r="H347" t="s">
        <v>7</v>
      </c>
      <c r="I347" t="s">
        <v>63</v>
      </c>
      <c r="J347" s="6">
        <v>63</v>
      </c>
    </row>
    <row r="348" spans="1:10" x14ac:dyDescent="0.25">
      <c r="A348" t="s">
        <v>12</v>
      </c>
      <c r="B348" t="s">
        <v>17</v>
      </c>
      <c r="E348" t="s">
        <v>10</v>
      </c>
      <c r="F348" t="s">
        <v>53</v>
      </c>
      <c r="G348" t="s">
        <v>47</v>
      </c>
      <c r="H348" t="s">
        <v>7</v>
      </c>
      <c r="I348" t="s">
        <v>62</v>
      </c>
      <c r="J348" s="6">
        <v>84</v>
      </c>
    </row>
    <row r="349" spans="1:10" x14ac:dyDescent="0.25">
      <c r="A349" t="s">
        <v>12</v>
      </c>
      <c r="B349" t="s">
        <v>17</v>
      </c>
      <c r="E349" t="s">
        <v>10</v>
      </c>
      <c r="F349" t="s">
        <v>53</v>
      </c>
      <c r="G349" t="s">
        <v>47</v>
      </c>
      <c r="H349" t="s">
        <v>7</v>
      </c>
      <c r="I349" t="s">
        <v>63</v>
      </c>
      <c r="J349" s="6">
        <v>78</v>
      </c>
    </row>
    <row r="350" spans="1:10" x14ac:dyDescent="0.25">
      <c r="A350" t="s">
        <v>12</v>
      </c>
      <c r="B350" t="s">
        <v>19</v>
      </c>
      <c r="E350" t="s">
        <v>10</v>
      </c>
      <c r="F350" t="s">
        <v>53</v>
      </c>
      <c r="G350" s="8" t="s">
        <v>46</v>
      </c>
      <c r="H350" t="s">
        <v>7</v>
      </c>
      <c r="I350" t="s">
        <v>62</v>
      </c>
      <c r="J350" s="6">
        <v>8</v>
      </c>
    </row>
    <row r="351" spans="1:10" x14ac:dyDescent="0.25">
      <c r="A351" t="s">
        <v>12</v>
      </c>
      <c r="B351" t="s">
        <v>19</v>
      </c>
      <c r="E351" t="s">
        <v>10</v>
      </c>
      <c r="F351" t="s">
        <v>53</v>
      </c>
      <c r="G351" t="s">
        <v>46</v>
      </c>
      <c r="H351" t="s">
        <v>7</v>
      </c>
      <c r="I351" t="s">
        <v>63</v>
      </c>
      <c r="J351" s="6">
        <v>12</v>
      </c>
    </row>
    <row r="352" spans="1:10" x14ac:dyDescent="0.25">
      <c r="A352" t="s">
        <v>12</v>
      </c>
      <c r="B352" t="s">
        <v>19</v>
      </c>
      <c r="E352" t="s">
        <v>10</v>
      </c>
      <c r="F352" t="s">
        <v>53</v>
      </c>
      <c r="G352" t="s">
        <v>48</v>
      </c>
      <c r="H352" t="s">
        <v>7</v>
      </c>
      <c r="I352" t="s">
        <v>62</v>
      </c>
      <c r="J352" s="6">
        <v>175</v>
      </c>
    </row>
    <row r="353" spans="1:10" x14ac:dyDescent="0.25">
      <c r="A353" t="s">
        <v>12</v>
      </c>
      <c r="B353" t="s">
        <v>19</v>
      </c>
      <c r="E353" t="s">
        <v>10</v>
      </c>
      <c r="F353" t="s">
        <v>53</v>
      </c>
      <c r="G353" t="s">
        <v>48</v>
      </c>
      <c r="H353" t="s">
        <v>7</v>
      </c>
      <c r="I353" t="s">
        <v>63</v>
      </c>
      <c r="J353" s="6">
        <v>194</v>
      </c>
    </row>
    <row r="354" spans="1:10" x14ac:dyDescent="0.25">
      <c r="A354" t="s">
        <v>12</v>
      </c>
      <c r="B354" t="s">
        <v>19</v>
      </c>
      <c r="E354" t="s">
        <v>10</v>
      </c>
      <c r="F354" t="s">
        <v>53</v>
      </c>
      <c r="G354" t="s">
        <v>47</v>
      </c>
      <c r="H354" t="s">
        <v>7</v>
      </c>
      <c r="I354" t="s">
        <v>62</v>
      </c>
      <c r="J354" s="6">
        <v>177</v>
      </c>
    </row>
    <row r="355" spans="1:10" x14ac:dyDescent="0.25">
      <c r="A355" t="s">
        <v>12</v>
      </c>
      <c r="B355" t="s">
        <v>19</v>
      </c>
      <c r="E355" t="s">
        <v>10</v>
      </c>
      <c r="F355" t="s">
        <v>53</v>
      </c>
      <c r="G355" t="s">
        <v>47</v>
      </c>
      <c r="H355" t="s">
        <v>7</v>
      </c>
      <c r="I355" t="s">
        <v>63</v>
      </c>
      <c r="J355" s="6">
        <v>158</v>
      </c>
    </row>
    <row r="356" spans="1:10" x14ac:dyDescent="0.25">
      <c r="A356" t="s">
        <v>12</v>
      </c>
      <c r="B356" t="s">
        <v>22</v>
      </c>
      <c r="E356" t="s">
        <v>10</v>
      </c>
      <c r="F356" t="s">
        <v>53</v>
      </c>
      <c r="G356" s="8" t="s">
        <v>46</v>
      </c>
      <c r="H356" t="s">
        <v>7</v>
      </c>
      <c r="I356" t="s">
        <v>62</v>
      </c>
      <c r="J356" s="6">
        <v>48</v>
      </c>
    </row>
    <row r="357" spans="1:10" x14ac:dyDescent="0.25">
      <c r="A357" t="s">
        <v>12</v>
      </c>
      <c r="B357" t="s">
        <v>22</v>
      </c>
      <c r="E357" t="s">
        <v>10</v>
      </c>
      <c r="F357" t="s">
        <v>53</v>
      </c>
      <c r="G357" t="s">
        <v>46</v>
      </c>
      <c r="H357" t="s">
        <v>7</v>
      </c>
      <c r="I357" t="s">
        <v>63</v>
      </c>
      <c r="J357" s="6">
        <v>44</v>
      </c>
    </row>
    <row r="358" spans="1:10" x14ac:dyDescent="0.25">
      <c r="A358" t="s">
        <v>12</v>
      </c>
      <c r="B358" t="s">
        <v>22</v>
      </c>
      <c r="E358" t="s">
        <v>10</v>
      </c>
      <c r="F358" t="s">
        <v>53</v>
      </c>
      <c r="G358" t="s">
        <v>48</v>
      </c>
      <c r="H358" t="s">
        <v>7</v>
      </c>
      <c r="I358" t="s">
        <v>62</v>
      </c>
      <c r="J358" s="6">
        <v>121</v>
      </c>
    </row>
    <row r="359" spans="1:10" x14ac:dyDescent="0.25">
      <c r="A359" t="s">
        <v>12</v>
      </c>
      <c r="B359" t="s">
        <v>22</v>
      </c>
      <c r="E359" t="s">
        <v>10</v>
      </c>
      <c r="F359" t="s">
        <v>53</v>
      </c>
      <c r="G359" t="s">
        <v>48</v>
      </c>
      <c r="H359" t="s">
        <v>7</v>
      </c>
      <c r="I359" t="s">
        <v>63</v>
      </c>
      <c r="J359" s="6">
        <v>116</v>
      </c>
    </row>
    <row r="360" spans="1:10" x14ac:dyDescent="0.25">
      <c r="A360" t="s">
        <v>12</v>
      </c>
      <c r="B360" t="s">
        <v>22</v>
      </c>
      <c r="E360" t="s">
        <v>10</v>
      </c>
      <c r="F360" t="s">
        <v>53</v>
      </c>
      <c r="G360" t="s">
        <v>47</v>
      </c>
      <c r="H360" t="s">
        <v>7</v>
      </c>
      <c r="I360" t="s">
        <v>62</v>
      </c>
      <c r="J360" s="6">
        <v>138</v>
      </c>
    </row>
    <row r="361" spans="1:10" x14ac:dyDescent="0.25">
      <c r="A361" t="s">
        <v>12</v>
      </c>
      <c r="B361" t="s">
        <v>22</v>
      </c>
      <c r="E361" t="s">
        <v>10</v>
      </c>
      <c r="F361" t="s">
        <v>53</v>
      </c>
      <c r="G361" t="s">
        <v>47</v>
      </c>
      <c r="H361" t="s">
        <v>7</v>
      </c>
      <c r="I361" t="s">
        <v>63</v>
      </c>
      <c r="J361" s="6">
        <v>146</v>
      </c>
    </row>
    <row r="362" spans="1:10" x14ac:dyDescent="0.25">
      <c r="A362" t="s">
        <v>12</v>
      </c>
      <c r="B362" t="s">
        <v>25</v>
      </c>
      <c r="E362" t="s">
        <v>10</v>
      </c>
      <c r="F362" t="s">
        <v>53</v>
      </c>
      <c r="G362" s="8" t="s">
        <v>46</v>
      </c>
      <c r="H362" t="s">
        <v>7</v>
      </c>
      <c r="I362" t="s">
        <v>62</v>
      </c>
      <c r="J362" s="6">
        <v>16</v>
      </c>
    </row>
    <row r="363" spans="1:10" x14ac:dyDescent="0.25">
      <c r="A363" t="s">
        <v>12</v>
      </c>
      <c r="B363" t="s">
        <v>25</v>
      </c>
      <c r="E363" t="s">
        <v>10</v>
      </c>
      <c r="F363" t="s">
        <v>53</v>
      </c>
      <c r="G363" t="s">
        <v>46</v>
      </c>
      <c r="H363" t="s">
        <v>7</v>
      </c>
      <c r="I363" t="s">
        <v>63</v>
      </c>
      <c r="J363" s="6">
        <v>16</v>
      </c>
    </row>
    <row r="364" spans="1:10" x14ac:dyDescent="0.25">
      <c r="A364" t="s">
        <v>12</v>
      </c>
      <c r="B364" t="s">
        <v>25</v>
      </c>
      <c r="E364" t="s">
        <v>10</v>
      </c>
      <c r="F364" t="s">
        <v>53</v>
      </c>
      <c r="G364" t="s">
        <v>48</v>
      </c>
      <c r="H364" t="s">
        <v>7</v>
      </c>
      <c r="I364" t="s">
        <v>62</v>
      </c>
      <c r="J364" s="6">
        <v>140</v>
      </c>
    </row>
    <row r="365" spans="1:10" x14ac:dyDescent="0.25">
      <c r="A365" t="s">
        <v>12</v>
      </c>
      <c r="B365" t="s">
        <v>25</v>
      </c>
      <c r="E365" t="s">
        <v>10</v>
      </c>
      <c r="F365" t="s">
        <v>53</v>
      </c>
      <c r="G365" t="s">
        <v>48</v>
      </c>
      <c r="H365" t="s">
        <v>7</v>
      </c>
      <c r="I365" t="s">
        <v>63</v>
      </c>
      <c r="J365" s="6">
        <v>154</v>
      </c>
    </row>
    <row r="366" spans="1:10" x14ac:dyDescent="0.25">
      <c r="A366" t="s">
        <v>12</v>
      </c>
      <c r="B366" t="s">
        <v>25</v>
      </c>
      <c r="E366" t="s">
        <v>10</v>
      </c>
      <c r="F366" t="s">
        <v>53</v>
      </c>
      <c r="G366" t="s">
        <v>47</v>
      </c>
      <c r="H366" t="s">
        <v>7</v>
      </c>
      <c r="I366" t="s">
        <v>62</v>
      </c>
      <c r="J366" s="6">
        <v>162</v>
      </c>
    </row>
    <row r="367" spans="1:10" x14ac:dyDescent="0.25">
      <c r="A367" t="s">
        <v>12</v>
      </c>
      <c r="B367" t="s">
        <v>25</v>
      </c>
      <c r="E367" t="s">
        <v>10</v>
      </c>
      <c r="F367" t="s">
        <v>53</v>
      </c>
      <c r="G367" t="s">
        <v>47</v>
      </c>
      <c r="H367" t="s">
        <v>7</v>
      </c>
      <c r="I367" t="s">
        <v>63</v>
      </c>
      <c r="J367" s="6">
        <v>163</v>
      </c>
    </row>
    <row r="368" spans="1:10" x14ac:dyDescent="0.25">
      <c r="A368" t="s">
        <v>12</v>
      </c>
      <c r="B368" t="s">
        <v>28</v>
      </c>
      <c r="E368" t="s">
        <v>10</v>
      </c>
      <c r="F368" t="s">
        <v>53</v>
      </c>
      <c r="G368" s="8" t="s">
        <v>46</v>
      </c>
      <c r="H368" t="s">
        <v>7</v>
      </c>
      <c r="I368" t="s">
        <v>62</v>
      </c>
      <c r="J368" s="6">
        <v>4</v>
      </c>
    </row>
    <row r="369" spans="1:10" x14ac:dyDescent="0.25">
      <c r="A369" t="s">
        <v>12</v>
      </c>
      <c r="B369" t="s">
        <v>28</v>
      </c>
      <c r="E369" t="s">
        <v>10</v>
      </c>
      <c r="F369" t="s">
        <v>53</v>
      </c>
      <c r="G369" t="s">
        <v>46</v>
      </c>
      <c r="H369" t="s">
        <v>7</v>
      </c>
      <c r="I369" t="s">
        <v>63</v>
      </c>
      <c r="J369" s="6">
        <v>8</v>
      </c>
    </row>
    <row r="370" spans="1:10" x14ac:dyDescent="0.25">
      <c r="A370" t="s">
        <v>12</v>
      </c>
      <c r="B370" t="s">
        <v>28</v>
      </c>
      <c r="E370" t="s">
        <v>10</v>
      </c>
      <c r="F370" t="s">
        <v>53</v>
      </c>
      <c r="G370" t="s">
        <v>48</v>
      </c>
      <c r="H370" t="s">
        <v>7</v>
      </c>
      <c r="I370" t="s">
        <v>62</v>
      </c>
      <c r="J370" s="6">
        <v>83</v>
      </c>
    </row>
    <row r="371" spans="1:10" x14ac:dyDescent="0.25">
      <c r="A371" t="s">
        <v>12</v>
      </c>
      <c r="B371" t="s">
        <v>28</v>
      </c>
      <c r="E371" t="s">
        <v>10</v>
      </c>
      <c r="F371" t="s">
        <v>53</v>
      </c>
      <c r="G371" t="s">
        <v>48</v>
      </c>
      <c r="H371" t="s">
        <v>7</v>
      </c>
      <c r="I371" t="s">
        <v>63</v>
      </c>
      <c r="J371" s="6">
        <v>69</v>
      </c>
    </row>
    <row r="372" spans="1:10" x14ac:dyDescent="0.25">
      <c r="A372" t="s">
        <v>12</v>
      </c>
      <c r="B372" t="s">
        <v>28</v>
      </c>
      <c r="E372" t="s">
        <v>10</v>
      </c>
      <c r="F372" t="s">
        <v>53</v>
      </c>
      <c r="G372" t="s">
        <v>47</v>
      </c>
      <c r="H372" t="s">
        <v>7</v>
      </c>
      <c r="I372" t="s">
        <v>62</v>
      </c>
      <c r="J372" s="6">
        <v>41</v>
      </c>
    </row>
    <row r="373" spans="1:10" x14ac:dyDescent="0.25">
      <c r="A373" t="s">
        <v>12</v>
      </c>
      <c r="B373" t="s">
        <v>28</v>
      </c>
      <c r="E373" t="s">
        <v>10</v>
      </c>
      <c r="F373" t="s">
        <v>53</v>
      </c>
      <c r="G373" t="s">
        <v>47</v>
      </c>
      <c r="H373" t="s">
        <v>7</v>
      </c>
      <c r="I373" t="s">
        <v>63</v>
      </c>
      <c r="J373" s="6">
        <v>36</v>
      </c>
    </row>
    <row r="374" spans="1:10" x14ac:dyDescent="0.25">
      <c r="A374" t="s">
        <v>12</v>
      </c>
      <c r="B374" t="s">
        <v>30</v>
      </c>
      <c r="E374" t="s">
        <v>10</v>
      </c>
      <c r="F374" t="s">
        <v>53</v>
      </c>
      <c r="G374" s="8" t="s">
        <v>46</v>
      </c>
      <c r="H374" t="s">
        <v>7</v>
      </c>
      <c r="I374" t="s">
        <v>62</v>
      </c>
      <c r="J374" s="6">
        <v>110</v>
      </c>
    </row>
    <row r="375" spans="1:10" x14ac:dyDescent="0.25">
      <c r="A375" t="s">
        <v>12</v>
      </c>
      <c r="B375" t="s">
        <v>30</v>
      </c>
      <c r="E375" t="s">
        <v>10</v>
      </c>
      <c r="F375" t="s">
        <v>53</v>
      </c>
      <c r="G375" t="s">
        <v>46</v>
      </c>
      <c r="H375" t="s">
        <v>7</v>
      </c>
      <c r="I375" t="s">
        <v>63</v>
      </c>
      <c r="J375" s="6">
        <v>126</v>
      </c>
    </row>
    <row r="376" spans="1:10" x14ac:dyDescent="0.25">
      <c r="A376" t="s">
        <v>12</v>
      </c>
      <c r="B376" t="s">
        <v>30</v>
      </c>
      <c r="E376" t="s">
        <v>10</v>
      </c>
      <c r="F376" t="s">
        <v>53</v>
      </c>
      <c r="G376" t="s">
        <v>48</v>
      </c>
      <c r="H376" t="s">
        <v>7</v>
      </c>
      <c r="I376" t="s">
        <v>62</v>
      </c>
      <c r="J376" s="6">
        <v>337</v>
      </c>
    </row>
    <row r="377" spans="1:10" x14ac:dyDescent="0.25">
      <c r="A377" t="s">
        <v>12</v>
      </c>
      <c r="B377" t="s">
        <v>30</v>
      </c>
      <c r="E377" t="s">
        <v>10</v>
      </c>
      <c r="F377" t="s">
        <v>53</v>
      </c>
      <c r="G377" t="s">
        <v>48</v>
      </c>
      <c r="H377" t="s">
        <v>7</v>
      </c>
      <c r="I377" t="s">
        <v>63</v>
      </c>
      <c r="J377" s="6">
        <v>293</v>
      </c>
    </row>
    <row r="378" spans="1:10" x14ac:dyDescent="0.25">
      <c r="A378" t="s">
        <v>12</v>
      </c>
      <c r="B378" t="s">
        <v>30</v>
      </c>
      <c r="E378" t="s">
        <v>10</v>
      </c>
      <c r="F378" t="s">
        <v>53</v>
      </c>
      <c r="G378" t="s">
        <v>47</v>
      </c>
      <c r="H378" t="s">
        <v>7</v>
      </c>
      <c r="I378" t="s">
        <v>62</v>
      </c>
      <c r="J378" s="6">
        <v>335</v>
      </c>
    </row>
    <row r="379" spans="1:10" x14ac:dyDescent="0.25">
      <c r="A379" t="s">
        <v>12</v>
      </c>
      <c r="B379" t="s">
        <v>30</v>
      </c>
      <c r="E379" t="s">
        <v>10</v>
      </c>
      <c r="F379" t="s">
        <v>53</v>
      </c>
      <c r="G379" t="s">
        <v>47</v>
      </c>
      <c r="H379" t="s">
        <v>7</v>
      </c>
      <c r="I379" t="s">
        <v>63</v>
      </c>
      <c r="J379" s="6">
        <v>333</v>
      </c>
    </row>
    <row r="380" spans="1:10" x14ac:dyDescent="0.25">
      <c r="A380" t="s">
        <v>12</v>
      </c>
      <c r="B380" s="8" t="s">
        <v>32</v>
      </c>
      <c r="E380" t="s">
        <v>10</v>
      </c>
      <c r="F380" t="s">
        <v>53</v>
      </c>
      <c r="G380" s="8" t="s">
        <v>46</v>
      </c>
      <c r="H380" t="s">
        <v>7</v>
      </c>
      <c r="I380" t="s">
        <v>62</v>
      </c>
      <c r="J380" s="6">
        <v>12</v>
      </c>
    </row>
    <row r="381" spans="1:10" x14ac:dyDescent="0.25">
      <c r="A381" t="s">
        <v>12</v>
      </c>
      <c r="B381" t="s">
        <v>32</v>
      </c>
      <c r="E381" t="s">
        <v>10</v>
      </c>
      <c r="F381" t="s">
        <v>53</v>
      </c>
      <c r="G381" t="s">
        <v>46</v>
      </c>
      <c r="H381" t="s">
        <v>7</v>
      </c>
      <c r="I381" t="s">
        <v>63</v>
      </c>
      <c r="J381" s="6">
        <v>20</v>
      </c>
    </row>
    <row r="382" spans="1:10" x14ac:dyDescent="0.25">
      <c r="A382" t="s">
        <v>12</v>
      </c>
      <c r="B382" t="s">
        <v>32</v>
      </c>
      <c r="E382" t="s">
        <v>10</v>
      </c>
      <c r="F382" t="s">
        <v>53</v>
      </c>
      <c r="G382" t="s">
        <v>48</v>
      </c>
      <c r="H382" t="s">
        <v>7</v>
      </c>
      <c r="I382" t="s">
        <v>62</v>
      </c>
      <c r="J382" s="6">
        <v>56</v>
      </c>
    </row>
    <row r="383" spans="1:10" x14ac:dyDescent="0.25">
      <c r="A383" t="s">
        <v>12</v>
      </c>
      <c r="B383" t="s">
        <v>32</v>
      </c>
      <c r="E383" t="s">
        <v>10</v>
      </c>
      <c r="F383" t="s">
        <v>53</v>
      </c>
      <c r="G383" t="s">
        <v>48</v>
      </c>
      <c r="H383" t="s">
        <v>7</v>
      </c>
      <c r="I383" t="s">
        <v>63</v>
      </c>
      <c r="J383" s="6">
        <v>75</v>
      </c>
    </row>
    <row r="384" spans="1:10" x14ac:dyDescent="0.25">
      <c r="A384" t="s">
        <v>12</v>
      </c>
      <c r="B384" t="s">
        <v>32</v>
      </c>
      <c r="E384" t="s">
        <v>10</v>
      </c>
      <c r="F384" t="s">
        <v>53</v>
      </c>
      <c r="G384" t="s">
        <v>47</v>
      </c>
      <c r="H384" t="s">
        <v>7</v>
      </c>
      <c r="I384" t="s">
        <v>62</v>
      </c>
      <c r="J384" s="6">
        <v>61</v>
      </c>
    </row>
    <row r="385" spans="1:10" x14ac:dyDescent="0.25">
      <c r="A385" t="s">
        <v>12</v>
      </c>
      <c r="B385" t="s">
        <v>32</v>
      </c>
      <c r="E385" t="s">
        <v>10</v>
      </c>
      <c r="F385" t="s">
        <v>53</v>
      </c>
      <c r="G385" t="s">
        <v>47</v>
      </c>
      <c r="H385" t="s">
        <v>7</v>
      </c>
      <c r="I385" t="s">
        <v>63</v>
      </c>
      <c r="J385" s="6">
        <v>79</v>
      </c>
    </row>
    <row r="386" spans="1:10" x14ac:dyDescent="0.25">
      <c r="A386" t="s">
        <v>12</v>
      </c>
      <c r="B386" t="s">
        <v>34</v>
      </c>
      <c r="E386" t="s">
        <v>10</v>
      </c>
      <c r="F386" t="s">
        <v>53</v>
      </c>
      <c r="G386" s="8" t="s">
        <v>46</v>
      </c>
      <c r="H386" t="s">
        <v>7</v>
      </c>
      <c r="I386" t="s">
        <v>62</v>
      </c>
      <c r="J386" s="6">
        <v>286</v>
      </c>
    </row>
    <row r="387" spans="1:10" x14ac:dyDescent="0.25">
      <c r="A387" t="s">
        <v>12</v>
      </c>
      <c r="B387" t="s">
        <v>34</v>
      </c>
      <c r="E387" t="s">
        <v>10</v>
      </c>
      <c r="F387" t="s">
        <v>53</v>
      </c>
      <c r="G387" t="s">
        <v>46</v>
      </c>
      <c r="H387" t="s">
        <v>7</v>
      </c>
      <c r="I387" t="s">
        <v>63</v>
      </c>
      <c r="J387" s="6">
        <v>329</v>
      </c>
    </row>
    <row r="388" spans="1:10" x14ac:dyDescent="0.25">
      <c r="A388" t="s">
        <v>12</v>
      </c>
      <c r="B388" t="s">
        <v>34</v>
      </c>
      <c r="E388" t="s">
        <v>10</v>
      </c>
      <c r="F388" t="s">
        <v>53</v>
      </c>
      <c r="G388" t="s">
        <v>48</v>
      </c>
      <c r="H388" t="s">
        <v>7</v>
      </c>
      <c r="I388" t="s">
        <v>62</v>
      </c>
      <c r="J388" s="6">
        <v>1197</v>
      </c>
    </row>
    <row r="389" spans="1:10" x14ac:dyDescent="0.25">
      <c r="A389" t="s">
        <v>12</v>
      </c>
      <c r="B389" t="s">
        <v>34</v>
      </c>
      <c r="E389" t="s">
        <v>10</v>
      </c>
      <c r="F389" t="s">
        <v>53</v>
      </c>
      <c r="G389" t="s">
        <v>48</v>
      </c>
      <c r="H389" t="s">
        <v>7</v>
      </c>
      <c r="I389" t="s">
        <v>63</v>
      </c>
      <c r="J389" s="6">
        <v>1143</v>
      </c>
    </row>
    <row r="390" spans="1:10" x14ac:dyDescent="0.25">
      <c r="A390" t="s">
        <v>12</v>
      </c>
      <c r="B390" t="s">
        <v>34</v>
      </c>
      <c r="E390" t="s">
        <v>10</v>
      </c>
      <c r="F390" t="s">
        <v>53</v>
      </c>
      <c r="G390" t="s">
        <v>47</v>
      </c>
      <c r="H390" t="s">
        <v>7</v>
      </c>
      <c r="I390" t="s">
        <v>62</v>
      </c>
      <c r="J390" s="6">
        <v>1270</v>
      </c>
    </row>
    <row r="391" spans="1:10" x14ac:dyDescent="0.25">
      <c r="A391" t="s">
        <v>12</v>
      </c>
      <c r="B391" t="s">
        <v>34</v>
      </c>
      <c r="E391" t="s">
        <v>10</v>
      </c>
      <c r="F391" t="s">
        <v>53</v>
      </c>
      <c r="G391" t="s">
        <v>47</v>
      </c>
      <c r="H391" t="s">
        <v>7</v>
      </c>
      <c r="I391" t="s">
        <v>63</v>
      </c>
      <c r="J391" s="6">
        <v>1226</v>
      </c>
    </row>
    <row r="392" spans="1:10" s="8" customFormat="1" x14ac:dyDescent="0.25">
      <c r="A392" t="s">
        <v>12</v>
      </c>
      <c r="B392" s="8" t="s">
        <v>9</v>
      </c>
      <c r="E392" s="8" t="s">
        <v>10</v>
      </c>
      <c r="F392" s="8" t="s">
        <v>52</v>
      </c>
      <c r="G392" s="8" t="s">
        <v>46</v>
      </c>
      <c r="H392" s="8" t="s">
        <v>7</v>
      </c>
      <c r="I392" s="8" t="s">
        <v>62</v>
      </c>
      <c r="J392" s="9">
        <v>27</v>
      </c>
    </row>
    <row r="393" spans="1:10" x14ac:dyDescent="0.25">
      <c r="A393" t="s">
        <v>12</v>
      </c>
      <c r="B393" t="s">
        <v>9</v>
      </c>
      <c r="E393" t="s">
        <v>10</v>
      </c>
      <c r="F393" t="s">
        <v>52</v>
      </c>
      <c r="G393" t="s">
        <v>46</v>
      </c>
      <c r="H393" t="s">
        <v>7</v>
      </c>
      <c r="I393" t="s">
        <v>63</v>
      </c>
      <c r="J393" s="6">
        <v>38</v>
      </c>
    </row>
    <row r="394" spans="1:10" x14ac:dyDescent="0.25">
      <c r="A394" t="s">
        <v>12</v>
      </c>
      <c r="B394" t="s">
        <v>9</v>
      </c>
      <c r="E394" t="s">
        <v>10</v>
      </c>
      <c r="F394" t="s">
        <v>52</v>
      </c>
      <c r="G394" t="s">
        <v>48</v>
      </c>
      <c r="H394" t="s">
        <v>7</v>
      </c>
      <c r="I394" t="s">
        <v>62</v>
      </c>
      <c r="J394" s="6">
        <v>231</v>
      </c>
    </row>
    <row r="395" spans="1:10" x14ac:dyDescent="0.25">
      <c r="A395" t="s">
        <v>12</v>
      </c>
      <c r="B395" t="s">
        <v>9</v>
      </c>
      <c r="E395" t="s">
        <v>10</v>
      </c>
      <c r="F395" t="s">
        <v>52</v>
      </c>
      <c r="G395" t="s">
        <v>48</v>
      </c>
      <c r="H395" t="s">
        <v>7</v>
      </c>
      <c r="I395" t="s">
        <v>63</v>
      </c>
      <c r="J395" s="6">
        <v>214</v>
      </c>
    </row>
    <row r="396" spans="1:10" x14ac:dyDescent="0.25">
      <c r="A396" t="s">
        <v>12</v>
      </c>
      <c r="B396" t="s">
        <v>9</v>
      </c>
      <c r="E396" t="s">
        <v>10</v>
      </c>
      <c r="F396" t="s">
        <v>52</v>
      </c>
      <c r="G396" t="s">
        <v>47</v>
      </c>
      <c r="H396" t="s">
        <v>7</v>
      </c>
      <c r="I396" t="s">
        <v>62</v>
      </c>
      <c r="J396" s="6">
        <v>173</v>
      </c>
    </row>
    <row r="397" spans="1:10" x14ac:dyDescent="0.25">
      <c r="A397" t="s">
        <v>12</v>
      </c>
      <c r="B397" t="s">
        <v>9</v>
      </c>
      <c r="E397" t="s">
        <v>10</v>
      </c>
      <c r="F397" t="s">
        <v>52</v>
      </c>
      <c r="G397" t="s">
        <v>47</v>
      </c>
      <c r="H397" t="s">
        <v>7</v>
      </c>
      <c r="I397" t="s">
        <v>63</v>
      </c>
      <c r="J397" s="6">
        <v>180</v>
      </c>
    </row>
    <row r="398" spans="1:10" x14ac:dyDescent="0.25">
      <c r="A398" t="s">
        <v>12</v>
      </c>
      <c r="B398" s="8" t="s">
        <v>13</v>
      </c>
      <c r="E398" t="s">
        <v>10</v>
      </c>
      <c r="F398" t="s">
        <v>52</v>
      </c>
      <c r="G398" s="8" t="s">
        <v>46</v>
      </c>
      <c r="H398" t="s">
        <v>7</v>
      </c>
      <c r="I398" t="s">
        <v>62</v>
      </c>
      <c r="J398" s="6">
        <v>247</v>
      </c>
    </row>
    <row r="399" spans="1:10" x14ac:dyDescent="0.25">
      <c r="A399" t="s">
        <v>12</v>
      </c>
      <c r="B399" t="s">
        <v>13</v>
      </c>
      <c r="E399" t="s">
        <v>10</v>
      </c>
      <c r="F399" t="s">
        <v>52</v>
      </c>
      <c r="G399" t="s">
        <v>46</v>
      </c>
      <c r="H399" t="s">
        <v>7</v>
      </c>
      <c r="I399" t="s">
        <v>63</v>
      </c>
      <c r="J399" s="6">
        <v>233</v>
      </c>
    </row>
    <row r="400" spans="1:10" x14ac:dyDescent="0.25">
      <c r="A400" t="s">
        <v>12</v>
      </c>
      <c r="B400" t="s">
        <v>13</v>
      </c>
      <c r="E400" t="s">
        <v>10</v>
      </c>
      <c r="F400" t="s">
        <v>52</v>
      </c>
      <c r="G400" t="s">
        <v>48</v>
      </c>
      <c r="H400" t="s">
        <v>7</v>
      </c>
      <c r="I400" t="s">
        <v>62</v>
      </c>
      <c r="J400" s="6">
        <v>642</v>
      </c>
    </row>
    <row r="401" spans="1:10" x14ac:dyDescent="0.25">
      <c r="A401" t="s">
        <v>12</v>
      </c>
      <c r="B401" t="s">
        <v>13</v>
      </c>
      <c r="E401" t="s">
        <v>10</v>
      </c>
      <c r="F401" t="s">
        <v>52</v>
      </c>
      <c r="G401" t="s">
        <v>48</v>
      </c>
      <c r="H401" t="s">
        <v>7</v>
      </c>
      <c r="I401" t="s">
        <v>63</v>
      </c>
      <c r="J401" s="6">
        <v>689</v>
      </c>
    </row>
    <row r="402" spans="1:10" x14ac:dyDescent="0.25">
      <c r="A402" t="s">
        <v>12</v>
      </c>
      <c r="B402" t="s">
        <v>13</v>
      </c>
      <c r="E402" t="s">
        <v>10</v>
      </c>
      <c r="F402" t="s">
        <v>52</v>
      </c>
      <c r="G402" t="s">
        <v>47</v>
      </c>
      <c r="H402" t="s">
        <v>7</v>
      </c>
      <c r="I402" t="s">
        <v>62</v>
      </c>
      <c r="J402" s="6">
        <v>601</v>
      </c>
    </row>
    <row r="403" spans="1:10" x14ac:dyDescent="0.25">
      <c r="A403" t="s">
        <v>12</v>
      </c>
      <c r="B403" t="s">
        <v>13</v>
      </c>
      <c r="E403" t="s">
        <v>10</v>
      </c>
      <c r="F403" t="s">
        <v>52</v>
      </c>
      <c r="G403" t="s">
        <v>47</v>
      </c>
      <c r="H403" t="s">
        <v>7</v>
      </c>
      <c r="I403" t="s">
        <v>63</v>
      </c>
      <c r="J403" s="6">
        <v>632</v>
      </c>
    </row>
    <row r="404" spans="1:10" x14ac:dyDescent="0.25">
      <c r="A404" t="s">
        <v>12</v>
      </c>
      <c r="B404" t="s">
        <v>17</v>
      </c>
      <c r="E404" t="s">
        <v>10</v>
      </c>
      <c r="F404" t="s">
        <v>52</v>
      </c>
      <c r="G404" s="8" t="s">
        <v>46</v>
      </c>
      <c r="H404" t="s">
        <v>7</v>
      </c>
      <c r="I404" t="s">
        <v>62</v>
      </c>
      <c r="J404" s="6">
        <v>47</v>
      </c>
    </row>
    <row r="405" spans="1:10" x14ac:dyDescent="0.25">
      <c r="A405" t="s">
        <v>12</v>
      </c>
      <c r="B405" t="s">
        <v>17</v>
      </c>
      <c r="E405" t="s">
        <v>10</v>
      </c>
      <c r="F405" t="s">
        <v>52</v>
      </c>
      <c r="G405" t="s">
        <v>46</v>
      </c>
      <c r="H405" t="s">
        <v>7</v>
      </c>
      <c r="I405" t="s">
        <v>63</v>
      </c>
      <c r="J405" s="6">
        <v>51</v>
      </c>
    </row>
    <row r="406" spans="1:10" x14ac:dyDescent="0.25">
      <c r="A406" t="s">
        <v>12</v>
      </c>
      <c r="B406" t="s">
        <v>17</v>
      </c>
      <c r="E406" t="s">
        <v>10</v>
      </c>
      <c r="F406" t="s">
        <v>52</v>
      </c>
      <c r="G406" t="s">
        <v>48</v>
      </c>
      <c r="H406" t="s">
        <v>7</v>
      </c>
      <c r="I406" t="s">
        <v>62</v>
      </c>
      <c r="J406" s="6">
        <v>118</v>
      </c>
    </row>
    <row r="407" spans="1:10" x14ac:dyDescent="0.25">
      <c r="A407" t="s">
        <v>12</v>
      </c>
      <c r="B407" t="s">
        <v>17</v>
      </c>
      <c r="E407" t="s">
        <v>10</v>
      </c>
      <c r="F407" t="s">
        <v>52</v>
      </c>
      <c r="G407" t="s">
        <v>48</v>
      </c>
      <c r="H407" t="s">
        <v>7</v>
      </c>
      <c r="I407" t="s">
        <v>63</v>
      </c>
      <c r="J407" s="6">
        <v>125</v>
      </c>
    </row>
    <row r="408" spans="1:10" x14ac:dyDescent="0.25">
      <c r="A408" t="s">
        <v>12</v>
      </c>
      <c r="B408" t="s">
        <v>17</v>
      </c>
      <c r="E408" t="s">
        <v>10</v>
      </c>
      <c r="F408" t="s">
        <v>52</v>
      </c>
      <c r="G408" t="s">
        <v>47</v>
      </c>
      <c r="H408" t="s">
        <v>7</v>
      </c>
      <c r="I408" t="s">
        <v>62</v>
      </c>
      <c r="J408" s="6">
        <v>114</v>
      </c>
    </row>
    <row r="409" spans="1:10" x14ac:dyDescent="0.25">
      <c r="A409" t="s">
        <v>12</v>
      </c>
      <c r="B409" t="s">
        <v>17</v>
      </c>
      <c r="E409" t="s">
        <v>10</v>
      </c>
      <c r="F409" t="s">
        <v>52</v>
      </c>
      <c r="G409" t="s">
        <v>47</v>
      </c>
      <c r="H409" t="s">
        <v>7</v>
      </c>
      <c r="I409" t="s">
        <v>63</v>
      </c>
      <c r="J409" s="6">
        <v>121</v>
      </c>
    </row>
    <row r="410" spans="1:10" x14ac:dyDescent="0.25">
      <c r="A410" t="s">
        <v>12</v>
      </c>
      <c r="B410" t="s">
        <v>19</v>
      </c>
      <c r="E410" t="s">
        <v>10</v>
      </c>
      <c r="F410" t="s">
        <v>52</v>
      </c>
      <c r="G410" s="8" t="s">
        <v>46</v>
      </c>
      <c r="H410" t="s">
        <v>7</v>
      </c>
      <c r="I410" t="s">
        <v>62</v>
      </c>
      <c r="J410" s="6">
        <v>0</v>
      </c>
    </row>
    <row r="411" spans="1:10" x14ac:dyDescent="0.25">
      <c r="A411" t="s">
        <v>12</v>
      </c>
      <c r="B411" t="s">
        <v>19</v>
      </c>
      <c r="E411" t="s">
        <v>10</v>
      </c>
      <c r="F411" t="s">
        <v>52</v>
      </c>
      <c r="G411" t="s">
        <v>46</v>
      </c>
      <c r="H411" t="s">
        <v>7</v>
      </c>
      <c r="I411" t="s">
        <v>63</v>
      </c>
      <c r="J411" s="6">
        <v>0</v>
      </c>
    </row>
    <row r="412" spans="1:10" x14ac:dyDescent="0.25">
      <c r="A412" t="s">
        <v>12</v>
      </c>
      <c r="B412" t="s">
        <v>19</v>
      </c>
      <c r="E412" t="s">
        <v>10</v>
      </c>
      <c r="F412" t="s">
        <v>52</v>
      </c>
      <c r="G412" t="s">
        <v>48</v>
      </c>
      <c r="H412" t="s">
        <v>7</v>
      </c>
      <c r="I412" t="s">
        <v>62</v>
      </c>
      <c r="J412" s="6">
        <v>159</v>
      </c>
    </row>
    <row r="413" spans="1:10" x14ac:dyDescent="0.25">
      <c r="A413" t="s">
        <v>12</v>
      </c>
      <c r="B413" t="s">
        <v>19</v>
      </c>
      <c r="E413" t="s">
        <v>10</v>
      </c>
      <c r="F413" t="s">
        <v>52</v>
      </c>
      <c r="G413" t="s">
        <v>48</v>
      </c>
      <c r="H413" t="s">
        <v>7</v>
      </c>
      <c r="I413" t="s">
        <v>63</v>
      </c>
      <c r="J413" s="6">
        <v>141</v>
      </c>
    </row>
    <row r="414" spans="1:10" x14ac:dyDescent="0.25">
      <c r="A414" t="s">
        <v>12</v>
      </c>
      <c r="B414" t="s">
        <v>19</v>
      </c>
      <c r="E414" t="s">
        <v>10</v>
      </c>
      <c r="F414" t="s">
        <v>52</v>
      </c>
      <c r="G414" t="s">
        <v>47</v>
      </c>
      <c r="H414" t="s">
        <v>7</v>
      </c>
      <c r="I414" t="s">
        <v>62</v>
      </c>
      <c r="J414" s="6">
        <v>120</v>
      </c>
    </row>
    <row r="415" spans="1:10" x14ac:dyDescent="0.25">
      <c r="A415" t="s">
        <v>12</v>
      </c>
      <c r="B415" t="s">
        <v>19</v>
      </c>
      <c r="E415" t="s">
        <v>10</v>
      </c>
      <c r="F415" t="s">
        <v>52</v>
      </c>
      <c r="G415" t="s">
        <v>47</v>
      </c>
      <c r="H415" t="s">
        <v>7</v>
      </c>
      <c r="I415" t="s">
        <v>63</v>
      </c>
      <c r="J415" s="6">
        <v>102</v>
      </c>
    </row>
    <row r="416" spans="1:10" x14ac:dyDescent="0.25">
      <c r="A416" t="s">
        <v>12</v>
      </c>
      <c r="B416" t="s">
        <v>22</v>
      </c>
      <c r="E416" t="s">
        <v>10</v>
      </c>
      <c r="F416" t="s">
        <v>52</v>
      </c>
      <c r="G416" s="8" t="s">
        <v>46</v>
      </c>
      <c r="H416" t="s">
        <v>7</v>
      </c>
      <c r="I416" t="s">
        <v>62</v>
      </c>
      <c r="J416" s="6">
        <v>496</v>
      </c>
    </row>
    <row r="417" spans="1:10" x14ac:dyDescent="0.25">
      <c r="A417" t="s">
        <v>12</v>
      </c>
      <c r="B417" t="s">
        <v>22</v>
      </c>
      <c r="E417" t="s">
        <v>10</v>
      </c>
      <c r="F417" t="s">
        <v>52</v>
      </c>
      <c r="G417" t="s">
        <v>46</v>
      </c>
      <c r="H417" t="s">
        <v>7</v>
      </c>
      <c r="I417" t="s">
        <v>63</v>
      </c>
      <c r="J417" s="6">
        <v>506</v>
      </c>
    </row>
    <row r="418" spans="1:10" x14ac:dyDescent="0.25">
      <c r="A418" t="s">
        <v>12</v>
      </c>
      <c r="B418" t="s">
        <v>22</v>
      </c>
      <c r="E418" t="s">
        <v>10</v>
      </c>
      <c r="F418" t="s">
        <v>52</v>
      </c>
      <c r="G418" t="s">
        <v>48</v>
      </c>
      <c r="H418" t="s">
        <v>7</v>
      </c>
      <c r="I418" t="s">
        <v>62</v>
      </c>
      <c r="J418" s="6">
        <v>1282</v>
      </c>
    </row>
    <row r="419" spans="1:10" x14ac:dyDescent="0.25">
      <c r="A419" t="s">
        <v>12</v>
      </c>
      <c r="B419" t="s">
        <v>22</v>
      </c>
      <c r="E419" t="s">
        <v>10</v>
      </c>
      <c r="F419" t="s">
        <v>52</v>
      </c>
      <c r="G419" t="s">
        <v>48</v>
      </c>
      <c r="H419" t="s">
        <v>7</v>
      </c>
      <c r="I419" t="s">
        <v>63</v>
      </c>
      <c r="J419" s="6">
        <v>1164</v>
      </c>
    </row>
    <row r="420" spans="1:10" x14ac:dyDescent="0.25">
      <c r="A420" t="s">
        <v>12</v>
      </c>
      <c r="B420" t="s">
        <v>22</v>
      </c>
      <c r="E420" t="s">
        <v>10</v>
      </c>
      <c r="F420" t="s">
        <v>52</v>
      </c>
      <c r="G420" t="s">
        <v>47</v>
      </c>
      <c r="H420" t="s">
        <v>7</v>
      </c>
      <c r="I420" t="s">
        <v>62</v>
      </c>
      <c r="J420" s="6">
        <v>1092</v>
      </c>
    </row>
    <row r="421" spans="1:10" x14ac:dyDescent="0.25">
      <c r="A421" t="s">
        <v>12</v>
      </c>
      <c r="B421" t="s">
        <v>22</v>
      </c>
      <c r="E421" t="s">
        <v>10</v>
      </c>
      <c r="F421" t="s">
        <v>52</v>
      </c>
      <c r="G421" t="s">
        <v>47</v>
      </c>
      <c r="H421" t="s">
        <v>7</v>
      </c>
      <c r="I421" t="s">
        <v>63</v>
      </c>
      <c r="J421" s="6">
        <v>1117</v>
      </c>
    </row>
    <row r="422" spans="1:10" x14ac:dyDescent="0.25">
      <c r="A422" t="s">
        <v>12</v>
      </c>
      <c r="B422" t="s">
        <v>25</v>
      </c>
      <c r="E422" t="s">
        <v>10</v>
      </c>
      <c r="F422" t="s">
        <v>52</v>
      </c>
      <c r="G422" s="8" t="s">
        <v>46</v>
      </c>
      <c r="H422" t="s">
        <v>7</v>
      </c>
      <c r="I422" t="s">
        <v>62</v>
      </c>
      <c r="J422" s="6">
        <v>67</v>
      </c>
    </row>
    <row r="423" spans="1:10" x14ac:dyDescent="0.25">
      <c r="A423" t="s">
        <v>12</v>
      </c>
      <c r="B423" t="s">
        <v>25</v>
      </c>
      <c r="E423" t="s">
        <v>10</v>
      </c>
      <c r="F423" t="s">
        <v>52</v>
      </c>
      <c r="G423" t="s">
        <v>46</v>
      </c>
      <c r="H423" t="s">
        <v>7</v>
      </c>
      <c r="I423" t="s">
        <v>63</v>
      </c>
      <c r="J423" s="6">
        <v>78</v>
      </c>
    </row>
    <row r="424" spans="1:10" x14ac:dyDescent="0.25">
      <c r="A424" t="s">
        <v>12</v>
      </c>
      <c r="B424" t="s">
        <v>25</v>
      </c>
      <c r="E424" t="s">
        <v>10</v>
      </c>
      <c r="F424" t="s">
        <v>52</v>
      </c>
      <c r="G424" t="s">
        <v>48</v>
      </c>
      <c r="H424" t="s">
        <v>7</v>
      </c>
      <c r="I424" t="s">
        <v>62</v>
      </c>
      <c r="J424" s="6">
        <v>160</v>
      </c>
    </row>
    <row r="425" spans="1:10" x14ac:dyDescent="0.25">
      <c r="A425" t="s">
        <v>12</v>
      </c>
      <c r="B425" t="s">
        <v>25</v>
      </c>
      <c r="E425" t="s">
        <v>10</v>
      </c>
      <c r="F425" t="s">
        <v>52</v>
      </c>
      <c r="G425" t="s">
        <v>48</v>
      </c>
      <c r="H425" t="s">
        <v>7</v>
      </c>
      <c r="I425" t="s">
        <v>63</v>
      </c>
      <c r="J425" s="6">
        <v>166</v>
      </c>
    </row>
    <row r="426" spans="1:10" x14ac:dyDescent="0.25">
      <c r="A426" t="s">
        <v>12</v>
      </c>
      <c r="B426" t="s">
        <v>25</v>
      </c>
      <c r="E426" t="s">
        <v>10</v>
      </c>
      <c r="F426" t="s">
        <v>52</v>
      </c>
      <c r="G426" t="s">
        <v>47</v>
      </c>
      <c r="H426" t="s">
        <v>7</v>
      </c>
      <c r="I426" t="s">
        <v>62</v>
      </c>
      <c r="J426" s="6">
        <v>150</v>
      </c>
    </row>
    <row r="427" spans="1:10" x14ac:dyDescent="0.25">
      <c r="A427" t="s">
        <v>12</v>
      </c>
      <c r="B427" t="s">
        <v>25</v>
      </c>
      <c r="E427" t="s">
        <v>10</v>
      </c>
      <c r="F427" t="s">
        <v>52</v>
      </c>
      <c r="G427" t="s">
        <v>47</v>
      </c>
      <c r="H427" t="s">
        <v>7</v>
      </c>
      <c r="I427" t="s">
        <v>63</v>
      </c>
      <c r="J427" s="6">
        <v>153</v>
      </c>
    </row>
    <row r="428" spans="1:10" x14ac:dyDescent="0.25">
      <c r="A428" t="s">
        <v>12</v>
      </c>
      <c r="B428" t="s">
        <v>28</v>
      </c>
      <c r="E428" t="s">
        <v>10</v>
      </c>
      <c r="F428" t="s">
        <v>52</v>
      </c>
      <c r="G428" s="8" t="s">
        <v>46</v>
      </c>
      <c r="H428" t="s">
        <v>7</v>
      </c>
      <c r="I428" t="s">
        <v>62</v>
      </c>
      <c r="J428" s="6">
        <v>27</v>
      </c>
    </row>
    <row r="429" spans="1:10" x14ac:dyDescent="0.25">
      <c r="A429" t="s">
        <v>12</v>
      </c>
      <c r="B429" t="s">
        <v>28</v>
      </c>
      <c r="E429" t="s">
        <v>10</v>
      </c>
      <c r="F429" t="s">
        <v>52</v>
      </c>
      <c r="G429" t="s">
        <v>46</v>
      </c>
      <c r="H429" t="s">
        <v>7</v>
      </c>
      <c r="I429" t="s">
        <v>63</v>
      </c>
      <c r="J429" s="6">
        <v>19</v>
      </c>
    </row>
    <row r="430" spans="1:10" x14ac:dyDescent="0.25">
      <c r="A430" t="s">
        <v>12</v>
      </c>
      <c r="B430" t="s">
        <v>28</v>
      </c>
      <c r="E430" t="s">
        <v>10</v>
      </c>
      <c r="F430" t="s">
        <v>52</v>
      </c>
      <c r="G430" t="s">
        <v>48</v>
      </c>
      <c r="H430" t="s">
        <v>7</v>
      </c>
      <c r="I430" t="s">
        <v>62</v>
      </c>
      <c r="J430" s="6">
        <v>773</v>
      </c>
    </row>
    <row r="431" spans="1:10" x14ac:dyDescent="0.25">
      <c r="A431" t="s">
        <v>12</v>
      </c>
      <c r="B431" t="s">
        <v>28</v>
      </c>
      <c r="E431" t="s">
        <v>10</v>
      </c>
      <c r="F431" t="s">
        <v>52</v>
      </c>
      <c r="G431" t="s">
        <v>48</v>
      </c>
      <c r="H431" t="s">
        <v>7</v>
      </c>
      <c r="I431" t="s">
        <v>63</v>
      </c>
      <c r="J431" s="6">
        <v>832</v>
      </c>
    </row>
    <row r="432" spans="1:10" x14ac:dyDescent="0.25">
      <c r="A432" t="s">
        <v>12</v>
      </c>
      <c r="B432" t="s">
        <v>28</v>
      </c>
      <c r="E432" t="s">
        <v>10</v>
      </c>
      <c r="F432" t="s">
        <v>52</v>
      </c>
      <c r="G432" t="s">
        <v>47</v>
      </c>
      <c r="H432" t="s">
        <v>7</v>
      </c>
      <c r="I432" t="s">
        <v>62</v>
      </c>
      <c r="J432" s="6">
        <v>536</v>
      </c>
    </row>
    <row r="433" spans="1:10" x14ac:dyDescent="0.25">
      <c r="A433" t="s">
        <v>12</v>
      </c>
      <c r="B433" t="s">
        <v>28</v>
      </c>
      <c r="E433" t="s">
        <v>10</v>
      </c>
      <c r="F433" t="s">
        <v>52</v>
      </c>
      <c r="G433" t="s">
        <v>47</v>
      </c>
      <c r="H433" t="s">
        <v>7</v>
      </c>
      <c r="I433" t="s">
        <v>63</v>
      </c>
      <c r="J433" s="6">
        <v>583</v>
      </c>
    </row>
    <row r="434" spans="1:10" x14ac:dyDescent="0.25">
      <c r="A434" t="s">
        <v>12</v>
      </c>
      <c r="B434" t="s">
        <v>30</v>
      </c>
      <c r="E434" t="s">
        <v>10</v>
      </c>
      <c r="F434" t="s">
        <v>52</v>
      </c>
      <c r="G434" s="8" t="s">
        <v>46</v>
      </c>
      <c r="H434" t="s">
        <v>7</v>
      </c>
      <c r="I434" t="s">
        <v>62</v>
      </c>
      <c r="J434" s="6">
        <v>298</v>
      </c>
    </row>
    <row r="435" spans="1:10" x14ac:dyDescent="0.25">
      <c r="A435" t="s">
        <v>12</v>
      </c>
      <c r="B435" t="s">
        <v>30</v>
      </c>
      <c r="E435" t="s">
        <v>10</v>
      </c>
      <c r="F435" t="s">
        <v>52</v>
      </c>
      <c r="G435" t="s">
        <v>46</v>
      </c>
      <c r="H435" t="s">
        <v>7</v>
      </c>
      <c r="I435" t="s">
        <v>63</v>
      </c>
      <c r="J435" s="6">
        <v>313</v>
      </c>
    </row>
    <row r="436" spans="1:10" x14ac:dyDescent="0.25">
      <c r="A436" t="s">
        <v>12</v>
      </c>
      <c r="B436" t="s">
        <v>30</v>
      </c>
      <c r="E436" t="s">
        <v>10</v>
      </c>
      <c r="F436" t="s">
        <v>52</v>
      </c>
      <c r="G436" t="s">
        <v>48</v>
      </c>
      <c r="H436" t="s">
        <v>7</v>
      </c>
      <c r="I436" t="s">
        <v>62</v>
      </c>
      <c r="J436" s="6">
        <v>801</v>
      </c>
    </row>
    <row r="437" spans="1:10" x14ac:dyDescent="0.25">
      <c r="A437" t="s">
        <v>12</v>
      </c>
      <c r="B437" t="s">
        <v>30</v>
      </c>
      <c r="E437" t="s">
        <v>10</v>
      </c>
      <c r="F437" t="s">
        <v>52</v>
      </c>
      <c r="G437" t="s">
        <v>48</v>
      </c>
      <c r="H437" t="s">
        <v>7</v>
      </c>
      <c r="I437" t="s">
        <v>63</v>
      </c>
      <c r="J437" s="6">
        <v>813</v>
      </c>
    </row>
    <row r="438" spans="1:10" x14ac:dyDescent="0.25">
      <c r="A438" t="s">
        <v>12</v>
      </c>
      <c r="B438" t="s">
        <v>30</v>
      </c>
      <c r="E438" t="s">
        <v>10</v>
      </c>
      <c r="F438" t="s">
        <v>52</v>
      </c>
      <c r="G438" t="s">
        <v>47</v>
      </c>
      <c r="H438" t="s">
        <v>7</v>
      </c>
      <c r="I438" t="s">
        <v>62</v>
      </c>
      <c r="J438" s="6">
        <v>812</v>
      </c>
    </row>
    <row r="439" spans="1:10" x14ac:dyDescent="0.25">
      <c r="A439" t="s">
        <v>12</v>
      </c>
      <c r="B439" t="s">
        <v>30</v>
      </c>
      <c r="E439" t="s">
        <v>10</v>
      </c>
      <c r="F439" t="s">
        <v>52</v>
      </c>
      <c r="G439" t="s">
        <v>47</v>
      </c>
      <c r="H439" t="s">
        <v>7</v>
      </c>
      <c r="I439" t="s">
        <v>63</v>
      </c>
      <c r="J439" s="6">
        <v>828</v>
      </c>
    </row>
    <row r="440" spans="1:10" x14ac:dyDescent="0.25">
      <c r="A440" t="s">
        <v>12</v>
      </c>
      <c r="B440" s="8" t="s">
        <v>32</v>
      </c>
      <c r="E440" t="s">
        <v>10</v>
      </c>
      <c r="F440" t="s">
        <v>52</v>
      </c>
      <c r="G440" s="8" t="s">
        <v>46</v>
      </c>
      <c r="H440" t="s">
        <v>7</v>
      </c>
      <c r="I440" t="s">
        <v>62</v>
      </c>
      <c r="J440" s="6">
        <v>69</v>
      </c>
    </row>
    <row r="441" spans="1:10" x14ac:dyDescent="0.25">
      <c r="A441" t="s">
        <v>12</v>
      </c>
      <c r="B441" t="s">
        <v>32</v>
      </c>
      <c r="E441" t="s">
        <v>10</v>
      </c>
      <c r="F441" t="s">
        <v>52</v>
      </c>
      <c r="G441" t="s">
        <v>46</v>
      </c>
      <c r="H441" t="s">
        <v>7</v>
      </c>
      <c r="I441" t="s">
        <v>63</v>
      </c>
      <c r="J441" s="6">
        <v>75</v>
      </c>
    </row>
    <row r="442" spans="1:10" x14ac:dyDescent="0.25">
      <c r="A442" t="s">
        <v>12</v>
      </c>
      <c r="B442" t="s">
        <v>32</v>
      </c>
      <c r="E442" t="s">
        <v>10</v>
      </c>
      <c r="F442" t="s">
        <v>52</v>
      </c>
      <c r="G442" t="s">
        <v>48</v>
      </c>
      <c r="H442" t="s">
        <v>7</v>
      </c>
      <c r="I442" t="s">
        <v>62</v>
      </c>
      <c r="J442" s="6">
        <v>160</v>
      </c>
    </row>
    <row r="443" spans="1:10" x14ac:dyDescent="0.25">
      <c r="A443" t="s">
        <v>12</v>
      </c>
      <c r="B443" t="s">
        <v>32</v>
      </c>
      <c r="E443" t="s">
        <v>10</v>
      </c>
      <c r="F443" t="s">
        <v>52</v>
      </c>
      <c r="G443" t="s">
        <v>48</v>
      </c>
      <c r="H443" t="s">
        <v>7</v>
      </c>
      <c r="I443" t="s">
        <v>63</v>
      </c>
      <c r="J443" s="6">
        <v>161</v>
      </c>
    </row>
    <row r="444" spans="1:10" x14ac:dyDescent="0.25">
      <c r="A444" t="s">
        <v>12</v>
      </c>
      <c r="B444" t="s">
        <v>32</v>
      </c>
      <c r="E444" t="s">
        <v>10</v>
      </c>
      <c r="F444" t="s">
        <v>52</v>
      </c>
      <c r="G444" t="s">
        <v>47</v>
      </c>
      <c r="H444" t="s">
        <v>7</v>
      </c>
      <c r="I444" t="s">
        <v>62</v>
      </c>
      <c r="J444" s="6">
        <v>156</v>
      </c>
    </row>
    <row r="445" spans="1:10" x14ac:dyDescent="0.25">
      <c r="A445" t="s">
        <v>12</v>
      </c>
      <c r="B445" t="s">
        <v>32</v>
      </c>
      <c r="E445" t="s">
        <v>10</v>
      </c>
      <c r="F445" t="s">
        <v>52</v>
      </c>
      <c r="G445" t="s">
        <v>47</v>
      </c>
      <c r="H445" t="s">
        <v>7</v>
      </c>
      <c r="I445" t="s">
        <v>63</v>
      </c>
      <c r="J445" s="6">
        <v>138</v>
      </c>
    </row>
    <row r="446" spans="1:10" x14ac:dyDescent="0.25">
      <c r="A446" t="s">
        <v>12</v>
      </c>
      <c r="B446" t="s">
        <v>34</v>
      </c>
      <c r="E446" t="s">
        <v>10</v>
      </c>
      <c r="F446" t="s">
        <v>52</v>
      </c>
      <c r="G446" s="8" t="s">
        <v>46</v>
      </c>
      <c r="H446" t="s">
        <v>7</v>
      </c>
      <c r="I446" t="s">
        <v>62</v>
      </c>
      <c r="J446" s="6">
        <v>11</v>
      </c>
    </row>
    <row r="447" spans="1:10" x14ac:dyDescent="0.25">
      <c r="A447" t="s">
        <v>12</v>
      </c>
      <c r="B447" t="s">
        <v>34</v>
      </c>
      <c r="E447" t="s">
        <v>10</v>
      </c>
      <c r="F447" t="s">
        <v>52</v>
      </c>
      <c r="G447" t="s">
        <v>46</v>
      </c>
      <c r="H447" t="s">
        <v>7</v>
      </c>
      <c r="I447" t="s">
        <v>63</v>
      </c>
      <c r="J447" s="6">
        <v>9</v>
      </c>
    </row>
    <row r="448" spans="1:10" x14ac:dyDescent="0.25">
      <c r="A448" t="s">
        <v>12</v>
      </c>
      <c r="B448" t="s">
        <v>34</v>
      </c>
      <c r="E448" t="s">
        <v>10</v>
      </c>
      <c r="F448" t="s">
        <v>52</v>
      </c>
      <c r="G448" t="s">
        <v>48</v>
      </c>
      <c r="H448" t="s">
        <v>7</v>
      </c>
      <c r="I448" t="s">
        <v>62</v>
      </c>
      <c r="J448" s="6">
        <v>504</v>
      </c>
    </row>
    <row r="449" spans="1:10" x14ac:dyDescent="0.25">
      <c r="A449" t="s">
        <v>12</v>
      </c>
      <c r="B449" t="s">
        <v>34</v>
      </c>
      <c r="E449" t="s">
        <v>10</v>
      </c>
      <c r="F449" t="s">
        <v>52</v>
      </c>
      <c r="G449" t="s">
        <v>48</v>
      </c>
      <c r="H449" t="s">
        <v>7</v>
      </c>
      <c r="I449" t="s">
        <v>63</v>
      </c>
      <c r="J449" s="6">
        <v>584</v>
      </c>
    </row>
    <row r="450" spans="1:10" x14ac:dyDescent="0.25">
      <c r="A450" t="s">
        <v>12</v>
      </c>
      <c r="B450" t="s">
        <v>34</v>
      </c>
      <c r="E450" t="s">
        <v>10</v>
      </c>
      <c r="F450" t="s">
        <v>52</v>
      </c>
      <c r="G450" t="s">
        <v>47</v>
      </c>
      <c r="H450" t="s">
        <v>7</v>
      </c>
      <c r="I450" t="s">
        <v>62</v>
      </c>
      <c r="J450" s="6">
        <v>399</v>
      </c>
    </row>
    <row r="451" spans="1:10" x14ac:dyDescent="0.25">
      <c r="A451" t="s">
        <v>12</v>
      </c>
      <c r="B451" t="s">
        <v>34</v>
      </c>
      <c r="E451" t="s">
        <v>10</v>
      </c>
      <c r="F451" t="s">
        <v>52</v>
      </c>
      <c r="G451" t="s">
        <v>47</v>
      </c>
      <c r="H451" t="s">
        <v>7</v>
      </c>
      <c r="I451" t="s">
        <v>63</v>
      </c>
      <c r="J451" s="6">
        <v>426</v>
      </c>
    </row>
    <row r="452" spans="1:10" s="8" customFormat="1" x14ac:dyDescent="0.25">
      <c r="A452" t="s">
        <v>12</v>
      </c>
      <c r="B452" s="8" t="s">
        <v>9</v>
      </c>
      <c r="E452" s="8" t="s">
        <v>14</v>
      </c>
      <c r="G452" s="8" t="s">
        <v>46</v>
      </c>
      <c r="H452" s="8" t="s">
        <v>7</v>
      </c>
      <c r="I452" s="8" t="s">
        <v>62</v>
      </c>
      <c r="J452" s="9">
        <v>71</v>
      </c>
    </row>
    <row r="453" spans="1:10" x14ac:dyDescent="0.25">
      <c r="A453" t="s">
        <v>12</v>
      </c>
      <c r="B453" t="s">
        <v>9</v>
      </c>
      <c r="E453" t="s">
        <v>14</v>
      </c>
      <c r="G453" t="s">
        <v>46</v>
      </c>
      <c r="H453" t="s">
        <v>7</v>
      </c>
      <c r="I453" t="s">
        <v>63</v>
      </c>
      <c r="J453" s="6">
        <v>77</v>
      </c>
    </row>
    <row r="454" spans="1:10" x14ac:dyDescent="0.25">
      <c r="A454" t="s">
        <v>12</v>
      </c>
      <c r="B454" t="s">
        <v>9</v>
      </c>
      <c r="E454" t="s">
        <v>14</v>
      </c>
      <c r="G454" t="s">
        <v>48</v>
      </c>
      <c r="H454" t="s">
        <v>7</v>
      </c>
      <c r="I454" t="s">
        <v>62</v>
      </c>
      <c r="J454" s="6">
        <v>362</v>
      </c>
    </row>
    <row r="455" spans="1:10" x14ac:dyDescent="0.25">
      <c r="A455" t="s">
        <v>12</v>
      </c>
      <c r="B455" t="s">
        <v>9</v>
      </c>
      <c r="E455" t="s">
        <v>14</v>
      </c>
      <c r="G455" t="s">
        <v>48</v>
      </c>
      <c r="H455" t="s">
        <v>7</v>
      </c>
      <c r="I455" t="s">
        <v>63</v>
      </c>
      <c r="J455" s="6">
        <v>338</v>
      </c>
    </row>
    <row r="456" spans="1:10" x14ac:dyDescent="0.25">
      <c r="A456" t="s">
        <v>12</v>
      </c>
      <c r="B456" t="s">
        <v>9</v>
      </c>
      <c r="E456" t="s">
        <v>14</v>
      </c>
      <c r="G456" t="s">
        <v>47</v>
      </c>
      <c r="H456" t="s">
        <v>7</v>
      </c>
      <c r="I456" t="s">
        <v>62</v>
      </c>
      <c r="J456" s="6">
        <v>297</v>
      </c>
    </row>
    <row r="457" spans="1:10" x14ac:dyDescent="0.25">
      <c r="A457" t="s">
        <v>12</v>
      </c>
      <c r="B457" t="s">
        <v>9</v>
      </c>
      <c r="E457" t="s">
        <v>14</v>
      </c>
      <c r="G457" t="s">
        <v>47</v>
      </c>
      <c r="H457" t="s">
        <v>7</v>
      </c>
      <c r="I457" t="s">
        <v>63</v>
      </c>
      <c r="J457" s="6">
        <v>257</v>
      </c>
    </row>
    <row r="458" spans="1:10" x14ac:dyDescent="0.25">
      <c r="A458" t="s">
        <v>12</v>
      </c>
      <c r="B458" s="8" t="s">
        <v>13</v>
      </c>
      <c r="E458" t="s">
        <v>14</v>
      </c>
      <c r="G458" s="8" t="s">
        <v>46</v>
      </c>
      <c r="H458" t="s">
        <v>7</v>
      </c>
      <c r="I458" t="s">
        <v>62</v>
      </c>
      <c r="J458" s="6">
        <v>41</v>
      </c>
    </row>
    <row r="459" spans="1:10" x14ac:dyDescent="0.25">
      <c r="A459" t="s">
        <v>12</v>
      </c>
      <c r="B459" t="s">
        <v>13</v>
      </c>
      <c r="E459" t="s">
        <v>14</v>
      </c>
      <c r="G459" t="s">
        <v>46</v>
      </c>
      <c r="H459" t="s">
        <v>7</v>
      </c>
      <c r="I459" t="s">
        <v>63</v>
      </c>
      <c r="J459" s="6">
        <v>50</v>
      </c>
    </row>
    <row r="460" spans="1:10" x14ac:dyDescent="0.25">
      <c r="A460" t="s">
        <v>12</v>
      </c>
      <c r="B460" t="s">
        <v>13</v>
      </c>
      <c r="E460" t="s">
        <v>14</v>
      </c>
      <c r="G460" t="s">
        <v>48</v>
      </c>
      <c r="H460" t="s">
        <v>7</v>
      </c>
      <c r="I460" t="s">
        <v>62</v>
      </c>
      <c r="J460" s="6">
        <v>204</v>
      </c>
    </row>
    <row r="461" spans="1:10" x14ac:dyDescent="0.25">
      <c r="A461" t="s">
        <v>12</v>
      </c>
      <c r="B461" t="s">
        <v>13</v>
      </c>
      <c r="E461" t="s">
        <v>14</v>
      </c>
      <c r="G461" t="s">
        <v>48</v>
      </c>
      <c r="H461" t="s">
        <v>7</v>
      </c>
      <c r="I461" t="s">
        <v>63</v>
      </c>
      <c r="J461" s="6">
        <v>187</v>
      </c>
    </row>
    <row r="462" spans="1:10" x14ac:dyDescent="0.25">
      <c r="A462" t="s">
        <v>12</v>
      </c>
      <c r="B462" t="s">
        <v>13</v>
      </c>
      <c r="E462" t="s">
        <v>14</v>
      </c>
      <c r="G462" t="s">
        <v>47</v>
      </c>
      <c r="H462" t="s">
        <v>7</v>
      </c>
      <c r="I462" t="s">
        <v>62</v>
      </c>
      <c r="J462" s="6">
        <v>139</v>
      </c>
    </row>
    <row r="463" spans="1:10" x14ac:dyDescent="0.25">
      <c r="A463" t="s">
        <v>12</v>
      </c>
      <c r="B463" t="s">
        <v>13</v>
      </c>
      <c r="E463" t="s">
        <v>14</v>
      </c>
      <c r="G463" t="s">
        <v>47</v>
      </c>
      <c r="H463" t="s">
        <v>7</v>
      </c>
      <c r="I463" t="s">
        <v>63</v>
      </c>
      <c r="J463" s="6">
        <v>139</v>
      </c>
    </row>
    <row r="464" spans="1:10" x14ac:dyDescent="0.25">
      <c r="A464" t="s">
        <v>12</v>
      </c>
      <c r="B464" t="s">
        <v>17</v>
      </c>
      <c r="E464" t="s">
        <v>14</v>
      </c>
      <c r="G464" s="8" t="s">
        <v>46</v>
      </c>
      <c r="H464" t="s">
        <v>7</v>
      </c>
      <c r="I464" t="s">
        <v>62</v>
      </c>
      <c r="J464" s="6">
        <v>347</v>
      </c>
    </row>
    <row r="465" spans="1:10" x14ac:dyDescent="0.25">
      <c r="A465" t="s">
        <v>12</v>
      </c>
      <c r="B465" t="s">
        <v>17</v>
      </c>
      <c r="E465" t="s">
        <v>14</v>
      </c>
      <c r="G465" t="s">
        <v>46</v>
      </c>
      <c r="H465" t="s">
        <v>7</v>
      </c>
      <c r="I465" t="s">
        <v>63</v>
      </c>
      <c r="J465" s="6">
        <v>315</v>
      </c>
    </row>
    <row r="466" spans="1:10" x14ac:dyDescent="0.25">
      <c r="A466" t="s">
        <v>12</v>
      </c>
      <c r="B466" t="s">
        <v>17</v>
      </c>
      <c r="E466" t="s">
        <v>14</v>
      </c>
      <c r="G466" t="s">
        <v>48</v>
      </c>
      <c r="H466" t="s">
        <v>7</v>
      </c>
      <c r="I466" t="s">
        <v>62</v>
      </c>
      <c r="J466" s="6">
        <v>1146</v>
      </c>
    </row>
    <row r="467" spans="1:10" x14ac:dyDescent="0.25">
      <c r="A467" t="s">
        <v>12</v>
      </c>
      <c r="B467" t="s">
        <v>17</v>
      </c>
      <c r="E467" t="s">
        <v>14</v>
      </c>
      <c r="G467" t="s">
        <v>48</v>
      </c>
      <c r="H467" t="s">
        <v>7</v>
      </c>
      <c r="I467" t="s">
        <v>63</v>
      </c>
      <c r="J467" s="6">
        <v>1143</v>
      </c>
    </row>
    <row r="468" spans="1:10" x14ac:dyDescent="0.25">
      <c r="A468" t="s">
        <v>12</v>
      </c>
      <c r="B468" t="s">
        <v>17</v>
      </c>
      <c r="E468" t="s">
        <v>14</v>
      </c>
      <c r="G468" t="s">
        <v>47</v>
      </c>
      <c r="H468" t="s">
        <v>7</v>
      </c>
      <c r="I468" t="s">
        <v>62</v>
      </c>
      <c r="J468" s="6">
        <v>1001</v>
      </c>
    </row>
    <row r="469" spans="1:10" x14ac:dyDescent="0.25">
      <c r="A469" t="s">
        <v>12</v>
      </c>
      <c r="B469" t="s">
        <v>17</v>
      </c>
      <c r="E469" t="s">
        <v>14</v>
      </c>
      <c r="G469" t="s">
        <v>47</v>
      </c>
      <c r="H469" t="s">
        <v>7</v>
      </c>
      <c r="I469" t="s">
        <v>63</v>
      </c>
      <c r="J469" s="6">
        <v>919</v>
      </c>
    </row>
    <row r="470" spans="1:10" x14ac:dyDescent="0.25">
      <c r="A470" t="s">
        <v>12</v>
      </c>
      <c r="B470" t="s">
        <v>19</v>
      </c>
      <c r="E470" t="s">
        <v>14</v>
      </c>
      <c r="G470" s="8" t="s">
        <v>46</v>
      </c>
      <c r="H470" t="s">
        <v>7</v>
      </c>
      <c r="I470" t="s">
        <v>62</v>
      </c>
      <c r="J470" s="6">
        <v>9</v>
      </c>
    </row>
    <row r="471" spans="1:10" x14ac:dyDescent="0.25">
      <c r="A471" t="s">
        <v>12</v>
      </c>
      <c r="B471" t="s">
        <v>19</v>
      </c>
      <c r="E471" t="s">
        <v>14</v>
      </c>
      <c r="G471" t="s">
        <v>46</v>
      </c>
      <c r="H471" t="s">
        <v>7</v>
      </c>
      <c r="I471" t="s">
        <v>63</v>
      </c>
      <c r="J471" s="6">
        <v>11</v>
      </c>
    </row>
    <row r="472" spans="1:10" x14ac:dyDescent="0.25">
      <c r="A472" t="s">
        <v>12</v>
      </c>
      <c r="B472" t="s">
        <v>19</v>
      </c>
      <c r="E472" t="s">
        <v>14</v>
      </c>
      <c r="G472" t="s">
        <v>48</v>
      </c>
      <c r="H472" t="s">
        <v>7</v>
      </c>
      <c r="I472" t="s">
        <v>62</v>
      </c>
      <c r="J472" s="6">
        <v>1172</v>
      </c>
    </row>
    <row r="473" spans="1:10" x14ac:dyDescent="0.25">
      <c r="A473" t="s">
        <v>12</v>
      </c>
      <c r="B473" t="s">
        <v>19</v>
      </c>
      <c r="E473" t="s">
        <v>14</v>
      </c>
      <c r="G473" t="s">
        <v>48</v>
      </c>
      <c r="H473" t="s">
        <v>7</v>
      </c>
      <c r="I473" t="s">
        <v>63</v>
      </c>
      <c r="J473" s="6">
        <v>1204</v>
      </c>
    </row>
    <row r="474" spans="1:10" x14ac:dyDescent="0.25">
      <c r="A474" t="s">
        <v>12</v>
      </c>
      <c r="B474" t="s">
        <v>19</v>
      </c>
      <c r="E474" t="s">
        <v>14</v>
      </c>
      <c r="G474" t="s">
        <v>47</v>
      </c>
      <c r="H474" t="s">
        <v>7</v>
      </c>
      <c r="I474" t="s">
        <v>62</v>
      </c>
      <c r="J474" s="6">
        <v>392</v>
      </c>
    </row>
    <row r="475" spans="1:10" x14ac:dyDescent="0.25">
      <c r="A475" t="s">
        <v>12</v>
      </c>
      <c r="B475" t="s">
        <v>19</v>
      </c>
      <c r="E475" t="s">
        <v>14</v>
      </c>
      <c r="G475" t="s">
        <v>47</v>
      </c>
      <c r="H475" t="s">
        <v>7</v>
      </c>
      <c r="I475" t="s">
        <v>63</v>
      </c>
      <c r="J475" s="6">
        <v>405</v>
      </c>
    </row>
    <row r="476" spans="1:10" x14ac:dyDescent="0.25">
      <c r="A476" t="s">
        <v>12</v>
      </c>
      <c r="B476" t="s">
        <v>22</v>
      </c>
      <c r="E476" t="s">
        <v>14</v>
      </c>
      <c r="G476" s="8" t="s">
        <v>46</v>
      </c>
      <c r="H476" t="s">
        <v>7</v>
      </c>
      <c r="I476" t="s">
        <v>62</v>
      </c>
      <c r="J476" s="6">
        <v>134</v>
      </c>
    </row>
    <row r="477" spans="1:10" x14ac:dyDescent="0.25">
      <c r="A477" t="s">
        <v>12</v>
      </c>
      <c r="B477" t="s">
        <v>22</v>
      </c>
      <c r="E477" t="s">
        <v>14</v>
      </c>
      <c r="G477" t="s">
        <v>46</v>
      </c>
      <c r="H477" t="s">
        <v>7</v>
      </c>
      <c r="I477" t="s">
        <v>63</v>
      </c>
      <c r="J477" s="6">
        <v>143</v>
      </c>
    </row>
    <row r="478" spans="1:10" x14ac:dyDescent="0.25">
      <c r="A478" t="s">
        <v>12</v>
      </c>
      <c r="B478" t="s">
        <v>22</v>
      </c>
      <c r="E478" t="s">
        <v>14</v>
      </c>
      <c r="G478" t="s">
        <v>48</v>
      </c>
      <c r="H478" t="s">
        <v>7</v>
      </c>
      <c r="I478" t="s">
        <v>62</v>
      </c>
      <c r="J478" s="6">
        <v>291</v>
      </c>
    </row>
    <row r="479" spans="1:10" x14ac:dyDescent="0.25">
      <c r="A479" t="s">
        <v>12</v>
      </c>
      <c r="B479" t="s">
        <v>22</v>
      </c>
      <c r="E479" t="s">
        <v>14</v>
      </c>
      <c r="G479" t="s">
        <v>48</v>
      </c>
      <c r="H479" t="s">
        <v>7</v>
      </c>
      <c r="I479" t="s">
        <v>63</v>
      </c>
      <c r="J479" s="6">
        <v>299</v>
      </c>
    </row>
    <row r="480" spans="1:10" x14ac:dyDescent="0.25">
      <c r="A480" t="s">
        <v>12</v>
      </c>
      <c r="B480" t="s">
        <v>22</v>
      </c>
      <c r="E480" t="s">
        <v>14</v>
      </c>
      <c r="G480" t="s">
        <v>47</v>
      </c>
      <c r="H480" t="s">
        <v>7</v>
      </c>
      <c r="I480" t="s">
        <v>62</v>
      </c>
      <c r="J480" s="6">
        <v>243</v>
      </c>
    </row>
    <row r="481" spans="1:10" x14ac:dyDescent="0.25">
      <c r="A481" t="s">
        <v>12</v>
      </c>
      <c r="B481" t="s">
        <v>22</v>
      </c>
      <c r="E481" t="s">
        <v>14</v>
      </c>
      <c r="G481" t="s">
        <v>47</v>
      </c>
      <c r="H481" t="s">
        <v>7</v>
      </c>
      <c r="I481" t="s">
        <v>63</v>
      </c>
      <c r="J481" s="6">
        <v>225</v>
      </c>
    </row>
    <row r="482" spans="1:10" x14ac:dyDescent="0.25">
      <c r="A482" t="s">
        <v>12</v>
      </c>
      <c r="B482" t="s">
        <v>25</v>
      </c>
      <c r="E482" t="s">
        <v>14</v>
      </c>
      <c r="G482" s="8" t="s">
        <v>46</v>
      </c>
      <c r="H482" t="s">
        <v>7</v>
      </c>
      <c r="I482" t="s">
        <v>62</v>
      </c>
      <c r="J482" s="6">
        <v>600</v>
      </c>
    </row>
    <row r="483" spans="1:10" x14ac:dyDescent="0.25">
      <c r="A483" t="s">
        <v>12</v>
      </c>
      <c r="B483" t="s">
        <v>25</v>
      </c>
      <c r="E483" t="s">
        <v>14</v>
      </c>
      <c r="G483" t="s">
        <v>46</v>
      </c>
      <c r="H483" t="s">
        <v>7</v>
      </c>
      <c r="I483" t="s">
        <v>63</v>
      </c>
      <c r="J483" s="6">
        <v>603</v>
      </c>
    </row>
    <row r="484" spans="1:10" x14ac:dyDescent="0.25">
      <c r="A484" t="s">
        <v>12</v>
      </c>
      <c r="B484" t="s">
        <v>25</v>
      </c>
      <c r="E484" t="s">
        <v>14</v>
      </c>
      <c r="G484" t="s">
        <v>48</v>
      </c>
      <c r="H484" t="s">
        <v>7</v>
      </c>
      <c r="I484" t="s">
        <v>62</v>
      </c>
      <c r="J484" s="6">
        <v>1195</v>
      </c>
    </row>
    <row r="485" spans="1:10" x14ac:dyDescent="0.25">
      <c r="A485" t="s">
        <v>12</v>
      </c>
      <c r="B485" t="s">
        <v>25</v>
      </c>
      <c r="E485" t="s">
        <v>14</v>
      </c>
      <c r="G485" t="s">
        <v>48</v>
      </c>
      <c r="H485" t="s">
        <v>7</v>
      </c>
      <c r="I485" t="s">
        <v>63</v>
      </c>
      <c r="J485" s="6">
        <v>1173</v>
      </c>
    </row>
    <row r="486" spans="1:10" x14ac:dyDescent="0.25">
      <c r="A486" t="s">
        <v>12</v>
      </c>
      <c r="B486" t="s">
        <v>25</v>
      </c>
      <c r="E486" t="s">
        <v>14</v>
      </c>
      <c r="G486" t="s">
        <v>47</v>
      </c>
      <c r="H486" t="s">
        <v>7</v>
      </c>
      <c r="I486" t="s">
        <v>62</v>
      </c>
      <c r="J486" s="6">
        <v>551</v>
      </c>
    </row>
    <row r="487" spans="1:10" x14ac:dyDescent="0.25">
      <c r="A487" t="s">
        <v>12</v>
      </c>
      <c r="B487" t="s">
        <v>25</v>
      </c>
      <c r="E487" t="s">
        <v>14</v>
      </c>
      <c r="G487" t="s">
        <v>47</v>
      </c>
      <c r="H487" t="s">
        <v>7</v>
      </c>
      <c r="I487" t="s">
        <v>63</v>
      </c>
      <c r="J487" s="6">
        <v>617</v>
      </c>
    </row>
    <row r="488" spans="1:10" x14ac:dyDescent="0.25">
      <c r="A488" t="s">
        <v>12</v>
      </c>
      <c r="B488" t="s">
        <v>28</v>
      </c>
      <c r="E488" t="s">
        <v>14</v>
      </c>
      <c r="G488" s="8" t="s">
        <v>46</v>
      </c>
      <c r="H488" t="s">
        <v>7</v>
      </c>
      <c r="I488" t="s">
        <v>62</v>
      </c>
      <c r="J488" s="6">
        <v>0</v>
      </c>
    </row>
    <row r="489" spans="1:10" x14ac:dyDescent="0.25">
      <c r="A489" t="s">
        <v>12</v>
      </c>
      <c r="B489" t="s">
        <v>28</v>
      </c>
      <c r="E489" t="s">
        <v>14</v>
      </c>
      <c r="G489" t="s">
        <v>46</v>
      </c>
      <c r="H489" t="s">
        <v>7</v>
      </c>
      <c r="I489" t="s">
        <v>63</v>
      </c>
      <c r="J489" s="6">
        <v>0</v>
      </c>
    </row>
    <row r="490" spans="1:10" x14ac:dyDescent="0.25">
      <c r="A490" t="s">
        <v>12</v>
      </c>
      <c r="B490" t="s">
        <v>28</v>
      </c>
      <c r="E490" t="s">
        <v>14</v>
      </c>
      <c r="G490" t="s">
        <v>48</v>
      </c>
      <c r="H490" t="s">
        <v>7</v>
      </c>
      <c r="I490" t="s">
        <v>62</v>
      </c>
      <c r="J490" s="6">
        <v>35</v>
      </c>
    </row>
    <row r="491" spans="1:10" x14ac:dyDescent="0.25">
      <c r="A491" t="s">
        <v>12</v>
      </c>
      <c r="B491" t="s">
        <v>28</v>
      </c>
      <c r="E491" t="s">
        <v>14</v>
      </c>
      <c r="G491" t="s">
        <v>48</v>
      </c>
      <c r="H491" t="s">
        <v>7</v>
      </c>
      <c r="I491" t="s">
        <v>63</v>
      </c>
      <c r="J491" s="6">
        <v>52</v>
      </c>
    </row>
    <row r="492" spans="1:10" x14ac:dyDescent="0.25">
      <c r="A492" t="s">
        <v>12</v>
      </c>
      <c r="B492" t="s">
        <v>28</v>
      </c>
      <c r="E492" t="s">
        <v>14</v>
      </c>
      <c r="G492" t="s">
        <v>47</v>
      </c>
      <c r="H492" t="s">
        <v>7</v>
      </c>
      <c r="I492" t="s">
        <v>62</v>
      </c>
      <c r="J492" s="6">
        <v>45</v>
      </c>
    </row>
    <row r="493" spans="1:10" x14ac:dyDescent="0.25">
      <c r="A493" t="s">
        <v>12</v>
      </c>
      <c r="B493" t="s">
        <v>28</v>
      </c>
      <c r="E493" t="s">
        <v>14</v>
      </c>
      <c r="G493" t="s">
        <v>47</v>
      </c>
      <c r="H493" t="s">
        <v>7</v>
      </c>
      <c r="I493" t="s">
        <v>63</v>
      </c>
      <c r="J493" s="6">
        <v>73</v>
      </c>
    </row>
    <row r="494" spans="1:10" x14ac:dyDescent="0.25">
      <c r="A494" t="s">
        <v>12</v>
      </c>
      <c r="B494" t="s">
        <v>30</v>
      </c>
      <c r="E494" t="s">
        <v>14</v>
      </c>
      <c r="G494" s="8" t="s">
        <v>46</v>
      </c>
      <c r="H494" t="s">
        <v>7</v>
      </c>
      <c r="I494" t="s">
        <v>62</v>
      </c>
      <c r="J494" s="6">
        <v>105</v>
      </c>
    </row>
    <row r="495" spans="1:10" x14ac:dyDescent="0.25">
      <c r="A495" t="s">
        <v>12</v>
      </c>
      <c r="B495" t="s">
        <v>30</v>
      </c>
      <c r="E495" t="s">
        <v>14</v>
      </c>
      <c r="G495" t="s">
        <v>46</v>
      </c>
      <c r="H495" t="s">
        <v>7</v>
      </c>
      <c r="I495" t="s">
        <v>63</v>
      </c>
      <c r="J495" s="6">
        <v>97</v>
      </c>
    </row>
    <row r="496" spans="1:10" x14ac:dyDescent="0.25">
      <c r="A496" t="s">
        <v>12</v>
      </c>
      <c r="B496" t="s">
        <v>30</v>
      </c>
      <c r="E496" t="s">
        <v>14</v>
      </c>
      <c r="G496" t="s">
        <v>48</v>
      </c>
      <c r="H496" t="s">
        <v>7</v>
      </c>
      <c r="I496" t="s">
        <v>62</v>
      </c>
      <c r="J496" s="6">
        <v>435</v>
      </c>
    </row>
    <row r="497" spans="1:10" x14ac:dyDescent="0.25">
      <c r="A497" t="s">
        <v>12</v>
      </c>
      <c r="B497" t="s">
        <v>30</v>
      </c>
      <c r="E497" t="s">
        <v>14</v>
      </c>
      <c r="G497" t="s">
        <v>48</v>
      </c>
      <c r="H497" t="s">
        <v>7</v>
      </c>
      <c r="I497" t="s">
        <v>63</v>
      </c>
      <c r="J497" s="6">
        <v>474</v>
      </c>
    </row>
    <row r="498" spans="1:10" x14ac:dyDescent="0.25">
      <c r="A498" t="s">
        <v>12</v>
      </c>
      <c r="B498" t="s">
        <v>30</v>
      </c>
      <c r="E498" t="s">
        <v>14</v>
      </c>
      <c r="G498" t="s">
        <v>47</v>
      </c>
      <c r="H498" t="s">
        <v>7</v>
      </c>
      <c r="I498" t="s">
        <v>62</v>
      </c>
      <c r="J498" s="6">
        <v>314</v>
      </c>
    </row>
    <row r="499" spans="1:10" x14ac:dyDescent="0.25">
      <c r="A499" t="s">
        <v>12</v>
      </c>
      <c r="B499" t="s">
        <v>30</v>
      </c>
      <c r="E499" t="s">
        <v>14</v>
      </c>
      <c r="G499" t="s">
        <v>47</v>
      </c>
      <c r="H499" t="s">
        <v>7</v>
      </c>
      <c r="I499" t="s">
        <v>63</v>
      </c>
      <c r="J499" s="6">
        <v>338</v>
      </c>
    </row>
    <row r="500" spans="1:10" x14ac:dyDescent="0.25">
      <c r="A500" t="s">
        <v>12</v>
      </c>
      <c r="B500" s="8" t="s">
        <v>32</v>
      </c>
      <c r="E500" t="s">
        <v>14</v>
      </c>
      <c r="G500" s="8" t="s">
        <v>46</v>
      </c>
      <c r="H500" t="s">
        <v>7</v>
      </c>
      <c r="I500" t="s">
        <v>62</v>
      </c>
      <c r="J500" s="6">
        <v>30</v>
      </c>
    </row>
    <row r="501" spans="1:10" x14ac:dyDescent="0.25">
      <c r="A501" t="s">
        <v>12</v>
      </c>
      <c r="B501" t="s">
        <v>32</v>
      </c>
      <c r="E501" t="s">
        <v>14</v>
      </c>
      <c r="G501" t="s">
        <v>46</v>
      </c>
      <c r="H501" t="s">
        <v>7</v>
      </c>
      <c r="I501" t="s">
        <v>63</v>
      </c>
      <c r="J501" s="6">
        <v>41</v>
      </c>
    </row>
    <row r="502" spans="1:10" x14ac:dyDescent="0.25">
      <c r="A502" t="s">
        <v>12</v>
      </c>
      <c r="B502" t="s">
        <v>32</v>
      </c>
      <c r="E502" t="s">
        <v>14</v>
      </c>
      <c r="G502" t="s">
        <v>48</v>
      </c>
      <c r="H502" t="s">
        <v>7</v>
      </c>
      <c r="I502" t="s">
        <v>62</v>
      </c>
      <c r="J502" s="6">
        <v>409</v>
      </c>
    </row>
    <row r="503" spans="1:10" x14ac:dyDescent="0.25">
      <c r="A503" t="s">
        <v>12</v>
      </c>
      <c r="B503" t="s">
        <v>32</v>
      </c>
      <c r="E503" t="s">
        <v>14</v>
      </c>
      <c r="G503" t="s">
        <v>48</v>
      </c>
      <c r="H503" t="s">
        <v>7</v>
      </c>
      <c r="I503" t="s">
        <v>63</v>
      </c>
      <c r="J503" s="6">
        <v>467</v>
      </c>
    </row>
    <row r="504" spans="1:10" x14ac:dyDescent="0.25">
      <c r="A504" t="s">
        <v>12</v>
      </c>
      <c r="B504" t="s">
        <v>32</v>
      </c>
      <c r="E504" t="s">
        <v>14</v>
      </c>
      <c r="G504" t="s">
        <v>47</v>
      </c>
      <c r="H504" t="s">
        <v>7</v>
      </c>
      <c r="I504" t="s">
        <v>62</v>
      </c>
      <c r="J504" s="6">
        <v>297</v>
      </c>
    </row>
    <row r="505" spans="1:10" x14ac:dyDescent="0.25">
      <c r="A505" t="s">
        <v>12</v>
      </c>
      <c r="B505" t="s">
        <v>32</v>
      </c>
      <c r="E505" t="s">
        <v>14</v>
      </c>
      <c r="G505" t="s">
        <v>47</v>
      </c>
      <c r="H505" t="s">
        <v>7</v>
      </c>
      <c r="I505" t="s">
        <v>63</v>
      </c>
      <c r="J505" s="6">
        <v>319</v>
      </c>
    </row>
    <row r="506" spans="1:10" x14ac:dyDescent="0.25">
      <c r="A506" t="s">
        <v>12</v>
      </c>
      <c r="B506" t="s">
        <v>34</v>
      </c>
      <c r="E506" t="s">
        <v>14</v>
      </c>
      <c r="G506" s="8" t="s">
        <v>46</v>
      </c>
      <c r="H506" t="s">
        <v>7</v>
      </c>
      <c r="I506" t="s">
        <v>62</v>
      </c>
      <c r="J506" s="6">
        <v>0</v>
      </c>
    </row>
    <row r="507" spans="1:10" x14ac:dyDescent="0.25">
      <c r="A507" t="s">
        <v>12</v>
      </c>
      <c r="B507" t="s">
        <v>34</v>
      </c>
      <c r="E507" t="s">
        <v>14</v>
      </c>
      <c r="G507" t="s">
        <v>46</v>
      </c>
      <c r="H507" t="s">
        <v>7</v>
      </c>
      <c r="I507" t="s">
        <v>63</v>
      </c>
      <c r="J507" s="6">
        <v>0</v>
      </c>
    </row>
    <row r="508" spans="1:10" x14ac:dyDescent="0.25">
      <c r="A508" t="s">
        <v>12</v>
      </c>
      <c r="B508" t="s">
        <v>34</v>
      </c>
      <c r="E508" t="s">
        <v>14</v>
      </c>
      <c r="G508" t="s">
        <v>48</v>
      </c>
      <c r="H508" t="s">
        <v>7</v>
      </c>
      <c r="I508" t="s">
        <v>62</v>
      </c>
      <c r="J508" s="6">
        <v>20</v>
      </c>
    </row>
    <row r="509" spans="1:10" x14ac:dyDescent="0.25">
      <c r="A509" t="s">
        <v>12</v>
      </c>
      <c r="B509" t="s">
        <v>34</v>
      </c>
      <c r="E509" t="s">
        <v>14</v>
      </c>
      <c r="G509" t="s">
        <v>48</v>
      </c>
      <c r="H509" t="s">
        <v>7</v>
      </c>
      <c r="I509" t="s">
        <v>63</v>
      </c>
      <c r="J509" s="6">
        <v>24</v>
      </c>
    </row>
    <row r="510" spans="1:10" x14ac:dyDescent="0.25">
      <c r="A510" t="s">
        <v>12</v>
      </c>
      <c r="B510" t="s">
        <v>34</v>
      </c>
      <c r="E510" t="s">
        <v>14</v>
      </c>
      <c r="G510" t="s">
        <v>47</v>
      </c>
      <c r="H510" t="s">
        <v>7</v>
      </c>
      <c r="I510" t="s">
        <v>62</v>
      </c>
      <c r="J510" s="6">
        <v>16</v>
      </c>
    </row>
    <row r="511" spans="1:10" x14ac:dyDescent="0.25">
      <c r="A511" t="s">
        <v>12</v>
      </c>
      <c r="B511" t="s">
        <v>34</v>
      </c>
      <c r="E511" t="s">
        <v>14</v>
      </c>
      <c r="G511" t="s">
        <v>47</v>
      </c>
      <c r="H511" t="s">
        <v>7</v>
      </c>
      <c r="I511" t="s">
        <v>63</v>
      </c>
      <c r="J511" s="6">
        <v>19</v>
      </c>
    </row>
    <row r="512" spans="1:10" s="8" customFormat="1" x14ac:dyDescent="0.25">
      <c r="A512" s="8" t="s">
        <v>12</v>
      </c>
      <c r="B512" s="8" t="s">
        <v>9</v>
      </c>
      <c r="C512" s="8" t="s">
        <v>38</v>
      </c>
      <c r="G512" s="8" t="s">
        <v>46</v>
      </c>
      <c r="H512" s="8" t="s">
        <v>7</v>
      </c>
      <c r="I512" s="8" t="s">
        <v>62</v>
      </c>
      <c r="J512" s="9">
        <v>202</v>
      </c>
    </row>
    <row r="513" spans="1:10" x14ac:dyDescent="0.25">
      <c r="A513" t="s">
        <v>12</v>
      </c>
      <c r="B513" t="s">
        <v>9</v>
      </c>
      <c r="C513" t="s">
        <v>38</v>
      </c>
      <c r="G513" t="s">
        <v>46</v>
      </c>
      <c r="H513" t="s">
        <v>7</v>
      </c>
      <c r="I513" t="s">
        <v>63</v>
      </c>
      <c r="J513" s="6">
        <v>205</v>
      </c>
    </row>
    <row r="514" spans="1:10" x14ac:dyDescent="0.25">
      <c r="A514" t="s">
        <v>12</v>
      </c>
      <c r="B514" t="s">
        <v>9</v>
      </c>
      <c r="C514" t="s">
        <v>38</v>
      </c>
      <c r="G514" t="s">
        <v>48</v>
      </c>
      <c r="H514" t="s">
        <v>7</v>
      </c>
      <c r="I514" t="s">
        <v>62</v>
      </c>
      <c r="J514" s="6">
        <v>853</v>
      </c>
    </row>
    <row r="515" spans="1:10" x14ac:dyDescent="0.25">
      <c r="A515" t="s">
        <v>12</v>
      </c>
      <c r="B515" t="s">
        <v>9</v>
      </c>
      <c r="C515" t="s">
        <v>38</v>
      </c>
      <c r="G515" t="s">
        <v>48</v>
      </c>
      <c r="H515" t="s">
        <v>7</v>
      </c>
      <c r="I515" t="s">
        <v>63</v>
      </c>
      <c r="J515" s="6">
        <v>816</v>
      </c>
    </row>
    <row r="516" spans="1:10" x14ac:dyDescent="0.25">
      <c r="A516" t="s">
        <v>12</v>
      </c>
      <c r="B516" t="s">
        <v>9</v>
      </c>
      <c r="C516" t="s">
        <v>38</v>
      </c>
      <c r="G516" t="s">
        <v>47</v>
      </c>
      <c r="H516" t="s">
        <v>7</v>
      </c>
      <c r="I516" t="s">
        <v>62</v>
      </c>
      <c r="J516" s="6">
        <v>675</v>
      </c>
    </row>
    <row r="517" spans="1:10" x14ac:dyDescent="0.25">
      <c r="A517" t="s">
        <v>12</v>
      </c>
      <c r="B517" t="s">
        <v>9</v>
      </c>
      <c r="C517" t="s">
        <v>38</v>
      </c>
      <c r="G517" t="s">
        <v>47</v>
      </c>
      <c r="H517" t="s">
        <v>7</v>
      </c>
      <c r="I517" t="s">
        <v>63</v>
      </c>
      <c r="J517" s="6">
        <v>662</v>
      </c>
    </row>
    <row r="518" spans="1:10" x14ac:dyDescent="0.25">
      <c r="A518" t="s">
        <v>12</v>
      </c>
      <c r="B518" s="8" t="s">
        <v>13</v>
      </c>
      <c r="C518" t="s">
        <v>38</v>
      </c>
      <c r="G518" s="8" t="s">
        <v>46</v>
      </c>
      <c r="H518" t="s">
        <v>7</v>
      </c>
      <c r="I518" t="s">
        <v>62</v>
      </c>
      <c r="J518" s="6">
        <v>3645</v>
      </c>
    </row>
    <row r="519" spans="1:10" x14ac:dyDescent="0.25">
      <c r="A519" t="s">
        <v>12</v>
      </c>
      <c r="B519" t="s">
        <v>13</v>
      </c>
      <c r="C519" t="s">
        <v>38</v>
      </c>
      <c r="G519" t="s">
        <v>46</v>
      </c>
      <c r="H519" t="s">
        <v>7</v>
      </c>
      <c r="I519" t="s">
        <v>63</v>
      </c>
      <c r="J519" s="6">
        <v>3701</v>
      </c>
    </row>
    <row r="520" spans="1:10" x14ac:dyDescent="0.25">
      <c r="A520" t="s">
        <v>12</v>
      </c>
      <c r="B520" t="s">
        <v>13</v>
      </c>
      <c r="C520" t="s">
        <v>38</v>
      </c>
      <c r="G520" t="s">
        <v>48</v>
      </c>
      <c r="H520" t="s">
        <v>7</v>
      </c>
      <c r="I520" t="s">
        <v>62</v>
      </c>
      <c r="J520" s="6">
        <v>10888</v>
      </c>
    </row>
    <row r="521" spans="1:10" x14ac:dyDescent="0.25">
      <c r="A521" t="s">
        <v>12</v>
      </c>
      <c r="B521" t="s">
        <v>13</v>
      </c>
      <c r="C521" t="s">
        <v>38</v>
      </c>
      <c r="G521" t="s">
        <v>48</v>
      </c>
      <c r="H521" t="s">
        <v>7</v>
      </c>
      <c r="I521" t="s">
        <v>63</v>
      </c>
      <c r="J521" s="6">
        <v>11051</v>
      </c>
    </row>
    <row r="522" spans="1:10" x14ac:dyDescent="0.25">
      <c r="A522" t="s">
        <v>12</v>
      </c>
      <c r="B522" t="s">
        <v>13</v>
      </c>
      <c r="C522" t="s">
        <v>38</v>
      </c>
      <c r="G522" t="s">
        <v>47</v>
      </c>
      <c r="H522" t="s">
        <v>7</v>
      </c>
      <c r="I522" t="s">
        <v>62</v>
      </c>
      <c r="J522" s="6">
        <v>9759</v>
      </c>
    </row>
    <row r="523" spans="1:10" x14ac:dyDescent="0.25">
      <c r="A523" t="s">
        <v>12</v>
      </c>
      <c r="B523" t="s">
        <v>13</v>
      </c>
      <c r="C523" t="s">
        <v>38</v>
      </c>
      <c r="G523" t="s">
        <v>47</v>
      </c>
      <c r="H523" t="s">
        <v>7</v>
      </c>
      <c r="I523" t="s">
        <v>63</v>
      </c>
      <c r="J523" s="6">
        <v>10107</v>
      </c>
    </row>
    <row r="524" spans="1:10" x14ac:dyDescent="0.25">
      <c r="A524" t="s">
        <v>12</v>
      </c>
      <c r="B524" t="s">
        <v>17</v>
      </c>
      <c r="C524" t="s">
        <v>38</v>
      </c>
      <c r="G524" s="8" t="s">
        <v>46</v>
      </c>
      <c r="H524" t="s">
        <v>7</v>
      </c>
      <c r="I524" t="s">
        <v>62</v>
      </c>
      <c r="J524" s="6">
        <v>1240</v>
      </c>
    </row>
    <row r="525" spans="1:10" x14ac:dyDescent="0.25">
      <c r="A525" t="s">
        <v>12</v>
      </c>
      <c r="B525" t="s">
        <v>17</v>
      </c>
      <c r="C525" t="s">
        <v>38</v>
      </c>
      <c r="G525" t="s">
        <v>46</v>
      </c>
      <c r="H525" t="s">
        <v>7</v>
      </c>
      <c r="I525" t="s">
        <v>63</v>
      </c>
      <c r="J525" s="6">
        <v>1192</v>
      </c>
    </row>
    <row r="526" spans="1:10" x14ac:dyDescent="0.25">
      <c r="A526" t="s">
        <v>12</v>
      </c>
      <c r="B526" t="s">
        <v>17</v>
      </c>
      <c r="C526" t="s">
        <v>38</v>
      </c>
      <c r="G526" t="s">
        <v>48</v>
      </c>
      <c r="H526" t="s">
        <v>7</v>
      </c>
      <c r="I526" t="s">
        <v>62</v>
      </c>
      <c r="J526" s="6">
        <v>2863</v>
      </c>
    </row>
    <row r="527" spans="1:10" x14ac:dyDescent="0.25">
      <c r="A527" t="s">
        <v>12</v>
      </c>
      <c r="B527" t="s">
        <v>17</v>
      </c>
      <c r="C527" t="s">
        <v>38</v>
      </c>
      <c r="G527" t="s">
        <v>48</v>
      </c>
      <c r="H527" t="s">
        <v>7</v>
      </c>
      <c r="I527" t="s">
        <v>63</v>
      </c>
      <c r="J527" s="6">
        <v>2911</v>
      </c>
    </row>
    <row r="528" spans="1:10" x14ac:dyDescent="0.25">
      <c r="A528" t="s">
        <v>12</v>
      </c>
      <c r="B528" t="s">
        <v>17</v>
      </c>
      <c r="C528" t="s">
        <v>38</v>
      </c>
      <c r="G528" t="s">
        <v>47</v>
      </c>
      <c r="H528" t="s">
        <v>7</v>
      </c>
      <c r="I528" t="s">
        <v>62</v>
      </c>
      <c r="J528" s="6">
        <v>2808</v>
      </c>
    </row>
    <row r="529" spans="1:10" x14ac:dyDescent="0.25">
      <c r="A529" t="s">
        <v>12</v>
      </c>
      <c r="B529" t="s">
        <v>17</v>
      </c>
      <c r="C529" t="s">
        <v>38</v>
      </c>
      <c r="G529" t="s">
        <v>47</v>
      </c>
      <c r="H529" t="s">
        <v>7</v>
      </c>
      <c r="I529" t="s">
        <v>63</v>
      </c>
      <c r="J529" s="6">
        <v>2886</v>
      </c>
    </row>
    <row r="530" spans="1:10" x14ac:dyDescent="0.25">
      <c r="A530" t="s">
        <v>12</v>
      </c>
      <c r="B530" t="s">
        <v>19</v>
      </c>
      <c r="C530" t="s">
        <v>38</v>
      </c>
      <c r="G530" s="8" t="s">
        <v>46</v>
      </c>
      <c r="H530" t="s">
        <v>7</v>
      </c>
      <c r="I530" t="s">
        <v>62</v>
      </c>
      <c r="J530" s="6">
        <v>229</v>
      </c>
    </row>
    <row r="531" spans="1:10" x14ac:dyDescent="0.25">
      <c r="A531" t="s">
        <v>12</v>
      </c>
      <c r="B531" t="s">
        <v>19</v>
      </c>
      <c r="C531" t="s">
        <v>38</v>
      </c>
      <c r="G531" t="s">
        <v>46</v>
      </c>
      <c r="H531" t="s">
        <v>7</v>
      </c>
      <c r="I531" t="s">
        <v>63</v>
      </c>
      <c r="J531" s="6">
        <v>221</v>
      </c>
    </row>
    <row r="532" spans="1:10" x14ac:dyDescent="0.25">
      <c r="A532" t="s">
        <v>12</v>
      </c>
      <c r="B532" t="s">
        <v>19</v>
      </c>
      <c r="C532" t="s">
        <v>38</v>
      </c>
      <c r="G532" t="s">
        <v>48</v>
      </c>
      <c r="H532" t="s">
        <v>7</v>
      </c>
      <c r="I532" t="s">
        <v>62</v>
      </c>
      <c r="J532" s="6">
        <v>3396</v>
      </c>
    </row>
    <row r="533" spans="1:10" x14ac:dyDescent="0.25">
      <c r="A533" t="s">
        <v>12</v>
      </c>
      <c r="B533" t="s">
        <v>19</v>
      </c>
      <c r="C533" t="s">
        <v>38</v>
      </c>
      <c r="G533" t="s">
        <v>48</v>
      </c>
      <c r="H533" t="s">
        <v>7</v>
      </c>
      <c r="I533" t="s">
        <v>63</v>
      </c>
      <c r="J533" s="6">
        <v>3439</v>
      </c>
    </row>
    <row r="534" spans="1:10" x14ac:dyDescent="0.25">
      <c r="A534" t="s">
        <v>12</v>
      </c>
      <c r="B534" t="s">
        <v>19</v>
      </c>
      <c r="C534" t="s">
        <v>38</v>
      </c>
      <c r="G534" t="s">
        <v>47</v>
      </c>
      <c r="H534" t="s">
        <v>7</v>
      </c>
      <c r="I534" t="s">
        <v>62</v>
      </c>
      <c r="J534" s="6">
        <v>2387</v>
      </c>
    </row>
    <row r="535" spans="1:10" x14ac:dyDescent="0.25">
      <c r="A535" t="s">
        <v>12</v>
      </c>
      <c r="B535" t="s">
        <v>19</v>
      </c>
      <c r="C535" t="s">
        <v>38</v>
      </c>
      <c r="G535" t="s">
        <v>47</v>
      </c>
      <c r="H535" t="s">
        <v>7</v>
      </c>
      <c r="I535" t="s">
        <v>63</v>
      </c>
      <c r="J535" s="6">
        <v>2390</v>
      </c>
    </row>
    <row r="536" spans="1:10" x14ac:dyDescent="0.25">
      <c r="A536" t="s">
        <v>12</v>
      </c>
      <c r="B536" t="s">
        <v>22</v>
      </c>
      <c r="C536" t="s">
        <v>38</v>
      </c>
      <c r="G536" s="8" t="s">
        <v>46</v>
      </c>
      <c r="H536" t="s">
        <v>7</v>
      </c>
      <c r="I536" t="s">
        <v>62</v>
      </c>
      <c r="J536" s="6">
        <v>1036</v>
      </c>
    </row>
    <row r="537" spans="1:10" x14ac:dyDescent="0.25">
      <c r="A537" t="s">
        <v>12</v>
      </c>
      <c r="B537" t="s">
        <v>22</v>
      </c>
      <c r="C537" t="s">
        <v>38</v>
      </c>
      <c r="G537" t="s">
        <v>46</v>
      </c>
      <c r="H537" t="s">
        <v>7</v>
      </c>
      <c r="I537" t="s">
        <v>63</v>
      </c>
      <c r="J537" s="6">
        <v>1046</v>
      </c>
    </row>
    <row r="538" spans="1:10" x14ac:dyDescent="0.25">
      <c r="A538" t="s">
        <v>12</v>
      </c>
      <c r="B538" t="s">
        <v>22</v>
      </c>
      <c r="C538" t="s">
        <v>38</v>
      </c>
      <c r="G538" t="s">
        <v>48</v>
      </c>
      <c r="H538" t="s">
        <v>7</v>
      </c>
      <c r="I538" t="s">
        <v>62</v>
      </c>
      <c r="J538" s="6">
        <v>4091</v>
      </c>
    </row>
    <row r="539" spans="1:10" x14ac:dyDescent="0.25">
      <c r="A539" t="s">
        <v>12</v>
      </c>
      <c r="B539" t="s">
        <v>22</v>
      </c>
      <c r="C539" t="s">
        <v>38</v>
      </c>
      <c r="G539" t="s">
        <v>48</v>
      </c>
      <c r="H539" t="s">
        <v>7</v>
      </c>
      <c r="I539" t="s">
        <v>63</v>
      </c>
      <c r="J539" s="6">
        <v>4148</v>
      </c>
    </row>
    <row r="540" spans="1:10" x14ac:dyDescent="0.25">
      <c r="A540" t="s">
        <v>12</v>
      </c>
      <c r="B540" t="s">
        <v>22</v>
      </c>
      <c r="C540" t="s">
        <v>38</v>
      </c>
      <c r="G540" t="s">
        <v>47</v>
      </c>
      <c r="H540" t="s">
        <v>7</v>
      </c>
      <c r="I540" t="s">
        <v>62</v>
      </c>
      <c r="J540" s="6">
        <v>3806</v>
      </c>
    </row>
    <row r="541" spans="1:10" x14ac:dyDescent="0.25">
      <c r="A541" t="s">
        <v>12</v>
      </c>
      <c r="B541" t="s">
        <v>22</v>
      </c>
      <c r="C541" t="s">
        <v>38</v>
      </c>
      <c r="G541" t="s">
        <v>47</v>
      </c>
      <c r="H541" t="s">
        <v>7</v>
      </c>
      <c r="I541" t="s">
        <v>63</v>
      </c>
      <c r="J541" s="6">
        <v>3946</v>
      </c>
    </row>
    <row r="542" spans="1:10" x14ac:dyDescent="0.25">
      <c r="A542" t="s">
        <v>12</v>
      </c>
      <c r="B542" t="s">
        <v>25</v>
      </c>
      <c r="C542" t="s">
        <v>38</v>
      </c>
      <c r="G542" s="8" t="s">
        <v>46</v>
      </c>
      <c r="H542" t="s">
        <v>7</v>
      </c>
      <c r="I542" t="s">
        <v>62</v>
      </c>
      <c r="J542" s="6">
        <v>786</v>
      </c>
    </row>
    <row r="543" spans="1:10" x14ac:dyDescent="0.25">
      <c r="A543" t="s">
        <v>12</v>
      </c>
      <c r="B543" t="s">
        <v>25</v>
      </c>
      <c r="C543" t="s">
        <v>38</v>
      </c>
      <c r="G543" t="s">
        <v>46</v>
      </c>
      <c r="H543" t="s">
        <v>7</v>
      </c>
      <c r="I543" t="s">
        <v>63</v>
      </c>
      <c r="J543" s="6">
        <v>772</v>
      </c>
    </row>
    <row r="544" spans="1:10" x14ac:dyDescent="0.25">
      <c r="A544" t="s">
        <v>12</v>
      </c>
      <c r="B544" t="s">
        <v>25</v>
      </c>
      <c r="C544" t="s">
        <v>38</v>
      </c>
      <c r="G544" t="s">
        <v>48</v>
      </c>
      <c r="H544" t="s">
        <v>7</v>
      </c>
      <c r="I544" t="s">
        <v>62</v>
      </c>
      <c r="J544" s="6">
        <v>2308</v>
      </c>
    </row>
    <row r="545" spans="1:10" x14ac:dyDescent="0.25">
      <c r="A545" t="s">
        <v>12</v>
      </c>
      <c r="B545" t="s">
        <v>25</v>
      </c>
      <c r="C545" t="s">
        <v>38</v>
      </c>
      <c r="G545" t="s">
        <v>48</v>
      </c>
      <c r="H545" t="s">
        <v>7</v>
      </c>
      <c r="I545" t="s">
        <v>63</v>
      </c>
      <c r="J545" s="6">
        <v>2196</v>
      </c>
    </row>
    <row r="546" spans="1:10" x14ac:dyDescent="0.25">
      <c r="A546" t="s">
        <v>12</v>
      </c>
      <c r="B546" t="s">
        <v>25</v>
      </c>
      <c r="C546" t="s">
        <v>38</v>
      </c>
      <c r="G546" t="s">
        <v>47</v>
      </c>
      <c r="H546" t="s">
        <v>7</v>
      </c>
      <c r="I546" t="s">
        <v>62</v>
      </c>
      <c r="J546" s="6">
        <v>1502</v>
      </c>
    </row>
    <row r="547" spans="1:10" x14ac:dyDescent="0.25">
      <c r="A547" t="s">
        <v>12</v>
      </c>
      <c r="B547" t="s">
        <v>25</v>
      </c>
      <c r="C547" t="s">
        <v>38</v>
      </c>
      <c r="G547" t="s">
        <v>47</v>
      </c>
      <c r="H547" t="s">
        <v>7</v>
      </c>
      <c r="I547" t="s">
        <v>63</v>
      </c>
      <c r="J547" s="6">
        <v>1540</v>
      </c>
    </row>
    <row r="548" spans="1:10" x14ac:dyDescent="0.25">
      <c r="A548" t="s">
        <v>12</v>
      </c>
      <c r="B548" t="s">
        <v>28</v>
      </c>
      <c r="C548" t="s">
        <v>38</v>
      </c>
      <c r="G548" s="8" t="s">
        <v>46</v>
      </c>
      <c r="H548" t="s">
        <v>7</v>
      </c>
      <c r="I548" t="s">
        <v>62</v>
      </c>
      <c r="J548" s="6">
        <v>265</v>
      </c>
    </row>
    <row r="549" spans="1:10" x14ac:dyDescent="0.25">
      <c r="A549" t="s">
        <v>12</v>
      </c>
      <c r="B549" t="s">
        <v>28</v>
      </c>
      <c r="C549" t="s">
        <v>38</v>
      </c>
      <c r="G549" t="s">
        <v>46</v>
      </c>
      <c r="H549" t="s">
        <v>7</v>
      </c>
      <c r="I549" t="s">
        <v>63</v>
      </c>
      <c r="J549" s="6">
        <v>273</v>
      </c>
    </row>
    <row r="550" spans="1:10" x14ac:dyDescent="0.25">
      <c r="A550" t="s">
        <v>12</v>
      </c>
      <c r="B550" t="s">
        <v>28</v>
      </c>
      <c r="C550" t="s">
        <v>38</v>
      </c>
      <c r="G550" t="s">
        <v>48</v>
      </c>
      <c r="H550" t="s">
        <v>7</v>
      </c>
      <c r="I550" t="s">
        <v>62</v>
      </c>
      <c r="J550" s="6">
        <v>2265</v>
      </c>
    </row>
    <row r="551" spans="1:10" x14ac:dyDescent="0.25">
      <c r="A551" t="s">
        <v>12</v>
      </c>
      <c r="B551" t="s">
        <v>28</v>
      </c>
      <c r="C551" t="s">
        <v>38</v>
      </c>
      <c r="G551" t="s">
        <v>48</v>
      </c>
      <c r="H551" t="s">
        <v>7</v>
      </c>
      <c r="I551" t="s">
        <v>63</v>
      </c>
      <c r="J551" s="6">
        <v>2414</v>
      </c>
    </row>
    <row r="552" spans="1:10" x14ac:dyDescent="0.25">
      <c r="A552" t="s">
        <v>12</v>
      </c>
      <c r="B552" t="s">
        <v>28</v>
      </c>
      <c r="C552" t="s">
        <v>38</v>
      </c>
      <c r="G552" t="s">
        <v>47</v>
      </c>
      <c r="H552" t="s">
        <v>7</v>
      </c>
      <c r="I552" t="s">
        <v>62</v>
      </c>
      <c r="J552" s="6">
        <v>1668</v>
      </c>
    </row>
    <row r="553" spans="1:10" x14ac:dyDescent="0.25">
      <c r="A553" t="s">
        <v>12</v>
      </c>
      <c r="B553" t="s">
        <v>28</v>
      </c>
      <c r="C553" t="s">
        <v>38</v>
      </c>
      <c r="G553" t="s">
        <v>47</v>
      </c>
      <c r="H553" t="s">
        <v>7</v>
      </c>
      <c r="I553" t="s">
        <v>63</v>
      </c>
      <c r="J553" s="6">
        <v>1740</v>
      </c>
    </row>
    <row r="554" spans="1:10" x14ac:dyDescent="0.25">
      <c r="A554" t="s">
        <v>12</v>
      </c>
      <c r="B554" t="s">
        <v>30</v>
      </c>
      <c r="C554" t="s">
        <v>38</v>
      </c>
      <c r="G554" s="8" t="s">
        <v>46</v>
      </c>
      <c r="H554" t="s">
        <v>7</v>
      </c>
      <c r="I554" t="s">
        <v>62</v>
      </c>
      <c r="J554" s="6">
        <v>768</v>
      </c>
    </row>
    <row r="555" spans="1:10" x14ac:dyDescent="0.25">
      <c r="A555" t="s">
        <v>12</v>
      </c>
      <c r="B555" t="s">
        <v>30</v>
      </c>
      <c r="C555" t="s">
        <v>38</v>
      </c>
      <c r="G555" t="s">
        <v>46</v>
      </c>
      <c r="H555" t="s">
        <v>7</v>
      </c>
      <c r="I555" t="s">
        <v>63</v>
      </c>
      <c r="J555" s="6">
        <v>836</v>
      </c>
    </row>
    <row r="556" spans="1:10" x14ac:dyDescent="0.25">
      <c r="A556" t="s">
        <v>12</v>
      </c>
      <c r="B556" t="s">
        <v>30</v>
      </c>
      <c r="C556" t="s">
        <v>38</v>
      </c>
      <c r="G556" t="s">
        <v>48</v>
      </c>
      <c r="H556" t="s">
        <v>7</v>
      </c>
      <c r="I556" t="s">
        <v>62</v>
      </c>
      <c r="J556" s="6">
        <v>7345</v>
      </c>
    </row>
    <row r="557" spans="1:10" x14ac:dyDescent="0.25">
      <c r="A557" t="s">
        <v>12</v>
      </c>
      <c r="B557" t="s">
        <v>30</v>
      </c>
      <c r="C557" t="s">
        <v>38</v>
      </c>
      <c r="G557" t="s">
        <v>48</v>
      </c>
      <c r="H557" t="s">
        <v>7</v>
      </c>
      <c r="I557" t="s">
        <v>63</v>
      </c>
      <c r="J557" s="6">
        <v>7204</v>
      </c>
    </row>
    <row r="558" spans="1:10" x14ac:dyDescent="0.25">
      <c r="A558" t="s">
        <v>12</v>
      </c>
      <c r="B558" t="s">
        <v>30</v>
      </c>
      <c r="C558" t="s">
        <v>38</v>
      </c>
      <c r="G558" t="s">
        <v>47</v>
      </c>
      <c r="H558" t="s">
        <v>7</v>
      </c>
      <c r="I558" t="s">
        <v>62</v>
      </c>
      <c r="J558" s="6">
        <v>5972</v>
      </c>
    </row>
    <row r="559" spans="1:10" x14ac:dyDescent="0.25">
      <c r="A559" t="s">
        <v>12</v>
      </c>
      <c r="B559" t="s">
        <v>30</v>
      </c>
      <c r="C559" t="s">
        <v>38</v>
      </c>
      <c r="G559" t="s">
        <v>47</v>
      </c>
      <c r="H559" t="s">
        <v>7</v>
      </c>
      <c r="I559" t="s">
        <v>63</v>
      </c>
      <c r="J559" s="6">
        <v>6223</v>
      </c>
    </row>
    <row r="560" spans="1:10" x14ac:dyDescent="0.25">
      <c r="A560" t="s">
        <v>12</v>
      </c>
      <c r="B560" s="8" t="s">
        <v>32</v>
      </c>
      <c r="C560" t="s">
        <v>38</v>
      </c>
      <c r="G560" s="8" t="s">
        <v>46</v>
      </c>
      <c r="H560" t="s">
        <v>7</v>
      </c>
      <c r="I560" t="s">
        <v>62</v>
      </c>
      <c r="J560" s="6">
        <v>179</v>
      </c>
    </row>
    <row r="561" spans="1:10" x14ac:dyDescent="0.25">
      <c r="A561" t="s">
        <v>12</v>
      </c>
      <c r="B561" t="s">
        <v>32</v>
      </c>
      <c r="C561" t="s">
        <v>38</v>
      </c>
      <c r="G561" t="s">
        <v>46</v>
      </c>
      <c r="H561" t="s">
        <v>7</v>
      </c>
      <c r="I561" t="s">
        <v>63</v>
      </c>
      <c r="J561" s="6">
        <v>183</v>
      </c>
    </row>
    <row r="562" spans="1:10" x14ac:dyDescent="0.25">
      <c r="A562" t="s">
        <v>12</v>
      </c>
      <c r="B562" t="s">
        <v>32</v>
      </c>
      <c r="C562" t="s">
        <v>38</v>
      </c>
      <c r="G562" t="s">
        <v>48</v>
      </c>
      <c r="H562" t="s">
        <v>7</v>
      </c>
      <c r="I562" t="s">
        <v>62</v>
      </c>
      <c r="J562" s="6">
        <v>2338</v>
      </c>
    </row>
    <row r="563" spans="1:10" x14ac:dyDescent="0.25">
      <c r="A563" t="s">
        <v>12</v>
      </c>
      <c r="B563" t="s">
        <v>32</v>
      </c>
      <c r="C563" t="s">
        <v>38</v>
      </c>
      <c r="G563" t="s">
        <v>48</v>
      </c>
      <c r="H563" t="s">
        <v>7</v>
      </c>
      <c r="I563" t="s">
        <v>63</v>
      </c>
      <c r="J563" s="6">
        <v>2467</v>
      </c>
    </row>
    <row r="564" spans="1:10" x14ac:dyDescent="0.25">
      <c r="A564" t="s">
        <v>12</v>
      </c>
      <c r="B564" t="s">
        <v>32</v>
      </c>
      <c r="C564" t="s">
        <v>38</v>
      </c>
      <c r="G564" t="s">
        <v>47</v>
      </c>
      <c r="H564" t="s">
        <v>7</v>
      </c>
      <c r="I564" t="s">
        <v>62</v>
      </c>
      <c r="J564" s="6">
        <v>1715</v>
      </c>
    </row>
    <row r="565" spans="1:10" x14ac:dyDescent="0.25">
      <c r="A565" t="s">
        <v>12</v>
      </c>
      <c r="B565" t="s">
        <v>32</v>
      </c>
      <c r="C565" t="s">
        <v>38</v>
      </c>
      <c r="G565" t="s">
        <v>47</v>
      </c>
      <c r="H565" t="s">
        <v>7</v>
      </c>
      <c r="I565" t="s">
        <v>63</v>
      </c>
      <c r="J565" s="6">
        <v>1866</v>
      </c>
    </row>
    <row r="566" spans="1:10" x14ac:dyDescent="0.25">
      <c r="A566" t="s">
        <v>12</v>
      </c>
      <c r="B566" t="s">
        <v>34</v>
      </c>
      <c r="C566" t="s">
        <v>38</v>
      </c>
      <c r="G566" s="8" t="s">
        <v>46</v>
      </c>
      <c r="H566" t="s">
        <v>7</v>
      </c>
      <c r="I566" t="s">
        <v>62</v>
      </c>
      <c r="J566" s="6">
        <v>57</v>
      </c>
    </row>
    <row r="567" spans="1:10" x14ac:dyDescent="0.25">
      <c r="A567" t="s">
        <v>12</v>
      </c>
      <c r="B567" t="s">
        <v>34</v>
      </c>
      <c r="C567" t="s">
        <v>38</v>
      </c>
      <c r="G567" t="s">
        <v>46</v>
      </c>
      <c r="H567" t="s">
        <v>7</v>
      </c>
      <c r="I567" t="s">
        <v>63</v>
      </c>
      <c r="J567" s="6">
        <v>63</v>
      </c>
    </row>
    <row r="568" spans="1:10" x14ac:dyDescent="0.25">
      <c r="A568" t="s">
        <v>12</v>
      </c>
      <c r="B568" t="s">
        <v>34</v>
      </c>
      <c r="C568" t="s">
        <v>38</v>
      </c>
      <c r="G568" t="s">
        <v>48</v>
      </c>
      <c r="H568" t="s">
        <v>7</v>
      </c>
      <c r="I568" t="s">
        <v>62</v>
      </c>
      <c r="J568" s="6">
        <v>3265</v>
      </c>
    </row>
    <row r="569" spans="1:10" x14ac:dyDescent="0.25">
      <c r="A569" t="s">
        <v>12</v>
      </c>
      <c r="B569" t="s">
        <v>34</v>
      </c>
      <c r="C569" t="s">
        <v>38</v>
      </c>
      <c r="G569" t="s">
        <v>48</v>
      </c>
      <c r="H569" t="s">
        <v>7</v>
      </c>
      <c r="I569" t="s">
        <v>63</v>
      </c>
      <c r="J569" s="6">
        <v>3608</v>
      </c>
    </row>
    <row r="570" spans="1:10" x14ac:dyDescent="0.25">
      <c r="A570" t="s">
        <v>12</v>
      </c>
      <c r="B570" t="s">
        <v>34</v>
      </c>
      <c r="C570" t="s">
        <v>38</v>
      </c>
      <c r="G570" t="s">
        <v>47</v>
      </c>
      <c r="H570" t="s">
        <v>7</v>
      </c>
      <c r="I570" t="s">
        <v>62</v>
      </c>
      <c r="J570" s="6">
        <v>2255</v>
      </c>
    </row>
    <row r="571" spans="1:10" x14ac:dyDescent="0.25">
      <c r="A571" t="s">
        <v>12</v>
      </c>
      <c r="B571" t="s">
        <v>34</v>
      </c>
      <c r="C571" t="s">
        <v>38</v>
      </c>
      <c r="G571" t="s">
        <v>47</v>
      </c>
      <c r="H571" t="s">
        <v>7</v>
      </c>
      <c r="I571" t="s">
        <v>63</v>
      </c>
      <c r="J571" s="6">
        <v>2417</v>
      </c>
    </row>
    <row r="572" spans="1:10" s="8" customFormat="1" x14ac:dyDescent="0.25">
      <c r="A572" s="8" t="s">
        <v>12</v>
      </c>
      <c r="B572" s="8" t="s">
        <v>9</v>
      </c>
      <c r="C572" s="8" t="s">
        <v>39</v>
      </c>
      <c r="G572" s="8" t="s">
        <v>46</v>
      </c>
      <c r="H572" s="8" t="s">
        <v>7</v>
      </c>
      <c r="I572" s="8" t="s">
        <v>62</v>
      </c>
      <c r="J572" s="9">
        <v>326</v>
      </c>
    </row>
    <row r="573" spans="1:10" x14ac:dyDescent="0.25">
      <c r="A573" t="s">
        <v>12</v>
      </c>
      <c r="B573" t="s">
        <v>9</v>
      </c>
      <c r="C573" t="s">
        <v>39</v>
      </c>
      <c r="G573" t="s">
        <v>46</v>
      </c>
      <c r="H573" t="s">
        <v>7</v>
      </c>
      <c r="I573" t="s">
        <v>63</v>
      </c>
      <c r="J573" s="6">
        <v>385</v>
      </c>
    </row>
    <row r="574" spans="1:10" x14ac:dyDescent="0.25">
      <c r="A574" t="s">
        <v>12</v>
      </c>
      <c r="B574" t="s">
        <v>9</v>
      </c>
      <c r="C574" t="s">
        <v>39</v>
      </c>
      <c r="G574" t="s">
        <v>48</v>
      </c>
      <c r="H574" t="s">
        <v>7</v>
      </c>
      <c r="I574" t="s">
        <v>62</v>
      </c>
      <c r="J574" s="6">
        <v>3219</v>
      </c>
    </row>
    <row r="575" spans="1:10" x14ac:dyDescent="0.25">
      <c r="A575" t="s">
        <v>12</v>
      </c>
      <c r="B575" t="s">
        <v>9</v>
      </c>
      <c r="C575" t="s">
        <v>39</v>
      </c>
      <c r="G575" t="s">
        <v>48</v>
      </c>
      <c r="H575" t="s">
        <v>7</v>
      </c>
      <c r="I575" t="s">
        <v>63</v>
      </c>
      <c r="J575" s="6">
        <v>3069</v>
      </c>
    </row>
    <row r="576" spans="1:10" x14ac:dyDescent="0.25">
      <c r="A576" t="s">
        <v>12</v>
      </c>
      <c r="B576" t="s">
        <v>9</v>
      </c>
      <c r="C576" t="s">
        <v>39</v>
      </c>
      <c r="G576" t="s">
        <v>47</v>
      </c>
      <c r="H576" t="s">
        <v>7</v>
      </c>
      <c r="I576" t="s">
        <v>62</v>
      </c>
      <c r="J576" s="6">
        <v>2633</v>
      </c>
    </row>
    <row r="577" spans="1:10" x14ac:dyDescent="0.25">
      <c r="A577" t="s">
        <v>12</v>
      </c>
      <c r="B577" t="s">
        <v>9</v>
      </c>
      <c r="C577" t="s">
        <v>39</v>
      </c>
      <c r="G577" t="s">
        <v>47</v>
      </c>
      <c r="H577" t="s">
        <v>7</v>
      </c>
      <c r="I577" t="s">
        <v>63</v>
      </c>
      <c r="J577" s="6">
        <v>2789</v>
      </c>
    </row>
    <row r="578" spans="1:10" x14ac:dyDescent="0.25">
      <c r="A578" t="s">
        <v>12</v>
      </c>
      <c r="B578" s="8" t="s">
        <v>13</v>
      </c>
      <c r="C578" t="s">
        <v>39</v>
      </c>
      <c r="G578" s="8" t="s">
        <v>46</v>
      </c>
      <c r="H578" t="s">
        <v>7</v>
      </c>
      <c r="I578" t="s">
        <v>62</v>
      </c>
      <c r="J578" s="6">
        <v>12785</v>
      </c>
    </row>
    <row r="579" spans="1:10" x14ac:dyDescent="0.25">
      <c r="A579" t="s">
        <v>12</v>
      </c>
      <c r="B579" t="s">
        <v>13</v>
      </c>
      <c r="C579" t="s">
        <v>39</v>
      </c>
      <c r="G579" t="s">
        <v>46</v>
      </c>
      <c r="H579" t="s">
        <v>7</v>
      </c>
      <c r="I579" t="s">
        <v>63</v>
      </c>
      <c r="J579" s="6">
        <v>12971</v>
      </c>
    </row>
    <row r="580" spans="1:10" x14ac:dyDescent="0.25">
      <c r="A580" t="s">
        <v>12</v>
      </c>
      <c r="B580" t="s">
        <v>13</v>
      </c>
      <c r="C580" t="s">
        <v>39</v>
      </c>
      <c r="G580" t="s">
        <v>48</v>
      </c>
      <c r="H580" t="s">
        <v>7</v>
      </c>
      <c r="I580" t="s">
        <v>62</v>
      </c>
      <c r="J580" s="6">
        <v>28331</v>
      </c>
    </row>
    <row r="581" spans="1:10" x14ac:dyDescent="0.25">
      <c r="A581" t="s">
        <v>12</v>
      </c>
      <c r="B581" t="s">
        <v>13</v>
      </c>
      <c r="C581" t="s">
        <v>39</v>
      </c>
      <c r="G581" t="s">
        <v>48</v>
      </c>
      <c r="H581" t="s">
        <v>7</v>
      </c>
      <c r="I581" t="s">
        <v>63</v>
      </c>
      <c r="J581" s="6">
        <v>28899</v>
      </c>
    </row>
    <row r="582" spans="1:10" x14ac:dyDescent="0.25">
      <c r="A582" t="s">
        <v>12</v>
      </c>
      <c r="B582" t="s">
        <v>13</v>
      </c>
      <c r="C582" t="s">
        <v>39</v>
      </c>
      <c r="G582" t="s">
        <v>47</v>
      </c>
      <c r="H582" t="s">
        <v>7</v>
      </c>
      <c r="I582" t="s">
        <v>62</v>
      </c>
      <c r="J582" s="6">
        <v>26421</v>
      </c>
    </row>
    <row r="583" spans="1:10" x14ac:dyDescent="0.25">
      <c r="A583" t="s">
        <v>12</v>
      </c>
      <c r="B583" t="s">
        <v>13</v>
      </c>
      <c r="C583" t="s">
        <v>39</v>
      </c>
      <c r="G583" t="s">
        <v>47</v>
      </c>
      <c r="H583" t="s">
        <v>7</v>
      </c>
      <c r="I583" t="s">
        <v>63</v>
      </c>
      <c r="J583" s="6">
        <v>27079</v>
      </c>
    </row>
    <row r="584" spans="1:10" x14ac:dyDescent="0.25">
      <c r="A584" t="s">
        <v>12</v>
      </c>
      <c r="B584" t="s">
        <v>17</v>
      </c>
      <c r="C584" t="s">
        <v>39</v>
      </c>
      <c r="G584" s="8" t="s">
        <v>46</v>
      </c>
      <c r="H584" t="s">
        <v>7</v>
      </c>
      <c r="I584" t="s">
        <v>62</v>
      </c>
      <c r="J584" s="6">
        <v>859</v>
      </c>
    </row>
    <row r="585" spans="1:10" x14ac:dyDescent="0.25">
      <c r="A585" t="s">
        <v>12</v>
      </c>
      <c r="B585" t="s">
        <v>17</v>
      </c>
      <c r="C585" t="s">
        <v>39</v>
      </c>
      <c r="G585" t="s">
        <v>46</v>
      </c>
      <c r="H585" t="s">
        <v>7</v>
      </c>
      <c r="I585" t="s">
        <v>63</v>
      </c>
      <c r="J585" s="6">
        <v>931</v>
      </c>
    </row>
    <row r="586" spans="1:10" x14ac:dyDescent="0.25">
      <c r="A586" t="s">
        <v>12</v>
      </c>
      <c r="B586" t="s">
        <v>17</v>
      </c>
      <c r="C586" t="s">
        <v>39</v>
      </c>
      <c r="G586" t="s">
        <v>48</v>
      </c>
      <c r="H586" t="s">
        <v>7</v>
      </c>
      <c r="I586" t="s">
        <v>62</v>
      </c>
      <c r="J586" s="6">
        <v>3867</v>
      </c>
    </row>
    <row r="587" spans="1:10" x14ac:dyDescent="0.25">
      <c r="A587" t="s">
        <v>12</v>
      </c>
      <c r="B587" t="s">
        <v>17</v>
      </c>
      <c r="C587" t="s">
        <v>39</v>
      </c>
      <c r="G587" t="s">
        <v>48</v>
      </c>
      <c r="H587" t="s">
        <v>7</v>
      </c>
      <c r="I587" t="s">
        <v>63</v>
      </c>
      <c r="J587" s="6">
        <v>3931</v>
      </c>
    </row>
    <row r="588" spans="1:10" x14ac:dyDescent="0.25">
      <c r="A588" t="s">
        <v>12</v>
      </c>
      <c r="B588" t="s">
        <v>17</v>
      </c>
      <c r="C588" t="s">
        <v>39</v>
      </c>
      <c r="G588" t="s">
        <v>47</v>
      </c>
      <c r="H588" t="s">
        <v>7</v>
      </c>
      <c r="I588" t="s">
        <v>62</v>
      </c>
      <c r="J588" s="6">
        <v>3222</v>
      </c>
    </row>
    <row r="589" spans="1:10" x14ac:dyDescent="0.25">
      <c r="A589" t="s">
        <v>12</v>
      </c>
      <c r="B589" t="s">
        <v>17</v>
      </c>
      <c r="C589" t="s">
        <v>39</v>
      </c>
      <c r="G589" t="s">
        <v>47</v>
      </c>
      <c r="H589" t="s">
        <v>7</v>
      </c>
      <c r="I589" t="s">
        <v>63</v>
      </c>
      <c r="J589" s="6">
        <v>3084</v>
      </c>
    </row>
    <row r="590" spans="1:10" x14ac:dyDescent="0.25">
      <c r="A590" t="s">
        <v>12</v>
      </c>
      <c r="B590" t="s">
        <v>19</v>
      </c>
      <c r="C590" t="s">
        <v>39</v>
      </c>
      <c r="G590" s="8" t="s">
        <v>46</v>
      </c>
      <c r="H590" t="s">
        <v>7</v>
      </c>
      <c r="I590" t="s">
        <v>62</v>
      </c>
      <c r="J590" s="6">
        <v>635</v>
      </c>
    </row>
    <row r="591" spans="1:10" x14ac:dyDescent="0.25">
      <c r="A591" t="s">
        <v>12</v>
      </c>
      <c r="B591" t="s">
        <v>19</v>
      </c>
      <c r="C591" t="s">
        <v>39</v>
      </c>
      <c r="G591" t="s">
        <v>46</v>
      </c>
      <c r="H591" t="s">
        <v>7</v>
      </c>
      <c r="I591" t="s">
        <v>63</v>
      </c>
      <c r="J591" s="6">
        <v>697</v>
      </c>
    </row>
    <row r="592" spans="1:10" x14ac:dyDescent="0.25">
      <c r="A592" t="s">
        <v>12</v>
      </c>
      <c r="B592" t="s">
        <v>19</v>
      </c>
      <c r="C592" t="s">
        <v>39</v>
      </c>
      <c r="G592" t="s">
        <v>48</v>
      </c>
      <c r="H592" t="s">
        <v>7</v>
      </c>
      <c r="I592" t="s">
        <v>62</v>
      </c>
      <c r="J592" s="6">
        <v>3011</v>
      </c>
    </row>
    <row r="593" spans="1:10" x14ac:dyDescent="0.25">
      <c r="A593" t="s">
        <v>12</v>
      </c>
      <c r="B593" t="s">
        <v>19</v>
      </c>
      <c r="C593" t="s">
        <v>39</v>
      </c>
      <c r="G593" t="s">
        <v>48</v>
      </c>
      <c r="H593" t="s">
        <v>7</v>
      </c>
      <c r="I593" t="s">
        <v>63</v>
      </c>
      <c r="J593" s="6">
        <v>3004</v>
      </c>
    </row>
    <row r="594" spans="1:10" x14ac:dyDescent="0.25">
      <c r="A594" t="s">
        <v>12</v>
      </c>
      <c r="B594" t="s">
        <v>19</v>
      </c>
      <c r="C594" t="s">
        <v>39</v>
      </c>
      <c r="G594" t="s">
        <v>47</v>
      </c>
      <c r="H594" t="s">
        <v>7</v>
      </c>
      <c r="I594" t="s">
        <v>62</v>
      </c>
      <c r="J594" s="6">
        <v>2610</v>
      </c>
    </row>
    <row r="595" spans="1:10" x14ac:dyDescent="0.25">
      <c r="A595" t="s">
        <v>12</v>
      </c>
      <c r="B595" t="s">
        <v>19</v>
      </c>
      <c r="C595" t="s">
        <v>39</v>
      </c>
      <c r="G595" t="s">
        <v>47</v>
      </c>
      <c r="H595" t="s">
        <v>7</v>
      </c>
      <c r="I595" t="s">
        <v>63</v>
      </c>
      <c r="J595" s="6">
        <v>2631</v>
      </c>
    </row>
    <row r="596" spans="1:10" x14ac:dyDescent="0.25">
      <c r="A596" t="s">
        <v>12</v>
      </c>
      <c r="B596" t="s">
        <v>22</v>
      </c>
      <c r="C596" t="s">
        <v>39</v>
      </c>
      <c r="G596" s="8" t="s">
        <v>46</v>
      </c>
      <c r="H596" t="s">
        <v>7</v>
      </c>
      <c r="I596" t="s">
        <v>62</v>
      </c>
      <c r="J596" s="6">
        <v>12210</v>
      </c>
    </row>
    <row r="597" spans="1:10" x14ac:dyDescent="0.25">
      <c r="A597" t="s">
        <v>12</v>
      </c>
      <c r="B597" t="s">
        <v>22</v>
      </c>
      <c r="C597" t="s">
        <v>39</v>
      </c>
      <c r="G597" t="s">
        <v>46</v>
      </c>
      <c r="H597" t="s">
        <v>7</v>
      </c>
      <c r="I597" t="s">
        <v>63</v>
      </c>
      <c r="J597" s="6">
        <v>11962</v>
      </c>
    </row>
    <row r="598" spans="1:10" x14ac:dyDescent="0.25">
      <c r="A598" t="s">
        <v>12</v>
      </c>
      <c r="B598" t="s">
        <v>22</v>
      </c>
      <c r="C598" t="s">
        <v>39</v>
      </c>
      <c r="G598" t="s">
        <v>48</v>
      </c>
      <c r="H598" t="s">
        <v>7</v>
      </c>
      <c r="I598" t="s">
        <v>62</v>
      </c>
      <c r="J598" s="6">
        <v>25694</v>
      </c>
    </row>
    <row r="599" spans="1:10" x14ac:dyDescent="0.25">
      <c r="A599" t="s">
        <v>12</v>
      </c>
      <c r="B599" t="s">
        <v>22</v>
      </c>
      <c r="C599" t="s">
        <v>39</v>
      </c>
      <c r="G599" t="s">
        <v>48</v>
      </c>
      <c r="H599" t="s">
        <v>7</v>
      </c>
      <c r="I599" t="s">
        <v>63</v>
      </c>
      <c r="J599" s="6">
        <v>25307</v>
      </c>
    </row>
    <row r="600" spans="1:10" x14ac:dyDescent="0.25">
      <c r="A600" t="s">
        <v>12</v>
      </c>
      <c r="B600" t="s">
        <v>22</v>
      </c>
      <c r="C600" t="s">
        <v>39</v>
      </c>
      <c r="G600" t="s">
        <v>47</v>
      </c>
      <c r="H600" t="s">
        <v>7</v>
      </c>
      <c r="I600" t="s">
        <v>62</v>
      </c>
      <c r="J600" s="6">
        <v>25296</v>
      </c>
    </row>
    <row r="601" spans="1:10" x14ac:dyDescent="0.25">
      <c r="A601" t="s">
        <v>12</v>
      </c>
      <c r="B601" t="s">
        <v>22</v>
      </c>
      <c r="C601" t="s">
        <v>39</v>
      </c>
      <c r="G601" t="s">
        <v>47</v>
      </c>
      <c r="H601" t="s">
        <v>7</v>
      </c>
      <c r="I601" t="s">
        <v>63</v>
      </c>
      <c r="J601" s="6">
        <v>26043</v>
      </c>
    </row>
    <row r="602" spans="1:10" x14ac:dyDescent="0.25">
      <c r="A602" t="s">
        <v>12</v>
      </c>
      <c r="B602" t="s">
        <v>25</v>
      </c>
      <c r="C602" t="s">
        <v>39</v>
      </c>
      <c r="G602" s="8" t="s">
        <v>46</v>
      </c>
      <c r="H602" t="s">
        <v>7</v>
      </c>
      <c r="I602" t="s">
        <v>62</v>
      </c>
      <c r="J602" s="6">
        <v>356</v>
      </c>
    </row>
    <row r="603" spans="1:10" x14ac:dyDescent="0.25">
      <c r="A603" t="s">
        <v>12</v>
      </c>
      <c r="B603" t="s">
        <v>25</v>
      </c>
      <c r="C603" t="s">
        <v>39</v>
      </c>
      <c r="G603" t="s">
        <v>46</v>
      </c>
      <c r="H603" t="s">
        <v>7</v>
      </c>
      <c r="I603" t="s">
        <v>63</v>
      </c>
      <c r="J603" s="6">
        <v>365</v>
      </c>
    </row>
    <row r="604" spans="1:10" x14ac:dyDescent="0.25">
      <c r="A604" t="s">
        <v>12</v>
      </c>
      <c r="B604" t="s">
        <v>25</v>
      </c>
      <c r="C604" t="s">
        <v>39</v>
      </c>
      <c r="G604" t="s">
        <v>48</v>
      </c>
      <c r="H604" t="s">
        <v>7</v>
      </c>
      <c r="I604" t="s">
        <v>62</v>
      </c>
      <c r="J604" s="6">
        <v>3249</v>
      </c>
    </row>
    <row r="605" spans="1:10" x14ac:dyDescent="0.25">
      <c r="A605" t="s">
        <v>12</v>
      </c>
      <c r="B605" t="s">
        <v>25</v>
      </c>
      <c r="C605" t="s">
        <v>39</v>
      </c>
      <c r="G605" t="s">
        <v>48</v>
      </c>
      <c r="H605" t="s">
        <v>7</v>
      </c>
      <c r="I605" t="s">
        <v>63</v>
      </c>
      <c r="J605" s="6">
        <v>3149</v>
      </c>
    </row>
    <row r="606" spans="1:10" x14ac:dyDescent="0.25">
      <c r="A606" t="s">
        <v>12</v>
      </c>
      <c r="B606" t="s">
        <v>25</v>
      </c>
      <c r="C606" t="s">
        <v>39</v>
      </c>
      <c r="G606" t="s">
        <v>47</v>
      </c>
      <c r="H606" t="s">
        <v>7</v>
      </c>
      <c r="I606" t="s">
        <v>62</v>
      </c>
      <c r="J606" s="6">
        <v>2587</v>
      </c>
    </row>
    <row r="607" spans="1:10" x14ac:dyDescent="0.25">
      <c r="A607" t="s">
        <v>12</v>
      </c>
      <c r="B607" t="s">
        <v>25</v>
      </c>
      <c r="C607" t="s">
        <v>39</v>
      </c>
      <c r="G607" t="s">
        <v>47</v>
      </c>
      <c r="H607" t="s">
        <v>7</v>
      </c>
      <c r="I607" t="s">
        <v>63</v>
      </c>
      <c r="J607" s="6">
        <v>2591</v>
      </c>
    </row>
    <row r="608" spans="1:10" x14ac:dyDescent="0.25">
      <c r="A608" t="s">
        <v>12</v>
      </c>
      <c r="B608" t="s">
        <v>28</v>
      </c>
      <c r="C608" t="s">
        <v>39</v>
      </c>
      <c r="G608" s="8" t="s">
        <v>46</v>
      </c>
      <c r="H608" t="s">
        <v>7</v>
      </c>
      <c r="I608" t="s">
        <v>62</v>
      </c>
      <c r="J608" s="6">
        <v>267</v>
      </c>
    </row>
    <row r="609" spans="1:10" x14ac:dyDescent="0.25">
      <c r="A609" t="s">
        <v>12</v>
      </c>
      <c r="B609" t="s">
        <v>28</v>
      </c>
      <c r="C609" t="s">
        <v>39</v>
      </c>
      <c r="G609" t="s">
        <v>46</v>
      </c>
      <c r="H609" t="s">
        <v>7</v>
      </c>
      <c r="I609" t="s">
        <v>63</v>
      </c>
      <c r="J609" s="6">
        <v>253</v>
      </c>
    </row>
    <row r="610" spans="1:10" x14ac:dyDescent="0.25">
      <c r="A610" t="s">
        <v>12</v>
      </c>
      <c r="B610" t="s">
        <v>28</v>
      </c>
      <c r="C610" t="s">
        <v>39</v>
      </c>
      <c r="G610" t="s">
        <v>48</v>
      </c>
      <c r="H610" t="s">
        <v>7</v>
      </c>
      <c r="I610" t="s">
        <v>62</v>
      </c>
      <c r="J610" s="6">
        <v>2569</v>
      </c>
    </row>
    <row r="611" spans="1:10" x14ac:dyDescent="0.25">
      <c r="A611" t="s">
        <v>12</v>
      </c>
      <c r="B611" t="s">
        <v>28</v>
      </c>
      <c r="C611" t="s">
        <v>39</v>
      </c>
      <c r="G611" t="s">
        <v>48</v>
      </c>
      <c r="H611" t="s">
        <v>7</v>
      </c>
      <c r="I611" t="s">
        <v>63</v>
      </c>
      <c r="J611" s="6">
        <v>2672</v>
      </c>
    </row>
    <row r="612" spans="1:10" x14ac:dyDescent="0.25">
      <c r="A612" t="s">
        <v>12</v>
      </c>
      <c r="B612" t="s">
        <v>28</v>
      </c>
      <c r="C612" t="s">
        <v>39</v>
      </c>
      <c r="G612" t="s">
        <v>47</v>
      </c>
      <c r="H612" t="s">
        <v>7</v>
      </c>
      <c r="I612" t="s">
        <v>62</v>
      </c>
      <c r="J612" s="6">
        <v>1980</v>
      </c>
    </row>
    <row r="613" spans="1:10" x14ac:dyDescent="0.25">
      <c r="A613" t="s">
        <v>12</v>
      </c>
      <c r="B613" t="s">
        <v>28</v>
      </c>
      <c r="C613" t="s">
        <v>39</v>
      </c>
      <c r="G613" t="s">
        <v>47</v>
      </c>
      <c r="H613" t="s">
        <v>7</v>
      </c>
      <c r="I613" t="s">
        <v>63</v>
      </c>
      <c r="J613" s="6">
        <v>2084</v>
      </c>
    </row>
    <row r="614" spans="1:10" x14ac:dyDescent="0.25">
      <c r="A614" t="s">
        <v>12</v>
      </c>
      <c r="B614" t="s">
        <v>30</v>
      </c>
      <c r="C614" t="s">
        <v>39</v>
      </c>
      <c r="G614" s="8" t="s">
        <v>46</v>
      </c>
      <c r="H614" t="s">
        <v>7</v>
      </c>
      <c r="I614" t="s">
        <v>62</v>
      </c>
      <c r="J614" s="6">
        <v>1855</v>
      </c>
    </row>
    <row r="615" spans="1:10" x14ac:dyDescent="0.25">
      <c r="A615" t="s">
        <v>12</v>
      </c>
      <c r="B615" t="s">
        <v>30</v>
      </c>
      <c r="C615" t="s">
        <v>39</v>
      </c>
      <c r="G615" t="s">
        <v>46</v>
      </c>
      <c r="H615" t="s">
        <v>7</v>
      </c>
      <c r="I615" t="s">
        <v>63</v>
      </c>
      <c r="J615" s="6">
        <v>1833</v>
      </c>
    </row>
    <row r="616" spans="1:10" x14ac:dyDescent="0.25">
      <c r="A616" t="s">
        <v>12</v>
      </c>
      <c r="B616" t="s">
        <v>30</v>
      </c>
      <c r="C616" t="s">
        <v>39</v>
      </c>
      <c r="G616" t="s">
        <v>48</v>
      </c>
      <c r="H616" t="s">
        <v>7</v>
      </c>
      <c r="I616" t="s">
        <v>62</v>
      </c>
      <c r="J616" s="6">
        <v>10443</v>
      </c>
    </row>
    <row r="617" spans="1:10" x14ac:dyDescent="0.25">
      <c r="A617" t="s">
        <v>12</v>
      </c>
      <c r="B617" t="s">
        <v>30</v>
      </c>
      <c r="C617" t="s">
        <v>39</v>
      </c>
      <c r="G617" t="s">
        <v>48</v>
      </c>
      <c r="H617" t="s">
        <v>7</v>
      </c>
      <c r="I617" t="s">
        <v>63</v>
      </c>
      <c r="J617" s="6">
        <v>10254</v>
      </c>
    </row>
    <row r="618" spans="1:10" x14ac:dyDescent="0.25">
      <c r="A618" t="s">
        <v>12</v>
      </c>
      <c r="B618" t="s">
        <v>30</v>
      </c>
      <c r="C618" t="s">
        <v>39</v>
      </c>
      <c r="G618" t="s">
        <v>47</v>
      </c>
      <c r="H618" t="s">
        <v>7</v>
      </c>
      <c r="I618" t="s">
        <v>62</v>
      </c>
      <c r="J618" s="6">
        <v>8929</v>
      </c>
    </row>
    <row r="619" spans="1:10" x14ac:dyDescent="0.25">
      <c r="A619" t="s">
        <v>12</v>
      </c>
      <c r="B619" t="s">
        <v>30</v>
      </c>
      <c r="C619" t="s">
        <v>39</v>
      </c>
      <c r="G619" t="s">
        <v>47</v>
      </c>
      <c r="H619" t="s">
        <v>7</v>
      </c>
      <c r="I619" t="s">
        <v>63</v>
      </c>
      <c r="J619" s="6">
        <v>9093</v>
      </c>
    </row>
    <row r="620" spans="1:10" x14ac:dyDescent="0.25">
      <c r="A620" t="s">
        <v>12</v>
      </c>
      <c r="B620" s="8" t="s">
        <v>32</v>
      </c>
      <c r="C620" t="s">
        <v>39</v>
      </c>
      <c r="G620" s="8" t="s">
        <v>46</v>
      </c>
      <c r="H620" t="s">
        <v>7</v>
      </c>
      <c r="I620" t="s">
        <v>62</v>
      </c>
      <c r="J620" s="6">
        <v>1204</v>
      </c>
    </row>
    <row r="621" spans="1:10" x14ac:dyDescent="0.25">
      <c r="A621" t="s">
        <v>12</v>
      </c>
      <c r="B621" t="s">
        <v>32</v>
      </c>
      <c r="C621" t="s">
        <v>39</v>
      </c>
      <c r="G621" t="s">
        <v>46</v>
      </c>
      <c r="H621" t="s">
        <v>7</v>
      </c>
      <c r="I621" t="s">
        <v>63</v>
      </c>
      <c r="J621" s="6">
        <v>1200</v>
      </c>
    </row>
    <row r="622" spans="1:10" x14ac:dyDescent="0.25">
      <c r="A622" t="s">
        <v>12</v>
      </c>
      <c r="B622" t="s">
        <v>32</v>
      </c>
      <c r="C622" t="s">
        <v>39</v>
      </c>
      <c r="G622" t="s">
        <v>48</v>
      </c>
      <c r="H622" t="s">
        <v>7</v>
      </c>
      <c r="I622" t="s">
        <v>62</v>
      </c>
      <c r="J622" s="6">
        <v>4245</v>
      </c>
    </row>
    <row r="623" spans="1:10" x14ac:dyDescent="0.25">
      <c r="A623" t="s">
        <v>12</v>
      </c>
      <c r="B623" t="s">
        <v>32</v>
      </c>
      <c r="C623" t="s">
        <v>39</v>
      </c>
      <c r="G623" t="s">
        <v>48</v>
      </c>
      <c r="H623" t="s">
        <v>7</v>
      </c>
      <c r="I623" t="s">
        <v>63</v>
      </c>
      <c r="J623" s="6">
        <v>4454</v>
      </c>
    </row>
    <row r="624" spans="1:10" x14ac:dyDescent="0.25">
      <c r="A624" t="s">
        <v>12</v>
      </c>
      <c r="B624" t="s">
        <v>32</v>
      </c>
      <c r="C624" t="s">
        <v>39</v>
      </c>
      <c r="G624" t="s">
        <v>47</v>
      </c>
      <c r="H624" t="s">
        <v>7</v>
      </c>
      <c r="I624" t="s">
        <v>62</v>
      </c>
      <c r="J624" s="6">
        <v>3458</v>
      </c>
    </row>
    <row r="625" spans="1:10" x14ac:dyDescent="0.25">
      <c r="A625" t="s">
        <v>12</v>
      </c>
      <c r="B625" t="s">
        <v>32</v>
      </c>
      <c r="C625" t="s">
        <v>39</v>
      </c>
      <c r="G625" t="s">
        <v>47</v>
      </c>
      <c r="H625" t="s">
        <v>7</v>
      </c>
      <c r="I625" t="s">
        <v>63</v>
      </c>
      <c r="J625" s="6">
        <v>3512</v>
      </c>
    </row>
    <row r="626" spans="1:10" x14ac:dyDescent="0.25">
      <c r="A626" t="s">
        <v>12</v>
      </c>
      <c r="B626" t="s">
        <v>34</v>
      </c>
      <c r="C626" t="s">
        <v>39</v>
      </c>
      <c r="G626" s="8" t="s">
        <v>46</v>
      </c>
      <c r="H626" t="s">
        <v>7</v>
      </c>
      <c r="I626" t="s">
        <v>62</v>
      </c>
      <c r="J626" s="6">
        <v>68</v>
      </c>
    </row>
    <row r="627" spans="1:10" x14ac:dyDescent="0.25">
      <c r="A627" t="s">
        <v>12</v>
      </c>
      <c r="B627" t="s">
        <v>34</v>
      </c>
      <c r="C627" t="s">
        <v>39</v>
      </c>
      <c r="G627" t="s">
        <v>46</v>
      </c>
      <c r="H627" t="s">
        <v>7</v>
      </c>
      <c r="I627" t="s">
        <v>63</v>
      </c>
      <c r="J627" s="6">
        <v>49</v>
      </c>
    </row>
    <row r="628" spans="1:10" x14ac:dyDescent="0.25">
      <c r="A628" t="s">
        <v>12</v>
      </c>
      <c r="B628" t="s">
        <v>34</v>
      </c>
      <c r="C628" t="s">
        <v>39</v>
      </c>
      <c r="G628" t="s">
        <v>48</v>
      </c>
      <c r="H628" t="s">
        <v>7</v>
      </c>
      <c r="I628" t="s">
        <v>62</v>
      </c>
      <c r="J628" s="6">
        <v>4357</v>
      </c>
    </row>
    <row r="629" spans="1:10" x14ac:dyDescent="0.25">
      <c r="A629" t="s">
        <v>12</v>
      </c>
      <c r="B629" t="s">
        <v>34</v>
      </c>
      <c r="C629" t="s">
        <v>39</v>
      </c>
      <c r="G629" t="s">
        <v>48</v>
      </c>
      <c r="H629" t="s">
        <v>7</v>
      </c>
      <c r="I629" t="s">
        <v>63</v>
      </c>
      <c r="J629" s="6">
        <v>4340</v>
      </c>
    </row>
    <row r="630" spans="1:10" x14ac:dyDescent="0.25">
      <c r="A630" t="s">
        <v>12</v>
      </c>
      <c r="B630" t="s">
        <v>34</v>
      </c>
      <c r="C630" t="s">
        <v>39</v>
      </c>
      <c r="G630" t="s">
        <v>47</v>
      </c>
      <c r="H630" t="s">
        <v>7</v>
      </c>
      <c r="I630" t="s">
        <v>62</v>
      </c>
      <c r="J630" s="6">
        <v>3191</v>
      </c>
    </row>
    <row r="631" spans="1:10" x14ac:dyDescent="0.25">
      <c r="A631" t="s">
        <v>12</v>
      </c>
      <c r="B631" t="s">
        <v>34</v>
      </c>
      <c r="C631" t="s">
        <v>39</v>
      </c>
      <c r="G631" t="s">
        <v>47</v>
      </c>
      <c r="H631" t="s">
        <v>7</v>
      </c>
      <c r="I631" t="s">
        <v>63</v>
      </c>
      <c r="J631" s="6">
        <v>3294</v>
      </c>
    </row>
  </sheetData>
  <autoFilter ref="A1:L63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'infos liste déroulante'!$A$1:$A$13</xm:f>
          </x14:formula1>
          <xm:sqref>A2:A631</xm:sqref>
        </x14:dataValidation>
        <x14:dataValidation type="list" allowBlank="1" showInputMessage="1" showErrorMessage="1">
          <x14:formula1>
            <xm:f>'infos liste déroulante'!$C$1:$C$12</xm:f>
          </x14:formula1>
          <xm:sqref>B2:B994</xm:sqref>
        </x14:dataValidation>
        <x14:dataValidation type="list" allowBlank="1" showInputMessage="1" showErrorMessage="1">
          <x14:formula1>
            <xm:f>'infos liste déroulante'!$K$1:$K$3</xm:f>
          </x14:formula1>
          <xm:sqref>C2:C994</xm:sqref>
        </x14:dataValidation>
        <x14:dataValidation type="list" allowBlank="1" showInputMessage="1" showErrorMessage="1">
          <x14:formula1>
            <xm:f>'infos liste déroulante'!$E$1:$E$4</xm:f>
          </x14:formula1>
          <xm:sqref>E2:E994</xm:sqref>
        </x14:dataValidation>
        <x14:dataValidation type="list" allowBlank="1" showInputMessage="1" showErrorMessage="1">
          <x14:formula1>
            <xm:f>'infos liste déroulante'!$O$1:$O$4</xm:f>
          </x14:formula1>
          <xm:sqref>G2:G994</xm:sqref>
        </x14:dataValidation>
        <x14:dataValidation type="list" allowBlank="1" showInputMessage="1" showErrorMessage="1">
          <x14:formula1>
            <xm:f>'infos liste déroulante'!$G$1:$G$4</xm:f>
          </x14:formula1>
          <xm:sqref>H2:H994</xm:sqref>
        </x14:dataValidation>
        <x14:dataValidation type="list" allowBlank="1" showInputMessage="1" showErrorMessage="1">
          <x14:formula1>
            <xm:f>'infos liste déroulante'!$I$1:$I$20</xm:f>
          </x14:formula1>
          <xm:sqref>I2:I994</xm:sqref>
        </x14:dataValidation>
        <x14:dataValidation type="list" allowBlank="1" showInputMessage="1" showErrorMessage="1">
          <x14:formula1>
            <xm:f>'infos liste déroulante'!$M$1:$M$5</xm:f>
          </x14:formula1>
          <xm:sqref>F2:F994</xm:sqref>
        </x14:dataValidation>
        <x14:dataValidation type="list" allowBlank="1" showInputMessage="1" showErrorMessage="1">
          <x14:formula1>
            <xm:f>'infos liste déroulante'!$Q$1:$Q$3</xm:f>
          </x14:formula1>
          <xm:sqref>D2:D994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K1500"/>
  <sheetViews>
    <sheetView topLeftCell="G1" zoomScaleNormal="100" workbookViewId="0">
      <selection activeCell="K607" sqref="K607"/>
    </sheetView>
  </sheetViews>
  <sheetFormatPr baseColWidth="10" defaultRowHeight="15" x14ac:dyDescent="0.25"/>
  <cols>
    <col min="4" max="4" width="22.5703125" customWidth="1"/>
    <col min="5" max="5" width="19.85546875" customWidth="1"/>
    <col min="6" max="6" width="27.85546875" customWidth="1"/>
    <col min="7" max="7" width="15.140625" customWidth="1"/>
    <col min="8" max="8" width="24.140625" customWidth="1"/>
    <col min="9" max="9" width="19.7109375" customWidth="1"/>
    <col min="10" max="10" width="17.28515625" customWidth="1"/>
    <col min="11" max="11" width="18.7109375" style="6" customWidth="1"/>
  </cols>
  <sheetData>
    <row r="1" spans="1:11" x14ac:dyDescent="0.25">
      <c r="A1" t="s">
        <v>36</v>
      </c>
      <c r="B1" t="s">
        <v>40</v>
      </c>
      <c r="C1" t="s">
        <v>41</v>
      </c>
      <c r="D1" t="s">
        <v>60</v>
      </c>
      <c r="E1" t="s">
        <v>42</v>
      </c>
      <c r="F1" t="s">
        <v>44</v>
      </c>
      <c r="G1" t="s">
        <v>49</v>
      </c>
      <c r="H1" t="s">
        <v>54</v>
      </c>
      <c r="I1" t="s">
        <v>66</v>
      </c>
      <c r="J1" t="s">
        <v>55</v>
      </c>
      <c r="K1" s="5" t="s">
        <v>61</v>
      </c>
    </row>
    <row r="2" spans="1:11" x14ac:dyDescent="0.25">
      <c r="A2" t="s">
        <v>12</v>
      </c>
      <c r="B2" t="s">
        <v>5</v>
      </c>
      <c r="E2" t="s">
        <v>6</v>
      </c>
      <c r="H2" t="s">
        <v>7</v>
      </c>
      <c r="J2" t="s">
        <v>62</v>
      </c>
      <c r="K2" s="6">
        <v>632</v>
      </c>
    </row>
    <row r="3" spans="1:11" x14ac:dyDescent="0.25">
      <c r="A3" t="s">
        <v>12</v>
      </c>
      <c r="B3" t="s">
        <v>5</v>
      </c>
      <c r="E3" t="s">
        <v>6</v>
      </c>
      <c r="H3" t="s">
        <v>7</v>
      </c>
      <c r="J3" t="s">
        <v>63</v>
      </c>
      <c r="K3" s="6">
        <v>544</v>
      </c>
    </row>
    <row r="4" spans="1:11" x14ac:dyDescent="0.25">
      <c r="B4" t="s">
        <v>5</v>
      </c>
      <c r="E4" t="s">
        <v>10</v>
      </c>
      <c r="H4" t="s">
        <v>7</v>
      </c>
      <c r="J4" t="s">
        <v>62</v>
      </c>
      <c r="K4" s="6">
        <v>1634</v>
      </c>
    </row>
    <row r="5" spans="1:11" x14ac:dyDescent="0.25">
      <c r="B5" t="s">
        <v>5</v>
      </c>
      <c r="E5" t="s">
        <v>10</v>
      </c>
      <c r="H5" t="s">
        <v>7</v>
      </c>
      <c r="J5" t="s">
        <v>63</v>
      </c>
      <c r="K5" s="6">
        <v>1805</v>
      </c>
    </row>
    <row r="6" spans="1:11" x14ac:dyDescent="0.25">
      <c r="B6" t="s">
        <v>5</v>
      </c>
      <c r="E6" t="s">
        <v>14</v>
      </c>
      <c r="H6" t="s">
        <v>7</v>
      </c>
      <c r="J6" t="s">
        <v>62</v>
      </c>
      <c r="K6" s="6">
        <v>654</v>
      </c>
    </row>
    <row r="7" spans="1:11" x14ac:dyDescent="0.25">
      <c r="B7" t="s">
        <v>5</v>
      </c>
      <c r="E7" t="s">
        <v>14</v>
      </c>
      <c r="H7" t="s">
        <v>7</v>
      </c>
      <c r="J7" t="s">
        <v>63</v>
      </c>
      <c r="K7" s="6">
        <v>558</v>
      </c>
    </row>
    <row r="8" spans="1:11" s="8" customFormat="1" x14ac:dyDescent="0.25">
      <c r="B8" s="8" t="s">
        <v>9</v>
      </c>
      <c r="E8" s="8" t="s">
        <v>10</v>
      </c>
      <c r="F8" s="8" t="s">
        <v>51</v>
      </c>
      <c r="H8" s="8" t="s">
        <v>7</v>
      </c>
      <c r="I8" s="8" t="s">
        <v>68</v>
      </c>
      <c r="J8" s="8" t="s">
        <v>62</v>
      </c>
      <c r="K8" s="9">
        <v>0</v>
      </c>
    </row>
    <row r="9" spans="1:11" x14ac:dyDescent="0.25">
      <c r="B9" t="s">
        <v>9</v>
      </c>
      <c r="E9" t="s">
        <v>10</v>
      </c>
      <c r="F9" t="s">
        <v>51</v>
      </c>
      <c r="H9" t="s">
        <v>7</v>
      </c>
      <c r="I9" t="s">
        <v>68</v>
      </c>
      <c r="J9" t="s">
        <v>63</v>
      </c>
      <c r="K9" s="6">
        <v>0</v>
      </c>
    </row>
    <row r="10" spans="1:11" x14ac:dyDescent="0.25">
      <c r="B10" t="s">
        <v>9</v>
      </c>
      <c r="E10" t="s">
        <v>10</v>
      </c>
      <c r="F10" t="s">
        <v>50</v>
      </c>
      <c r="H10" t="s">
        <v>7</v>
      </c>
      <c r="I10" t="s">
        <v>68</v>
      </c>
      <c r="J10" t="s">
        <v>62</v>
      </c>
      <c r="K10" s="6">
        <v>0</v>
      </c>
    </row>
    <row r="11" spans="1:11" x14ac:dyDescent="0.25">
      <c r="B11" t="s">
        <v>9</v>
      </c>
      <c r="E11" t="s">
        <v>10</v>
      </c>
      <c r="F11" t="s">
        <v>50</v>
      </c>
      <c r="H11" t="s">
        <v>7</v>
      </c>
      <c r="I11" t="s">
        <v>68</v>
      </c>
      <c r="J11" t="s">
        <v>63</v>
      </c>
      <c r="K11" s="6">
        <v>0</v>
      </c>
    </row>
    <row r="12" spans="1:11" x14ac:dyDescent="0.25">
      <c r="B12" t="s">
        <v>9</v>
      </c>
      <c r="E12" t="s">
        <v>10</v>
      </c>
      <c r="F12" t="s">
        <v>52</v>
      </c>
      <c r="H12" t="s">
        <v>7</v>
      </c>
      <c r="I12" t="s">
        <v>68</v>
      </c>
      <c r="J12" t="s">
        <v>62</v>
      </c>
      <c r="K12" s="6">
        <v>0</v>
      </c>
    </row>
    <row r="13" spans="1:11" x14ac:dyDescent="0.25">
      <c r="B13" t="s">
        <v>9</v>
      </c>
      <c r="E13" t="s">
        <v>10</v>
      </c>
      <c r="F13" t="s">
        <v>52</v>
      </c>
      <c r="H13" t="s">
        <v>7</v>
      </c>
      <c r="I13" t="s">
        <v>68</v>
      </c>
      <c r="J13" t="s">
        <v>63</v>
      </c>
      <c r="K13" s="6">
        <v>0</v>
      </c>
    </row>
    <row r="14" spans="1:11" x14ac:dyDescent="0.25">
      <c r="B14" t="s">
        <v>9</v>
      </c>
      <c r="E14" t="s">
        <v>10</v>
      </c>
      <c r="F14" t="s">
        <v>53</v>
      </c>
      <c r="H14" t="s">
        <v>7</v>
      </c>
      <c r="I14" t="s">
        <v>68</v>
      </c>
      <c r="J14" t="s">
        <v>62</v>
      </c>
      <c r="K14" s="6">
        <v>0</v>
      </c>
    </row>
    <row r="15" spans="1:11" s="8" customFormat="1" x14ac:dyDescent="0.25">
      <c r="B15" s="8" t="s">
        <v>9</v>
      </c>
      <c r="E15" s="8" t="s">
        <v>10</v>
      </c>
      <c r="F15" s="8" t="s">
        <v>53</v>
      </c>
      <c r="H15" s="8" t="s">
        <v>7</v>
      </c>
      <c r="I15" s="8" t="s">
        <v>68</v>
      </c>
      <c r="J15" s="8" t="s">
        <v>63</v>
      </c>
      <c r="K15" s="9">
        <v>0</v>
      </c>
    </row>
    <row r="16" spans="1:11" x14ac:dyDescent="0.25">
      <c r="B16" t="s">
        <v>13</v>
      </c>
      <c r="E16" t="s">
        <v>10</v>
      </c>
      <c r="F16" s="8" t="s">
        <v>51</v>
      </c>
      <c r="H16" t="s">
        <v>7</v>
      </c>
      <c r="I16" t="s">
        <v>68</v>
      </c>
      <c r="J16" t="s">
        <v>62</v>
      </c>
      <c r="K16" s="6">
        <v>351</v>
      </c>
    </row>
    <row r="17" spans="2:11" x14ac:dyDescent="0.25">
      <c r="B17" t="s">
        <v>13</v>
      </c>
      <c r="E17" s="8" t="s">
        <v>10</v>
      </c>
      <c r="F17" t="s">
        <v>51</v>
      </c>
      <c r="H17" s="8" t="s">
        <v>7</v>
      </c>
      <c r="I17" t="s">
        <v>68</v>
      </c>
      <c r="J17" t="s">
        <v>63</v>
      </c>
      <c r="K17" s="6">
        <v>373</v>
      </c>
    </row>
    <row r="18" spans="2:11" x14ac:dyDescent="0.25">
      <c r="B18" t="s">
        <v>13</v>
      </c>
      <c r="E18" t="s">
        <v>10</v>
      </c>
      <c r="F18" t="s">
        <v>50</v>
      </c>
      <c r="H18" t="s">
        <v>7</v>
      </c>
      <c r="I18" t="s">
        <v>68</v>
      </c>
      <c r="J18" t="s">
        <v>62</v>
      </c>
      <c r="K18" s="6">
        <v>57</v>
      </c>
    </row>
    <row r="19" spans="2:11" x14ac:dyDescent="0.25">
      <c r="B19" t="s">
        <v>13</v>
      </c>
      <c r="E19" s="8" t="s">
        <v>10</v>
      </c>
      <c r="F19" t="s">
        <v>50</v>
      </c>
      <c r="H19" s="8" t="s">
        <v>7</v>
      </c>
      <c r="I19" t="s">
        <v>68</v>
      </c>
      <c r="J19" t="s">
        <v>63</v>
      </c>
      <c r="K19" s="6">
        <v>44</v>
      </c>
    </row>
    <row r="20" spans="2:11" x14ac:dyDescent="0.25">
      <c r="B20" t="s">
        <v>13</v>
      </c>
      <c r="E20" t="s">
        <v>10</v>
      </c>
      <c r="F20" t="s">
        <v>52</v>
      </c>
      <c r="H20" t="s">
        <v>7</v>
      </c>
      <c r="I20" t="s">
        <v>68</v>
      </c>
      <c r="J20" t="s">
        <v>62</v>
      </c>
      <c r="K20" s="6">
        <v>57</v>
      </c>
    </row>
    <row r="21" spans="2:11" x14ac:dyDescent="0.25">
      <c r="B21" t="s">
        <v>13</v>
      </c>
      <c r="E21" s="8" t="s">
        <v>10</v>
      </c>
      <c r="F21" t="s">
        <v>52</v>
      </c>
      <c r="H21" s="8" t="s">
        <v>7</v>
      </c>
      <c r="I21" t="s">
        <v>68</v>
      </c>
      <c r="J21" t="s">
        <v>63</v>
      </c>
      <c r="K21" s="6">
        <v>52</v>
      </c>
    </row>
    <row r="22" spans="2:11" x14ac:dyDescent="0.25">
      <c r="B22" t="s">
        <v>13</v>
      </c>
      <c r="E22" t="s">
        <v>10</v>
      </c>
      <c r="F22" t="s">
        <v>53</v>
      </c>
      <c r="H22" t="s">
        <v>7</v>
      </c>
      <c r="I22" t="s">
        <v>68</v>
      </c>
      <c r="J22" t="s">
        <v>62</v>
      </c>
      <c r="K22" s="6">
        <v>5</v>
      </c>
    </row>
    <row r="23" spans="2:11" s="8" customFormat="1" x14ac:dyDescent="0.25">
      <c r="B23" s="8" t="s">
        <v>13</v>
      </c>
      <c r="E23" s="8" t="s">
        <v>10</v>
      </c>
      <c r="F23" s="8" t="s">
        <v>53</v>
      </c>
      <c r="H23" s="8" t="s">
        <v>7</v>
      </c>
      <c r="I23" s="8" t="s">
        <v>68</v>
      </c>
      <c r="J23" s="8" t="s">
        <v>63</v>
      </c>
      <c r="K23" s="9">
        <v>3</v>
      </c>
    </row>
    <row r="24" spans="2:11" x14ac:dyDescent="0.25">
      <c r="B24" t="s">
        <v>17</v>
      </c>
      <c r="E24" t="s">
        <v>10</v>
      </c>
      <c r="F24" s="8" t="s">
        <v>51</v>
      </c>
      <c r="H24" t="s">
        <v>7</v>
      </c>
      <c r="I24" t="s">
        <v>68</v>
      </c>
      <c r="J24" t="s">
        <v>62</v>
      </c>
      <c r="K24" s="6">
        <v>72</v>
      </c>
    </row>
    <row r="25" spans="2:11" x14ac:dyDescent="0.25">
      <c r="B25" t="s">
        <v>17</v>
      </c>
      <c r="E25" s="8" t="s">
        <v>10</v>
      </c>
      <c r="F25" t="s">
        <v>51</v>
      </c>
      <c r="H25" s="8" t="s">
        <v>7</v>
      </c>
      <c r="I25" t="s">
        <v>68</v>
      </c>
      <c r="J25" t="s">
        <v>63</v>
      </c>
      <c r="K25" s="6">
        <v>56</v>
      </c>
    </row>
    <row r="26" spans="2:11" x14ac:dyDescent="0.25">
      <c r="B26" t="s">
        <v>17</v>
      </c>
      <c r="E26" t="s">
        <v>10</v>
      </c>
      <c r="F26" t="s">
        <v>50</v>
      </c>
      <c r="H26" t="s">
        <v>7</v>
      </c>
      <c r="I26" t="s">
        <v>68</v>
      </c>
      <c r="J26" t="s">
        <v>62</v>
      </c>
      <c r="K26" s="6">
        <v>9</v>
      </c>
    </row>
    <row r="27" spans="2:11" x14ac:dyDescent="0.25">
      <c r="B27" t="s">
        <v>17</v>
      </c>
      <c r="E27" s="8" t="s">
        <v>10</v>
      </c>
      <c r="F27" t="s">
        <v>50</v>
      </c>
      <c r="H27" s="8" t="s">
        <v>7</v>
      </c>
      <c r="I27" t="s">
        <v>68</v>
      </c>
      <c r="J27" t="s">
        <v>63</v>
      </c>
      <c r="K27" s="6">
        <v>4</v>
      </c>
    </row>
    <row r="28" spans="2:11" x14ac:dyDescent="0.25">
      <c r="B28" t="s">
        <v>17</v>
      </c>
      <c r="E28" t="s">
        <v>10</v>
      </c>
      <c r="F28" t="s">
        <v>52</v>
      </c>
      <c r="H28" t="s">
        <v>7</v>
      </c>
      <c r="I28" t="s">
        <v>68</v>
      </c>
      <c r="J28" t="s">
        <v>62</v>
      </c>
      <c r="K28" s="6">
        <v>0</v>
      </c>
    </row>
    <row r="29" spans="2:11" x14ac:dyDescent="0.25">
      <c r="B29" t="s">
        <v>17</v>
      </c>
      <c r="E29" s="8" t="s">
        <v>10</v>
      </c>
      <c r="F29" t="s">
        <v>52</v>
      </c>
      <c r="H29" s="8" t="s">
        <v>7</v>
      </c>
      <c r="I29" t="s">
        <v>68</v>
      </c>
      <c r="J29" t="s">
        <v>63</v>
      </c>
      <c r="K29" s="6">
        <v>1</v>
      </c>
    </row>
    <row r="30" spans="2:11" x14ac:dyDescent="0.25">
      <c r="B30" t="s">
        <v>17</v>
      </c>
      <c r="E30" t="s">
        <v>10</v>
      </c>
      <c r="F30" t="s">
        <v>53</v>
      </c>
      <c r="H30" t="s">
        <v>7</v>
      </c>
      <c r="I30" t="s">
        <v>68</v>
      </c>
      <c r="J30" t="s">
        <v>62</v>
      </c>
      <c r="K30" s="6">
        <v>37</v>
      </c>
    </row>
    <row r="31" spans="2:11" x14ac:dyDescent="0.25">
      <c r="B31" t="s">
        <v>17</v>
      </c>
      <c r="E31" s="8" t="s">
        <v>10</v>
      </c>
      <c r="F31" t="s">
        <v>53</v>
      </c>
      <c r="H31" s="8" t="s">
        <v>7</v>
      </c>
      <c r="I31" t="s">
        <v>68</v>
      </c>
      <c r="J31" t="s">
        <v>63</v>
      </c>
      <c r="K31" s="6">
        <v>40</v>
      </c>
    </row>
    <row r="32" spans="2:11" x14ac:dyDescent="0.25">
      <c r="B32" t="s">
        <v>19</v>
      </c>
      <c r="E32" t="s">
        <v>10</v>
      </c>
      <c r="F32" s="8" t="s">
        <v>51</v>
      </c>
      <c r="H32" t="s">
        <v>7</v>
      </c>
      <c r="I32" t="s">
        <v>68</v>
      </c>
      <c r="J32" t="s">
        <v>62</v>
      </c>
      <c r="K32" s="6">
        <v>239</v>
      </c>
    </row>
    <row r="33" spans="2:11" x14ac:dyDescent="0.25">
      <c r="B33" t="s">
        <v>19</v>
      </c>
      <c r="E33" s="8" t="s">
        <v>10</v>
      </c>
      <c r="F33" t="s">
        <v>51</v>
      </c>
      <c r="H33" s="8" t="s">
        <v>7</v>
      </c>
      <c r="I33" t="s">
        <v>68</v>
      </c>
      <c r="J33" t="s">
        <v>63</v>
      </c>
      <c r="K33" s="6">
        <v>300</v>
      </c>
    </row>
    <row r="34" spans="2:11" x14ac:dyDescent="0.25">
      <c r="B34" t="s">
        <v>19</v>
      </c>
      <c r="E34" t="s">
        <v>10</v>
      </c>
      <c r="F34" t="s">
        <v>50</v>
      </c>
      <c r="H34" t="s">
        <v>7</v>
      </c>
      <c r="I34" t="s">
        <v>68</v>
      </c>
      <c r="J34" t="s">
        <v>62</v>
      </c>
      <c r="K34" s="6">
        <v>2</v>
      </c>
    </row>
    <row r="35" spans="2:11" x14ac:dyDescent="0.25">
      <c r="B35" t="s">
        <v>19</v>
      </c>
      <c r="E35" s="8" t="s">
        <v>10</v>
      </c>
      <c r="F35" t="s">
        <v>50</v>
      </c>
      <c r="H35" s="8" t="s">
        <v>7</v>
      </c>
      <c r="I35" t="s">
        <v>68</v>
      </c>
      <c r="J35" t="s">
        <v>63</v>
      </c>
      <c r="K35" s="6">
        <v>4</v>
      </c>
    </row>
    <row r="36" spans="2:11" x14ac:dyDescent="0.25">
      <c r="B36" t="s">
        <v>19</v>
      </c>
      <c r="E36" t="s">
        <v>10</v>
      </c>
      <c r="F36" t="s">
        <v>52</v>
      </c>
      <c r="H36" t="s">
        <v>7</v>
      </c>
      <c r="I36" t="s">
        <v>68</v>
      </c>
      <c r="J36" t="s">
        <v>62</v>
      </c>
      <c r="K36" s="6">
        <v>0</v>
      </c>
    </row>
    <row r="37" spans="2:11" x14ac:dyDescent="0.25">
      <c r="B37" t="s">
        <v>19</v>
      </c>
      <c r="E37" s="8" t="s">
        <v>10</v>
      </c>
      <c r="F37" t="s">
        <v>52</v>
      </c>
      <c r="H37" s="8" t="s">
        <v>7</v>
      </c>
      <c r="I37" t="s">
        <v>68</v>
      </c>
      <c r="J37" t="s">
        <v>63</v>
      </c>
      <c r="K37" s="6">
        <v>0</v>
      </c>
    </row>
    <row r="38" spans="2:11" x14ac:dyDescent="0.25">
      <c r="B38" t="s">
        <v>19</v>
      </c>
      <c r="E38" t="s">
        <v>10</v>
      </c>
      <c r="F38" t="s">
        <v>53</v>
      </c>
      <c r="H38" t="s">
        <v>7</v>
      </c>
      <c r="I38" t="s">
        <v>68</v>
      </c>
      <c r="J38" t="s">
        <v>62</v>
      </c>
      <c r="K38" s="6">
        <v>0</v>
      </c>
    </row>
    <row r="39" spans="2:11" x14ac:dyDescent="0.25">
      <c r="B39" t="s">
        <v>19</v>
      </c>
      <c r="E39" s="8" t="s">
        <v>10</v>
      </c>
      <c r="F39" t="s">
        <v>53</v>
      </c>
      <c r="H39" s="8" t="s">
        <v>7</v>
      </c>
      <c r="I39" t="s">
        <v>68</v>
      </c>
      <c r="J39" t="s">
        <v>63</v>
      </c>
      <c r="K39" s="6">
        <v>0</v>
      </c>
    </row>
    <row r="40" spans="2:11" x14ac:dyDescent="0.25">
      <c r="B40" t="s">
        <v>22</v>
      </c>
      <c r="E40" t="s">
        <v>10</v>
      </c>
      <c r="F40" s="8" t="s">
        <v>51</v>
      </c>
      <c r="H40" t="s">
        <v>7</v>
      </c>
      <c r="I40" t="s">
        <v>68</v>
      </c>
      <c r="J40" t="s">
        <v>62</v>
      </c>
      <c r="K40" s="6">
        <v>255</v>
      </c>
    </row>
    <row r="41" spans="2:11" x14ac:dyDescent="0.25">
      <c r="B41" t="s">
        <v>22</v>
      </c>
      <c r="E41" s="8" t="s">
        <v>10</v>
      </c>
      <c r="F41" t="s">
        <v>51</v>
      </c>
      <c r="H41" s="8" t="s">
        <v>7</v>
      </c>
      <c r="I41" t="s">
        <v>68</v>
      </c>
      <c r="J41" t="s">
        <v>63</v>
      </c>
      <c r="K41" s="6">
        <v>235</v>
      </c>
    </row>
    <row r="42" spans="2:11" x14ac:dyDescent="0.25">
      <c r="B42" t="s">
        <v>22</v>
      </c>
      <c r="E42" t="s">
        <v>10</v>
      </c>
      <c r="F42" t="s">
        <v>50</v>
      </c>
      <c r="H42" t="s">
        <v>7</v>
      </c>
      <c r="I42" t="s">
        <v>68</v>
      </c>
      <c r="J42" t="s">
        <v>62</v>
      </c>
      <c r="K42" s="6">
        <v>27</v>
      </c>
    </row>
    <row r="43" spans="2:11" x14ac:dyDescent="0.25">
      <c r="B43" t="s">
        <v>22</v>
      </c>
      <c r="E43" s="8" t="s">
        <v>10</v>
      </c>
      <c r="F43" t="s">
        <v>50</v>
      </c>
      <c r="H43" s="8" t="s">
        <v>7</v>
      </c>
      <c r="I43" t="s">
        <v>68</v>
      </c>
      <c r="J43" t="s">
        <v>63</v>
      </c>
      <c r="K43" s="6">
        <v>24</v>
      </c>
    </row>
    <row r="44" spans="2:11" x14ac:dyDescent="0.25">
      <c r="B44" t="s">
        <v>22</v>
      </c>
      <c r="E44" t="s">
        <v>10</v>
      </c>
      <c r="F44" t="s">
        <v>52</v>
      </c>
      <c r="H44" t="s">
        <v>7</v>
      </c>
      <c r="I44" t="s">
        <v>68</v>
      </c>
      <c r="J44" t="s">
        <v>62</v>
      </c>
      <c r="K44" s="6">
        <v>51</v>
      </c>
    </row>
    <row r="45" spans="2:11" x14ac:dyDescent="0.25">
      <c r="B45" t="s">
        <v>22</v>
      </c>
      <c r="E45" s="8" t="s">
        <v>10</v>
      </c>
      <c r="F45" t="s">
        <v>52</v>
      </c>
      <c r="H45" s="8" t="s">
        <v>7</v>
      </c>
      <c r="I45" t="s">
        <v>68</v>
      </c>
      <c r="J45" t="s">
        <v>63</v>
      </c>
      <c r="K45" s="6">
        <v>62</v>
      </c>
    </row>
    <row r="46" spans="2:11" x14ac:dyDescent="0.25">
      <c r="B46" t="s">
        <v>22</v>
      </c>
      <c r="E46" t="s">
        <v>10</v>
      </c>
      <c r="F46" t="s">
        <v>53</v>
      </c>
      <c r="H46" t="s">
        <v>7</v>
      </c>
      <c r="I46" t="s">
        <v>68</v>
      </c>
      <c r="J46" t="s">
        <v>62</v>
      </c>
      <c r="K46" s="6">
        <v>0</v>
      </c>
    </row>
    <row r="47" spans="2:11" x14ac:dyDescent="0.25">
      <c r="B47" t="s">
        <v>22</v>
      </c>
      <c r="E47" s="8" t="s">
        <v>10</v>
      </c>
      <c r="F47" t="s">
        <v>53</v>
      </c>
      <c r="H47" s="8" t="s">
        <v>7</v>
      </c>
      <c r="I47" t="s">
        <v>68</v>
      </c>
      <c r="J47" t="s">
        <v>63</v>
      </c>
      <c r="K47" s="6">
        <v>0</v>
      </c>
    </row>
    <row r="48" spans="2:11" x14ac:dyDescent="0.25">
      <c r="B48" t="s">
        <v>25</v>
      </c>
      <c r="E48" t="s">
        <v>10</v>
      </c>
      <c r="F48" s="8" t="s">
        <v>51</v>
      </c>
      <c r="H48" t="s">
        <v>7</v>
      </c>
      <c r="I48" t="s">
        <v>68</v>
      </c>
      <c r="J48" t="s">
        <v>62</v>
      </c>
      <c r="K48" s="6">
        <v>0</v>
      </c>
    </row>
    <row r="49" spans="2:11" x14ac:dyDescent="0.25">
      <c r="B49" t="s">
        <v>25</v>
      </c>
      <c r="E49" s="8" t="s">
        <v>10</v>
      </c>
      <c r="F49" t="s">
        <v>51</v>
      </c>
      <c r="H49" s="8" t="s">
        <v>7</v>
      </c>
      <c r="I49" t="s">
        <v>68</v>
      </c>
      <c r="J49" t="s">
        <v>63</v>
      </c>
      <c r="K49" s="6">
        <v>0</v>
      </c>
    </row>
    <row r="50" spans="2:11" x14ac:dyDescent="0.25">
      <c r="B50" t="s">
        <v>25</v>
      </c>
      <c r="E50" t="s">
        <v>10</v>
      </c>
      <c r="F50" t="s">
        <v>50</v>
      </c>
      <c r="H50" t="s">
        <v>7</v>
      </c>
      <c r="I50" t="s">
        <v>68</v>
      </c>
      <c r="J50" t="s">
        <v>62</v>
      </c>
      <c r="K50" s="6">
        <v>0</v>
      </c>
    </row>
    <row r="51" spans="2:11" x14ac:dyDescent="0.25">
      <c r="B51" t="s">
        <v>25</v>
      </c>
      <c r="E51" s="8" t="s">
        <v>10</v>
      </c>
      <c r="F51" t="s">
        <v>50</v>
      </c>
      <c r="H51" s="8" t="s">
        <v>7</v>
      </c>
      <c r="I51" t="s">
        <v>68</v>
      </c>
      <c r="J51" t="s">
        <v>63</v>
      </c>
      <c r="K51" s="6">
        <v>0</v>
      </c>
    </row>
    <row r="52" spans="2:11" x14ac:dyDescent="0.25">
      <c r="B52" t="s">
        <v>25</v>
      </c>
      <c r="E52" t="s">
        <v>10</v>
      </c>
      <c r="F52" t="s">
        <v>52</v>
      </c>
      <c r="H52" t="s">
        <v>7</v>
      </c>
      <c r="I52" t="s">
        <v>68</v>
      </c>
      <c r="J52" t="s">
        <v>62</v>
      </c>
      <c r="K52" s="6">
        <v>0</v>
      </c>
    </row>
    <row r="53" spans="2:11" x14ac:dyDescent="0.25">
      <c r="B53" t="s">
        <v>25</v>
      </c>
      <c r="E53" s="8" t="s">
        <v>10</v>
      </c>
      <c r="F53" t="s">
        <v>52</v>
      </c>
      <c r="H53" s="8" t="s">
        <v>7</v>
      </c>
      <c r="I53" t="s">
        <v>68</v>
      </c>
      <c r="J53" t="s">
        <v>63</v>
      </c>
      <c r="K53" s="6">
        <v>0</v>
      </c>
    </row>
    <row r="54" spans="2:11" x14ac:dyDescent="0.25">
      <c r="B54" t="s">
        <v>25</v>
      </c>
      <c r="E54" t="s">
        <v>10</v>
      </c>
      <c r="F54" t="s">
        <v>53</v>
      </c>
      <c r="H54" t="s">
        <v>7</v>
      </c>
      <c r="I54" t="s">
        <v>68</v>
      </c>
      <c r="J54" t="s">
        <v>62</v>
      </c>
      <c r="K54" s="6">
        <v>0</v>
      </c>
    </row>
    <row r="55" spans="2:11" x14ac:dyDescent="0.25">
      <c r="B55" t="s">
        <v>25</v>
      </c>
      <c r="E55" s="8" t="s">
        <v>10</v>
      </c>
      <c r="F55" t="s">
        <v>53</v>
      </c>
      <c r="H55" s="8" t="s">
        <v>7</v>
      </c>
      <c r="I55" t="s">
        <v>68</v>
      </c>
      <c r="J55" t="s">
        <v>63</v>
      </c>
      <c r="K55" s="6">
        <v>0</v>
      </c>
    </row>
    <row r="56" spans="2:11" x14ac:dyDescent="0.25">
      <c r="B56" t="s">
        <v>28</v>
      </c>
      <c r="E56" t="s">
        <v>10</v>
      </c>
      <c r="F56" s="8" t="s">
        <v>51</v>
      </c>
      <c r="H56" t="s">
        <v>7</v>
      </c>
      <c r="I56" t="s">
        <v>68</v>
      </c>
      <c r="J56" t="s">
        <v>62</v>
      </c>
      <c r="K56" s="6">
        <v>89</v>
      </c>
    </row>
    <row r="57" spans="2:11" x14ac:dyDescent="0.25">
      <c r="B57" t="s">
        <v>28</v>
      </c>
      <c r="E57" s="8" t="s">
        <v>10</v>
      </c>
      <c r="F57" t="s">
        <v>51</v>
      </c>
      <c r="H57" s="8" t="s">
        <v>7</v>
      </c>
      <c r="I57" t="s">
        <v>68</v>
      </c>
      <c r="J57" t="s">
        <v>63</v>
      </c>
      <c r="K57" s="6">
        <v>91</v>
      </c>
    </row>
    <row r="58" spans="2:11" x14ac:dyDescent="0.25">
      <c r="B58" t="s">
        <v>28</v>
      </c>
      <c r="E58" t="s">
        <v>10</v>
      </c>
      <c r="F58" t="s">
        <v>50</v>
      </c>
      <c r="H58" t="s">
        <v>7</v>
      </c>
      <c r="I58" t="s">
        <v>68</v>
      </c>
      <c r="J58" t="s">
        <v>62</v>
      </c>
      <c r="K58" s="6">
        <v>102</v>
      </c>
    </row>
    <row r="59" spans="2:11" x14ac:dyDescent="0.25">
      <c r="B59" t="s">
        <v>28</v>
      </c>
      <c r="E59" s="8" t="s">
        <v>10</v>
      </c>
      <c r="F59" t="s">
        <v>50</v>
      </c>
      <c r="H59" s="8" t="s">
        <v>7</v>
      </c>
      <c r="I59" t="s">
        <v>68</v>
      </c>
      <c r="J59" t="s">
        <v>63</v>
      </c>
      <c r="K59" s="6">
        <v>152</v>
      </c>
    </row>
    <row r="60" spans="2:11" x14ac:dyDescent="0.25">
      <c r="B60" t="s">
        <v>28</v>
      </c>
      <c r="E60" t="s">
        <v>10</v>
      </c>
      <c r="F60" t="s">
        <v>52</v>
      </c>
      <c r="H60" t="s">
        <v>7</v>
      </c>
      <c r="I60" t="s">
        <v>68</v>
      </c>
      <c r="J60" t="s">
        <v>62</v>
      </c>
      <c r="K60" s="6">
        <v>89</v>
      </c>
    </row>
    <row r="61" spans="2:11" x14ac:dyDescent="0.25">
      <c r="B61" t="s">
        <v>28</v>
      </c>
      <c r="E61" s="8" t="s">
        <v>10</v>
      </c>
      <c r="F61" t="s">
        <v>52</v>
      </c>
      <c r="H61" s="8" t="s">
        <v>7</v>
      </c>
      <c r="I61" t="s">
        <v>68</v>
      </c>
      <c r="J61" t="s">
        <v>63</v>
      </c>
      <c r="K61" s="6">
        <v>108</v>
      </c>
    </row>
    <row r="62" spans="2:11" x14ac:dyDescent="0.25">
      <c r="B62" t="s">
        <v>28</v>
      </c>
      <c r="E62" t="s">
        <v>10</v>
      </c>
      <c r="F62" t="s">
        <v>53</v>
      </c>
      <c r="H62" t="s">
        <v>7</v>
      </c>
      <c r="I62" t="s">
        <v>68</v>
      </c>
      <c r="J62" t="s">
        <v>62</v>
      </c>
      <c r="K62" s="6">
        <v>2</v>
      </c>
    </row>
    <row r="63" spans="2:11" x14ac:dyDescent="0.25">
      <c r="B63" t="s">
        <v>28</v>
      </c>
      <c r="E63" s="8" t="s">
        <v>10</v>
      </c>
      <c r="F63" t="s">
        <v>53</v>
      </c>
      <c r="H63" s="8" t="s">
        <v>7</v>
      </c>
      <c r="I63" t="s">
        <v>68</v>
      </c>
      <c r="J63" t="s">
        <v>63</v>
      </c>
      <c r="K63" s="6">
        <v>3</v>
      </c>
    </row>
    <row r="64" spans="2:11" x14ac:dyDescent="0.25">
      <c r="B64" t="s">
        <v>30</v>
      </c>
      <c r="E64" t="s">
        <v>10</v>
      </c>
      <c r="F64" s="8" t="s">
        <v>51</v>
      </c>
      <c r="H64" t="s">
        <v>7</v>
      </c>
      <c r="I64" t="s">
        <v>68</v>
      </c>
      <c r="J64" t="s">
        <v>62</v>
      </c>
      <c r="K64" s="6">
        <v>57</v>
      </c>
    </row>
    <row r="65" spans="2:11" x14ac:dyDescent="0.25">
      <c r="B65" t="s">
        <v>30</v>
      </c>
      <c r="E65" s="8" t="s">
        <v>10</v>
      </c>
      <c r="F65" t="s">
        <v>51</v>
      </c>
      <c r="H65" s="8" t="s">
        <v>7</v>
      </c>
      <c r="I65" t="s">
        <v>68</v>
      </c>
      <c r="J65" t="s">
        <v>63</v>
      </c>
      <c r="K65" s="6">
        <v>66</v>
      </c>
    </row>
    <row r="66" spans="2:11" x14ac:dyDescent="0.25">
      <c r="B66" t="s">
        <v>30</v>
      </c>
      <c r="E66" t="s">
        <v>10</v>
      </c>
      <c r="F66" t="s">
        <v>50</v>
      </c>
      <c r="H66" t="s">
        <v>7</v>
      </c>
      <c r="I66" t="s">
        <v>68</v>
      </c>
      <c r="J66" t="s">
        <v>62</v>
      </c>
      <c r="K66" s="6">
        <v>22</v>
      </c>
    </row>
    <row r="67" spans="2:11" x14ac:dyDescent="0.25">
      <c r="B67" t="s">
        <v>30</v>
      </c>
      <c r="E67" s="8" t="s">
        <v>10</v>
      </c>
      <c r="F67" t="s">
        <v>50</v>
      </c>
      <c r="H67" s="8" t="s">
        <v>7</v>
      </c>
      <c r="I67" t="s">
        <v>68</v>
      </c>
      <c r="J67" t="s">
        <v>63</v>
      </c>
      <c r="K67" s="6">
        <v>35</v>
      </c>
    </row>
    <row r="68" spans="2:11" x14ac:dyDescent="0.25">
      <c r="B68" t="s">
        <v>30</v>
      </c>
      <c r="E68" t="s">
        <v>10</v>
      </c>
      <c r="F68" t="s">
        <v>52</v>
      </c>
      <c r="H68" t="s">
        <v>7</v>
      </c>
      <c r="I68" t="s">
        <v>68</v>
      </c>
      <c r="J68" t="s">
        <v>62</v>
      </c>
      <c r="K68" s="6">
        <v>10</v>
      </c>
    </row>
    <row r="69" spans="2:11" x14ac:dyDescent="0.25">
      <c r="B69" t="s">
        <v>30</v>
      </c>
      <c r="E69" s="8" t="s">
        <v>10</v>
      </c>
      <c r="F69" t="s">
        <v>52</v>
      </c>
      <c r="H69" s="8" t="s">
        <v>7</v>
      </c>
      <c r="I69" t="s">
        <v>68</v>
      </c>
      <c r="J69" t="s">
        <v>63</v>
      </c>
      <c r="K69" s="6">
        <v>20</v>
      </c>
    </row>
    <row r="70" spans="2:11" x14ac:dyDescent="0.25">
      <c r="B70" t="s">
        <v>30</v>
      </c>
      <c r="E70" t="s">
        <v>10</v>
      </c>
      <c r="F70" t="s">
        <v>53</v>
      </c>
      <c r="H70" t="s">
        <v>7</v>
      </c>
      <c r="I70" t="s">
        <v>68</v>
      </c>
      <c r="J70" t="s">
        <v>62</v>
      </c>
      <c r="K70" s="6">
        <v>0</v>
      </c>
    </row>
    <row r="71" spans="2:11" x14ac:dyDescent="0.25">
      <c r="B71" t="s">
        <v>30</v>
      </c>
      <c r="E71" s="8" t="s">
        <v>10</v>
      </c>
      <c r="F71" t="s">
        <v>53</v>
      </c>
      <c r="H71" s="8" t="s">
        <v>7</v>
      </c>
      <c r="I71" t="s">
        <v>68</v>
      </c>
      <c r="J71" t="s">
        <v>63</v>
      </c>
      <c r="K71" s="6">
        <v>0</v>
      </c>
    </row>
    <row r="72" spans="2:11" x14ac:dyDescent="0.25">
      <c r="B72" t="s">
        <v>32</v>
      </c>
      <c r="E72" t="s">
        <v>10</v>
      </c>
      <c r="F72" s="8" t="s">
        <v>51</v>
      </c>
      <c r="H72" t="s">
        <v>7</v>
      </c>
      <c r="I72" t="s">
        <v>68</v>
      </c>
      <c r="J72" t="s">
        <v>62</v>
      </c>
      <c r="K72" s="6">
        <v>14</v>
      </c>
    </row>
    <row r="73" spans="2:11" x14ac:dyDescent="0.25">
      <c r="B73" t="s">
        <v>32</v>
      </c>
      <c r="E73" s="8" t="s">
        <v>10</v>
      </c>
      <c r="F73" t="s">
        <v>51</v>
      </c>
      <c r="H73" s="8" t="s">
        <v>7</v>
      </c>
      <c r="I73" t="s">
        <v>68</v>
      </c>
      <c r="J73" t="s">
        <v>63</v>
      </c>
      <c r="K73" s="6">
        <v>21</v>
      </c>
    </row>
    <row r="74" spans="2:11" x14ac:dyDescent="0.25">
      <c r="B74" t="s">
        <v>32</v>
      </c>
      <c r="E74" t="s">
        <v>10</v>
      </c>
      <c r="F74" t="s">
        <v>50</v>
      </c>
      <c r="H74" t="s">
        <v>7</v>
      </c>
      <c r="I74" t="s">
        <v>68</v>
      </c>
      <c r="J74" t="s">
        <v>62</v>
      </c>
      <c r="K74" s="6">
        <v>2</v>
      </c>
    </row>
    <row r="75" spans="2:11" x14ac:dyDescent="0.25">
      <c r="B75" t="s">
        <v>32</v>
      </c>
      <c r="E75" s="8" t="s">
        <v>10</v>
      </c>
      <c r="F75" t="s">
        <v>50</v>
      </c>
      <c r="H75" s="8" t="s">
        <v>7</v>
      </c>
      <c r="I75" t="s">
        <v>68</v>
      </c>
      <c r="J75" t="s">
        <v>63</v>
      </c>
      <c r="K75" s="6">
        <v>3</v>
      </c>
    </row>
    <row r="76" spans="2:11" x14ac:dyDescent="0.25">
      <c r="B76" t="s">
        <v>32</v>
      </c>
      <c r="E76" t="s">
        <v>10</v>
      </c>
      <c r="F76" t="s">
        <v>52</v>
      </c>
      <c r="H76" t="s">
        <v>7</v>
      </c>
      <c r="I76" t="s">
        <v>68</v>
      </c>
      <c r="J76" t="s">
        <v>62</v>
      </c>
      <c r="K76" s="6">
        <v>0</v>
      </c>
    </row>
    <row r="77" spans="2:11" x14ac:dyDescent="0.25">
      <c r="B77" t="s">
        <v>32</v>
      </c>
      <c r="E77" s="8" t="s">
        <v>10</v>
      </c>
      <c r="F77" t="s">
        <v>52</v>
      </c>
      <c r="H77" s="8" t="s">
        <v>7</v>
      </c>
      <c r="I77" t="s">
        <v>68</v>
      </c>
      <c r="J77" t="s">
        <v>63</v>
      </c>
      <c r="K77" s="6">
        <v>0</v>
      </c>
    </row>
    <row r="78" spans="2:11" x14ac:dyDescent="0.25">
      <c r="B78" t="s">
        <v>32</v>
      </c>
      <c r="E78" t="s">
        <v>10</v>
      </c>
      <c r="F78" t="s">
        <v>53</v>
      </c>
      <c r="H78" t="s">
        <v>7</v>
      </c>
      <c r="I78" t="s">
        <v>68</v>
      </c>
      <c r="J78" t="s">
        <v>62</v>
      </c>
      <c r="K78" s="6">
        <v>0</v>
      </c>
    </row>
    <row r="79" spans="2:11" x14ac:dyDescent="0.25">
      <c r="B79" t="s">
        <v>32</v>
      </c>
      <c r="E79" s="8" t="s">
        <v>10</v>
      </c>
      <c r="F79" t="s">
        <v>53</v>
      </c>
      <c r="H79" s="8" t="s">
        <v>7</v>
      </c>
      <c r="I79" t="s">
        <v>68</v>
      </c>
      <c r="J79" t="s">
        <v>63</v>
      </c>
      <c r="K79" s="6">
        <v>0</v>
      </c>
    </row>
    <row r="80" spans="2:11" x14ac:dyDescent="0.25">
      <c r="B80" t="s">
        <v>34</v>
      </c>
      <c r="E80" t="s">
        <v>10</v>
      </c>
      <c r="F80" s="8" t="s">
        <v>51</v>
      </c>
      <c r="H80" t="s">
        <v>7</v>
      </c>
      <c r="I80" t="s">
        <v>68</v>
      </c>
      <c r="J80" t="s">
        <v>62</v>
      </c>
      <c r="K80" s="6">
        <v>59</v>
      </c>
    </row>
    <row r="81" spans="2:11" x14ac:dyDescent="0.25">
      <c r="B81" t="s">
        <v>34</v>
      </c>
      <c r="E81" s="8" t="s">
        <v>10</v>
      </c>
      <c r="F81" t="s">
        <v>51</v>
      </c>
      <c r="H81" s="8" t="s">
        <v>7</v>
      </c>
      <c r="I81" t="s">
        <v>68</v>
      </c>
      <c r="J81" t="s">
        <v>63</v>
      </c>
      <c r="K81" s="6">
        <v>78</v>
      </c>
    </row>
    <row r="82" spans="2:11" x14ac:dyDescent="0.25">
      <c r="B82" t="s">
        <v>34</v>
      </c>
      <c r="E82" t="s">
        <v>10</v>
      </c>
      <c r="F82" t="s">
        <v>50</v>
      </c>
      <c r="H82" t="s">
        <v>7</v>
      </c>
      <c r="I82" t="s">
        <v>68</v>
      </c>
      <c r="J82" t="s">
        <v>62</v>
      </c>
      <c r="K82" s="6">
        <v>0</v>
      </c>
    </row>
    <row r="83" spans="2:11" x14ac:dyDescent="0.25">
      <c r="B83" t="s">
        <v>34</v>
      </c>
      <c r="E83" s="8" t="s">
        <v>10</v>
      </c>
      <c r="F83" t="s">
        <v>50</v>
      </c>
      <c r="H83" s="8" t="s">
        <v>7</v>
      </c>
      <c r="I83" t="s">
        <v>68</v>
      </c>
      <c r="J83" t="s">
        <v>63</v>
      </c>
      <c r="K83" s="6">
        <v>0</v>
      </c>
    </row>
    <row r="84" spans="2:11" x14ac:dyDescent="0.25">
      <c r="B84" t="s">
        <v>34</v>
      </c>
      <c r="E84" t="s">
        <v>10</v>
      </c>
      <c r="F84" t="s">
        <v>52</v>
      </c>
      <c r="H84" t="s">
        <v>7</v>
      </c>
      <c r="I84" t="s">
        <v>68</v>
      </c>
      <c r="J84" t="s">
        <v>62</v>
      </c>
      <c r="K84" s="6">
        <v>26</v>
      </c>
    </row>
    <row r="85" spans="2:11" x14ac:dyDescent="0.25">
      <c r="B85" t="s">
        <v>34</v>
      </c>
      <c r="E85" s="8" t="s">
        <v>10</v>
      </c>
      <c r="F85" t="s">
        <v>52</v>
      </c>
      <c r="H85" s="8" t="s">
        <v>7</v>
      </c>
      <c r="I85" t="s">
        <v>68</v>
      </c>
      <c r="J85" t="s">
        <v>63</v>
      </c>
      <c r="K85" s="6">
        <v>30</v>
      </c>
    </row>
    <row r="86" spans="2:11" x14ac:dyDescent="0.25">
      <c r="B86" t="s">
        <v>34</v>
      </c>
      <c r="E86" t="s">
        <v>10</v>
      </c>
      <c r="F86" t="s">
        <v>53</v>
      </c>
      <c r="H86" t="s">
        <v>7</v>
      </c>
      <c r="I86" t="s">
        <v>68</v>
      </c>
      <c r="J86" t="s">
        <v>62</v>
      </c>
      <c r="K86" s="6">
        <v>0</v>
      </c>
    </row>
    <row r="87" spans="2:11" s="8" customFormat="1" x14ac:dyDescent="0.25">
      <c r="B87" s="8" t="s">
        <v>34</v>
      </c>
      <c r="E87" s="8" t="s">
        <v>10</v>
      </c>
      <c r="F87" s="8" t="s">
        <v>53</v>
      </c>
      <c r="H87" s="8" t="s">
        <v>7</v>
      </c>
      <c r="I87" s="8" t="s">
        <v>68</v>
      </c>
      <c r="J87" s="8" t="s">
        <v>63</v>
      </c>
      <c r="K87" s="9">
        <v>0</v>
      </c>
    </row>
    <row r="88" spans="2:11" s="8" customFormat="1" x14ac:dyDescent="0.25">
      <c r="B88" s="8" t="s">
        <v>9</v>
      </c>
      <c r="E88" s="8" t="s">
        <v>10</v>
      </c>
      <c r="F88" s="8" t="s">
        <v>51</v>
      </c>
      <c r="H88" t="s">
        <v>7</v>
      </c>
      <c r="I88" s="8" t="s">
        <v>67</v>
      </c>
      <c r="J88" s="8" t="s">
        <v>62</v>
      </c>
      <c r="K88" s="9">
        <v>12</v>
      </c>
    </row>
    <row r="89" spans="2:11" x14ac:dyDescent="0.25">
      <c r="B89" t="s">
        <v>9</v>
      </c>
      <c r="E89" s="8" t="s">
        <v>10</v>
      </c>
      <c r="F89" t="s">
        <v>51</v>
      </c>
      <c r="H89" s="8" t="s">
        <v>7</v>
      </c>
      <c r="I89" t="s">
        <v>67</v>
      </c>
      <c r="J89" s="8" t="s">
        <v>63</v>
      </c>
      <c r="K89" s="6">
        <v>10</v>
      </c>
    </row>
    <row r="90" spans="2:11" x14ac:dyDescent="0.25">
      <c r="B90" t="s">
        <v>9</v>
      </c>
      <c r="E90" t="s">
        <v>10</v>
      </c>
      <c r="F90" t="s">
        <v>50</v>
      </c>
      <c r="H90" t="s">
        <v>7</v>
      </c>
      <c r="I90" t="s">
        <v>67</v>
      </c>
      <c r="J90" t="s">
        <v>62</v>
      </c>
      <c r="K90" s="6">
        <v>0</v>
      </c>
    </row>
    <row r="91" spans="2:11" x14ac:dyDescent="0.25">
      <c r="B91" t="s">
        <v>9</v>
      </c>
      <c r="E91" s="8" t="s">
        <v>10</v>
      </c>
      <c r="F91" t="s">
        <v>50</v>
      </c>
      <c r="H91" s="8" t="s">
        <v>7</v>
      </c>
      <c r="I91" t="s">
        <v>67</v>
      </c>
      <c r="J91" s="8" t="s">
        <v>63</v>
      </c>
      <c r="K91" s="6">
        <v>0</v>
      </c>
    </row>
    <row r="92" spans="2:11" x14ac:dyDescent="0.25">
      <c r="B92" t="s">
        <v>9</v>
      </c>
      <c r="E92" t="s">
        <v>10</v>
      </c>
      <c r="F92" t="s">
        <v>52</v>
      </c>
      <c r="H92" t="s">
        <v>7</v>
      </c>
      <c r="I92" t="s">
        <v>67</v>
      </c>
      <c r="J92" t="s">
        <v>62</v>
      </c>
      <c r="K92" s="6">
        <v>19</v>
      </c>
    </row>
    <row r="93" spans="2:11" x14ac:dyDescent="0.25">
      <c r="B93" t="s">
        <v>9</v>
      </c>
      <c r="E93" s="8" t="s">
        <v>10</v>
      </c>
      <c r="F93" t="s">
        <v>52</v>
      </c>
      <c r="H93" s="8" t="s">
        <v>7</v>
      </c>
      <c r="I93" t="s">
        <v>67</v>
      </c>
      <c r="J93" s="8" t="s">
        <v>63</v>
      </c>
      <c r="K93" s="6">
        <v>20</v>
      </c>
    </row>
    <row r="94" spans="2:11" x14ac:dyDescent="0.25">
      <c r="B94" t="s">
        <v>9</v>
      </c>
      <c r="E94" t="s">
        <v>10</v>
      </c>
      <c r="F94" t="s">
        <v>53</v>
      </c>
      <c r="H94" t="s">
        <v>7</v>
      </c>
      <c r="I94" t="s">
        <v>67</v>
      </c>
      <c r="J94" t="s">
        <v>62</v>
      </c>
      <c r="K94" s="6">
        <v>0</v>
      </c>
    </row>
    <row r="95" spans="2:11" x14ac:dyDescent="0.25">
      <c r="B95" s="8" t="s">
        <v>9</v>
      </c>
      <c r="E95" s="8" t="s">
        <v>10</v>
      </c>
      <c r="F95" s="8" t="s">
        <v>53</v>
      </c>
      <c r="H95" s="8" t="s">
        <v>7</v>
      </c>
      <c r="I95" t="s">
        <v>67</v>
      </c>
      <c r="J95" s="8" t="s">
        <v>63</v>
      </c>
      <c r="K95" s="6">
        <v>0</v>
      </c>
    </row>
    <row r="96" spans="2:11" x14ac:dyDescent="0.25">
      <c r="B96" t="s">
        <v>13</v>
      </c>
      <c r="E96" t="s">
        <v>10</v>
      </c>
      <c r="F96" s="8" t="s">
        <v>51</v>
      </c>
      <c r="H96" t="s">
        <v>7</v>
      </c>
      <c r="I96" t="s">
        <v>67</v>
      </c>
      <c r="J96" t="s">
        <v>62</v>
      </c>
      <c r="K96" s="6">
        <v>545</v>
      </c>
    </row>
    <row r="97" spans="2:11" x14ac:dyDescent="0.25">
      <c r="B97" t="s">
        <v>13</v>
      </c>
      <c r="E97" s="8" t="s">
        <v>10</v>
      </c>
      <c r="F97" t="s">
        <v>51</v>
      </c>
      <c r="H97" s="8" t="s">
        <v>7</v>
      </c>
      <c r="I97" t="s">
        <v>67</v>
      </c>
      <c r="J97" s="8" t="s">
        <v>63</v>
      </c>
      <c r="K97" s="6">
        <v>536</v>
      </c>
    </row>
    <row r="98" spans="2:11" x14ac:dyDescent="0.25">
      <c r="B98" t="s">
        <v>13</v>
      </c>
      <c r="E98" t="s">
        <v>10</v>
      </c>
      <c r="F98" t="s">
        <v>50</v>
      </c>
      <c r="H98" t="s">
        <v>7</v>
      </c>
      <c r="I98" t="s">
        <v>67</v>
      </c>
      <c r="J98" t="s">
        <v>62</v>
      </c>
      <c r="K98" s="6">
        <v>7</v>
      </c>
    </row>
    <row r="99" spans="2:11" x14ac:dyDescent="0.25">
      <c r="B99" t="s">
        <v>13</v>
      </c>
      <c r="E99" s="8" t="s">
        <v>10</v>
      </c>
      <c r="F99" t="s">
        <v>50</v>
      </c>
      <c r="H99" s="8" t="s">
        <v>7</v>
      </c>
      <c r="I99" t="s">
        <v>67</v>
      </c>
      <c r="J99" s="8" t="s">
        <v>63</v>
      </c>
      <c r="K99" s="6">
        <v>6</v>
      </c>
    </row>
    <row r="100" spans="2:11" x14ac:dyDescent="0.25">
      <c r="B100" t="s">
        <v>13</v>
      </c>
      <c r="E100" t="s">
        <v>10</v>
      </c>
      <c r="F100" t="s">
        <v>52</v>
      </c>
      <c r="H100" t="s">
        <v>7</v>
      </c>
      <c r="I100" t="s">
        <v>67</v>
      </c>
      <c r="J100" t="s">
        <v>62</v>
      </c>
      <c r="K100" s="6">
        <v>79</v>
      </c>
    </row>
    <row r="101" spans="2:11" x14ac:dyDescent="0.25">
      <c r="B101" t="s">
        <v>13</v>
      </c>
      <c r="E101" s="8" t="s">
        <v>10</v>
      </c>
      <c r="F101" t="s">
        <v>52</v>
      </c>
      <c r="H101" s="8" t="s">
        <v>7</v>
      </c>
      <c r="I101" t="s">
        <v>67</v>
      </c>
      <c r="J101" s="8" t="s">
        <v>63</v>
      </c>
      <c r="K101" s="6">
        <v>94</v>
      </c>
    </row>
    <row r="102" spans="2:11" x14ac:dyDescent="0.25">
      <c r="B102" t="s">
        <v>13</v>
      </c>
      <c r="E102" t="s">
        <v>10</v>
      </c>
      <c r="F102" t="s">
        <v>53</v>
      </c>
      <c r="H102" t="s">
        <v>7</v>
      </c>
      <c r="I102" t="s">
        <v>67</v>
      </c>
      <c r="J102" t="s">
        <v>62</v>
      </c>
      <c r="K102" s="6">
        <v>0</v>
      </c>
    </row>
    <row r="103" spans="2:11" x14ac:dyDescent="0.25">
      <c r="B103" s="8" t="s">
        <v>13</v>
      </c>
      <c r="E103" s="8" t="s">
        <v>10</v>
      </c>
      <c r="F103" s="8" t="s">
        <v>53</v>
      </c>
      <c r="H103" s="8" t="s">
        <v>7</v>
      </c>
      <c r="I103" t="s">
        <v>67</v>
      </c>
      <c r="J103" s="8" t="s">
        <v>63</v>
      </c>
      <c r="K103" s="6">
        <v>0</v>
      </c>
    </row>
    <row r="104" spans="2:11" x14ac:dyDescent="0.25">
      <c r="B104" t="s">
        <v>17</v>
      </c>
      <c r="E104" t="s">
        <v>10</v>
      </c>
      <c r="F104" s="8" t="s">
        <v>51</v>
      </c>
      <c r="H104" t="s">
        <v>7</v>
      </c>
      <c r="I104" t="s">
        <v>67</v>
      </c>
      <c r="J104" t="s">
        <v>62</v>
      </c>
      <c r="K104" s="6">
        <v>66</v>
      </c>
    </row>
    <row r="105" spans="2:11" x14ac:dyDescent="0.25">
      <c r="B105" t="s">
        <v>17</v>
      </c>
      <c r="E105" s="8" t="s">
        <v>10</v>
      </c>
      <c r="F105" t="s">
        <v>51</v>
      </c>
      <c r="H105" s="8" t="s">
        <v>7</v>
      </c>
      <c r="I105" t="s">
        <v>67</v>
      </c>
      <c r="J105" s="8" t="s">
        <v>63</v>
      </c>
      <c r="K105" s="6">
        <v>57</v>
      </c>
    </row>
    <row r="106" spans="2:11" x14ac:dyDescent="0.25">
      <c r="B106" t="s">
        <v>17</v>
      </c>
      <c r="E106" t="s">
        <v>10</v>
      </c>
      <c r="F106" t="s">
        <v>50</v>
      </c>
      <c r="H106" t="s">
        <v>7</v>
      </c>
      <c r="I106" t="s">
        <v>67</v>
      </c>
      <c r="J106" t="s">
        <v>62</v>
      </c>
      <c r="K106" s="6">
        <v>4</v>
      </c>
    </row>
    <row r="107" spans="2:11" x14ac:dyDescent="0.25">
      <c r="B107" t="s">
        <v>17</v>
      </c>
      <c r="E107" s="8" t="s">
        <v>10</v>
      </c>
      <c r="F107" t="s">
        <v>50</v>
      </c>
      <c r="H107" s="8" t="s">
        <v>7</v>
      </c>
      <c r="I107" t="s">
        <v>67</v>
      </c>
      <c r="J107" s="8" t="s">
        <v>63</v>
      </c>
      <c r="K107" s="6">
        <v>1</v>
      </c>
    </row>
    <row r="108" spans="2:11" x14ac:dyDescent="0.25">
      <c r="B108" t="s">
        <v>17</v>
      </c>
      <c r="E108" t="s">
        <v>10</v>
      </c>
      <c r="F108" t="s">
        <v>52</v>
      </c>
      <c r="H108" t="s">
        <v>7</v>
      </c>
      <c r="I108" t="s">
        <v>67</v>
      </c>
      <c r="J108" t="s">
        <v>62</v>
      </c>
      <c r="K108" s="6">
        <v>8</v>
      </c>
    </row>
    <row r="109" spans="2:11" x14ac:dyDescent="0.25">
      <c r="B109" t="s">
        <v>17</v>
      </c>
      <c r="E109" s="8" t="s">
        <v>10</v>
      </c>
      <c r="F109" t="s">
        <v>52</v>
      </c>
      <c r="H109" s="8" t="s">
        <v>7</v>
      </c>
      <c r="I109" t="s">
        <v>67</v>
      </c>
      <c r="J109" s="8" t="s">
        <v>63</v>
      </c>
      <c r="K109" s="6">
        <v>4</v>
      </c>
    </row>
    <row r="110" spans="2:11" x14ac:dyDescent="0.25">
      <c r="B110" t="s">
        <v>17</v>
      </c>
      <c r="E110" t="s">
        <v>10</v>
      </c>
      <c r="F110" t="s">
        <v>53</v>
      </c>
      <c r="H110" t="s">
        <v>7</v>
      </c>
      <c r="I110" t="s">
        <v>67</v>
      </c>
      <c r="J110" t="s">
        <v>62</v>
      </c>
      <c r="K110" s="6">
        <v>0</v>
      </c>
    </row>
    <row r="111" spans="2:11" x14ac:dyDescent="0.25">
      <c r="B111" t="s">
        <v>17</v>
      </c>
      <c r="E111" s="8" t="s">
        <v>10</v>
      </c>
      <c r="F111" s="8" t="s">
        <v>53</v>
      </c>
      <c r="H111" s="8" t="s">
        <v>7</v>
      </c>
      <c r="I111" t="s">
        <v>67</v>
      </c>
      <c r="J111" s="8" t="s">
        <v>63</v>
      </c>
      <c r="K111" s="6">
        <v>0</v>
      </c>
    </row>
    <row r="112" spans="2:11" x14ac:dyDescent="0.25">
      <c r="B112" t="s">
        <v>19</v>
      </c>
      <c r="E112" t="s">
        <v>10</v>
      </c>
      <c r="F112" s="8" t="s">
        <v>51</v>
      </c>
      <c r="H112" t="s">
        <v>7</v>
      </c>
      <c r="I112" t="s">
        <v>67</v>
      </c>
      <c r="J112" t="s">
        <v>62</v>
      </c>
      <c r="K112" s="6">
        <v>0</v>
      </c>
    </row>
    <row r="113" spans="2:11" x14ac:dyDescent="0.25">
      <c r="B113" t="s">
        <v>19</v>
      </c>
      <c r="E113" s="8" t="s">
        <v>10</v>
      </c>
      <c r="F113" t="s">
        <v>51</v>
      </c>
      <c r="H113" s="8" t="s">
        <v>7</v>
      </c>
      <c r="I113" t="s">
        <v>67</v>
      </c>
      <c r="J113" s="8" t="s">
        <v>63</v>
      </c>
      <c r="K113" s="6">
        <v>0</v>
      </c>
    </row>
    <row r="114" spans="2:11" x14ac:dyDescent="0.25">
      <c r="B114" t="s">
        <v>19</v>
      </c>
      <c r="E114" t="s">
        <v>10</v>
      </c>
      <c r="F114" t="s">
        <v>50</v>
      </c>
      <c r="H114" t="s">
        <v>7</v>
      </c>
      <c r="I114" t="s">
        <v>67</v>
      </c>
      <c r="J114" t="s">
        <v>62</v>
      </c>
      <c r="K114" s="6">
        <v>0</v>
      </c>
    </row>
    <row r="115" spans="2:11" x14ac:dyDescent="0.25">
      <c r="B115" t="s">
        <v>19</v>
      </c>
      <c r="E115" s="8" t="s">
        <v>10</v>
      </c>
      <c r="F115" t="s">
        <v>50</v>
      </c>
      <c r="H115" s="8" t="s">
        <v>7</v>
      </c>
      <c r="I115" t="s">
        <v>67</v>
      </c>
      <c r="J115" s="8" t="s">
        <v>63</v>
      </c>
      <c r="K115" s="6">
        <v>0</v>
      </c>
    </row>
    <row r="116" spans="2:11" x14ac:dyDescent="0.25">
      <c r="B116" t="s">
        <v>19</v>
      </c>
      <c r="E116" t="s">
        <v>10</v>
      </c>
      <c r="F116" t="s">
        <v>52</v>
      </c>
      <c r="H116" t="s">
        <v>7</v>
      </c>
      <c r="I116" t="s">
        <v>67</v>
      </c>
      <c r="J116" t="s">
        <v>62</v>
      </c>
      <c r="K116" s="6">
        <v>0</v>
      </c>
    </row>
    <row r="117" spans="2:11" x14ac:dyDescent="0.25">
      <c r="B117" t="s">
        <v>19</v>
      </c>
      <c r="E117" s="8" t="s">
        <v>10</v>
      </c>
      <c r="F117" t="s">
        <v>52</v>
      </c>
      <c r="H117" s="8" t="s">
        <v>7</v>
      </c>
      <c r="I117" t="s">
        <v>67</v>
      </c>
      <c r="J117" s="8" t="s">
        <v>63</v>
      </c>
      <c r="K117" s="6">
        <v>2</v>
      </c>
    </row>
    <row r="118" spans="2:11" x14ac:dyDescent="0.25">
      <c r="B118" t="s">
        <v>19</v>
      </c>
      <c r="E118" t="s">
        <v>10</v>
      </c>
      <c r="F118" t="s">
        <v>53</v>
      </c>
      <c r="H118" t="s">
        <v>7</v>
      </c>
      <c r="I118" t="s">
        <v>67</v>
      </c>
      <c r="J118" t="s">
        <v>62</v>
      </c>
      <c r="K118" s="6">
        <v>2</v>
      </c>
    </row>
    <row r="119" spans="2:11" x14ac:dyDescent="0.25">
      <c r="B119" t="s">
        <v>19</v>
      </c>
      <c r="E119" s="8" t="s">
        <v>10</v>
      </c>
      <c r="F119" s="8" t="s">
        <v>53</v>
      </c>
      <c r="H119" s="8" t="s">
        <v>7</v>
      </c>
      <c r="I119" t="s">
        <v>67</v>
      </c>
      <c r="J119" s="8" t="s">
        <v>63</v>
      </c>
      <c r="K119" s="6">
        <v>4</v>
      </c>
    </row>
    <row r="120" spans="2:11" x14ac:dyDescent="0.25">
      <c r="B120" t="s">
        <v>22</v>
      </c>
      <c r="E120" t="s">
        <v>10</v>
      </c>
      <c r="F120" s="8" t="s">
        <v>51</v>
      </c>
      <c r="H120" t="s">
        <v>7</v>
      </c>
      <c r="I120" t="s">
        <v>67</v>
      </c>
      <c r="J120" t="s">
        <v>62</v>
      </c>
      <c r="K120" s="6">
        <v>601</v>
      </c>
    </row>
    <row r="121" spans="2:11" x14ac:dyDescent="0.25">
      <c r="B121" t="s">
        <v>22</v>
      </c>
      <c r="E121" s="8" t="s">
        <v>10</v>
      </c>
      <c r="F121" t="s">
        <v>51</v>
      </c>
      <c r="H121" s="8" t="s">
        <v>7</v>
      </c>
      <c r="I121" t="s">
        <v>67</v>
      </c>
      <c r="J121" s="8" t="s">
        <v>63</v>
      </c>
      <c r="K121" s="6">
        <v>614</v>
      </c>
    </row>
    <row r="122" spans="2:11" x14ac:dyDescent="0.25">
      <c r="B122" t="s">
        <v>22</v>
      </c>
      <c r="E122" t="s">
        <v>10</v>
      </c>
      <c r="F122" t="s">
        <v>50</v>
      </c>
      <c r="H122" t="s">
        <v>7</v>
      </c>
      <c r="I122" t="s">
        <v>67</v>
      </c>
      <c r="J122" t="s">
        <v>62</v>
      </c>
      <c r="K122" s="6">
        <v>52</v>
      </c>
    </row>
    <row r="123" spans="2:11" x14ac:dyDescent="0.25">
      <c r="B123" t="s">
        <v>22</v>
      </c>
      <c r="E123" s="8" t="s">
        <v>10</v>
      </c>
      <c r="F123" t="s">
        <v>50</v>
      </c>
      <c r="H123" s="8" t="s">
        <v>7</v>
      </c>
      <c r="I123" t="s">
        <v>67</v>
      </c>
      <c r="J123" s="8" t="s">
        <v>63</v>
      </c>
      <c r="K123" s="6">
        <v>46</v>
      </c>
    </row>
    <row r="124" spans="2:11" x14ac:dyDescent="0.25">
      <c r="B124" t="s">
        <v>22</v>
      </c>
      <c r="E124" t="s">
        <v>10</v>
      </c>
      <c r="F124" t="s">
        <v>52</v>
      </c>
      <c r="H124" t="s">
        <v>7</v>
      </c>
      <c r="I124" t="s">
        <v>67</v>
      </c>
      <c r="J124" t="s">
        <v>62</v>
      </c>
      <c r="K124" s="6">
        <v>48</v>
      </c>
    </row>
    <row r="125" spans="2:11" x14ac:dyDescent="0.25">
      <c r="B125" t="s">
        <v>22</v>
      </c>
      <c r="E125" s="8" t="s">
        <v>10</v>
      </c>
      <c r="F125" t="s">
        <v>52</v>
      </c>
      <c r="H125" s="8" t="s">
        <v>7</v>
      </c>
      <c r="I125" t="s">
        <v>67</v>
      </c>
      <c r="J125" s="8" t="s">
        <v>63</v>
      </c>
      <c r="K125" s="6">
        <v>42</v>
      </c>
    </row>
    <row r="126" spans="2:11" x14ac:dyDescent="0.25">
      <c r="B126" t="s">
        <v>22</v>
      </c>
      <c r="E126" t="s">
        <v>10</v>
      </c>
      <c r="F126" t="s">
        <v>53</v>
      </c>
      <c r="H126" t="s">
        <v>7</v>
      </c>
      <c r="I126" t="s">
        <v>67</v>
      </c>
      <c r="J126" t="s">
        <v>62</v>
      </c>
      <c r="K126" s="6">
        <v>0</v>
      </c>
    </row>
    <row r="127" spans="2:11" x14ac:dyDescent="0.25">
      <c r="B127" t="s">
        <v>22</v>
      </c>
      <c r="E127" s="8" t="s">
        <v>10</v>
      </c>
      <c r="F127" s="8" t="s">
        <v>53</v>
      </c>
      <c r="H127" s="8" t="s">
        <v>7</v>
      </c>
      <c r="I127" t="s">
        <v>67</v>
      </c>
      <c r="J127" s="8" t="s">
        <v>63</v>
      </c>
      <c r="K127" s="6">
        <v>0</v>
      </c>
    </row>
    <row r="128" spans="2:11" x14ac:dyDescent="0.25">
      <c r="B128" t="s">
        <v>25</v>
      </c>
      <c r="E128" t="s">
        <v>10</v>
      </c>
      <c r="F128" s="8" t="s">
        <v>51</v>
      </c>
      <c r="H128" t="s">
        <v>7</v>
      </c>
      <c r="I128" t="s">
        <v>67</v>
      </c>
      <c r="J128" t="s">
        <v>62</v>
      </c>
      <c r="K128" s="6">
        <v>0</v>
      </c>
    </row>
    <row r="129" spans="2:11" x14ac:dyDescent="0.25">
      <c r="B129" t="s">
        <v>25</v>
      </c>
      <c r="E129" s="8" t="s">
        <v>10</v>
      </c>
      <c r="F129" t="s">
        <v>51</v>
      </c>
      <c r="H129" s="8" t="s">
        <v>7</v>
      </c>
      <c r="I129" t="s">
        <v>67</v>
      </c>
      <c r="J129" s="8" t="s">
        <v>63</v>
      </c>
      <c r="K129" s="6">
        <v>0</v>
      </c>
    </row>
    <row r="130" spans="2:11" x14ac:dyDescent="0.25">
      <c r="B130" t="s">
        <v>25</v>
      </c>
      <c r="E130" t="s">
        <v>10</v>
      </c>
      <c r="F130" t="s">
        <v>50</v>
      </c>
      <c r="H130" t="s">
        <v>7</v>
      </c>
      <c r="I130" t="s">
        <v>67</v>
      </c>
      <c r="J130" t="s">
        <v>62</v>
      </c>
      <c r="K130" s="6">
        <v>0</v>
      </c>
    </row>
    <row r="131" spans="2:11" x14ac:dyDescent="0.25">
      <c r="B131" t="s">
        <v>25</v>
      </c>
      <c r="E131" s="8" t="s">
        <v>10</v>
      </c>
      <c r="F131" t="s">
        <v>50</v>
      </c>
      <c r="H131" s="8" t="s">
        <v>7</v>
      </c>
      <c r="I131" t="s">
        <v>67</v>
      </c>
      <c r="J131" s="8" t="s">
        <v>63</v>
      </c>
      <c r="K131" s="6">
        <v>0</v>
      </c>
    </row>
    <row r="132" spans="2:11" x14ac:dyDescent="0.25">
      <c r="B132" t="s">
        <v>25</v>
      </c>
      <c r="E132" t="s">
        <v>10</v>
      </c>
      <c r="F132" t="s">
        <v>52</v>
      </c>
      <c r="H132" t="s">
        <v>7</v>
      </c>
      <c r="I132" t="s">
        <v>67</v>
      </c>
      <c r="J132" t="s">
        <v>62</v>
      </c>
      <c r="K132" s="6">
        <v>0</v>
      </c>
    </row>
    <row r="133" spans="2:11" x14ac:dyDescent="0.25">
      <c r="B133" t="s">
        <v>25</v>
      </c>
      <c r="E133" s="8" t="s">
        <v>10</v>
      </c>
      <c r="F133" t="s">
        <v>52</v>
      </c>
      <c r="H133" s="8" t="s">
        <v>7</v>
      </c>
      <c r="I133" t="s">
        <v>67</v>
      </c>
      <c r="J133" s="8" t="s">
        <v>63</v>
      </c>
      <c r="K133" s="6">
        <v>0</v>
      </c>
    </row>
    <row r="134" spans="2:11" x14ac:dyDescent="0.25">
      <c r="B134" t="s">
        <v>25</v>
      </c>
      <c r="E134" t="s">
        <v>10</v>
      </c>
      <c r="F134" t="s">
        <v>53</v>
      </c>
      <c r="H134" t="s">
        <v>7</v>
      </c>
      <c r="I134" t="s">
        <v>67</v>
      </c>
      <c r="J134" t="s">
        <v>62</v>
      </c>
      <c r="K134" s="6">
        <v>0</v>
      </c>
    </row>
    <row r="135" spans="2:11" x14ac:dyDescent="0.25">
      <c r="B135" t="s">
        <v>25</v>
      </c>
      <c r="E135" s="8" t="s">
        <v>10</v>
      </c>
      <c r="F135" s="8" t="s">
        <v>53</v>
      </c>
      <c r="H135" s="8" t="s">
        <v>7</v>
      </c>
      <c r="I135" t="s">
        <v>67</v>
      </c>
      <c r="J135" s="8" t="s">
        <v>63</v>
      </c>
      <c r="K135" s="6">
        <v>0</v>
      </c>
    </row>
    <row r="136" spans="2:11" x14ac:dyDescent="0.25">
      <c r="B136" t="s">
        <v>28</v>
      </c>
      <c r="E136" t="s">
        <v>10</v>
      </c>
      <c r="F136" s="8" t="s">
        <v>51</v>
      </c>
      <c r="H136" t="s">
        <v>7</v>
      </c>
      <c r="I136" t="s">
        <v>67</v>
      </c>
      <c r="J136" t="s">
        <v>62</v>
      </c>
      <c r="K136" s="6">
        <v>353</v>
      </c>
    </row>
    <row r="137" spans="2:11" x14ac:dyDescent="0.25">
      <c r="B137" t="s">
        <v>28</v>
      </c>
      <c r="E137" s="8" t="s">
        <v>10</v>
      </c>
      <c r="F137" t="s">
        <v>51</v>
      </c>
      <c r="H137" s="8" t="s">
        <v>7</v>
      </c>
      <c r="I137" t="s">
        <v>67</v>
      </c>
      <c r="J137" s="8" t="s">
        <v>63</v>
      </c>
      <c r="K137" s="6">
        <v>422</v>
      </c>
    </row>
    <row r="138" spans="2:11" x14ac:dyDescent="0.25">
      <c r="B138" t="s">
        <v>28</v>
      </c>
      <c r="E138" t="s">
        <v>10</v>
      </c>
      <c r="F138" t="s">
        <v>50</v>
      </c>
      <c r="H138" t="s">
        <v>7</v>
      </c>
      <c r="I138" t="s">
        <v>67</v>
      </c>
      <c r="J138" t="s">
        <v>62</v>
      </c>
      <c r="K138" s="6">
        <v>62</v>
      </c>
    </row>
    <row r="139" spans="2:11" x14ac:dyDescent="0.25">
      <c r="B139" t="s">
        <v>28</v>
      </c>
      <c r="E139" s="8" t="s">
        <v>10</v>
      </c>
      <c r="F139" t="s">
        <v>50</v>
      </c>
      <c r="H139" s="8" t="s">
        <v>7</v>
      </c>
      <c r="I139" t="s">
        <v>67</v>
      </c>
      <c r="J139" s="8" t="s">
        <v>63</v>
      </c>
      <c r="K139" s="6">
        <v>64</v>
      </c>
    </row>
    <row r="140" spans="2:11" x14ac:dyDescent="0.25">
      <c r="B140" t="s">
        <v>28</v>
      </c>
      <c r="E140" t="s">
        <v>10</v>
      </c>
      <c r="F140" t="s">
        <v>52</v>
      </c>
      <c r="H140" t="s">
        <v>7</v>
      </c>
      <c r="I140" t="s">
        <v>67</v>
      </c>
      <c r="J140" t="s">
        <v>62</v>
      </c>
      <c r="K140" s="6">
        <v>95</v>
      </c>
    </row>
    <row r="141" spans="2:11" x14ac:dyDescent="0.25">
      <c r="B141" t="s">
        <v>28</v>
      </c>
      <c r="E141" s="8" t="s">
        <v>10</v>
      </c>
      <c r="F141" t="s">
        <v>52</v>
      </c>
      <c r="H141" s="8" t="s">
        <v>7</v>
      </c>
      <c r="I141" t="s">
        <v>67</v>
      </c>
      <c r="J141" s="8" t="s">
        <v>63</v>
      </c>
      <c r="K141" s="6">
        <v>112</v>
      </c>
    </row>
    <row r="142" spans="2:11" x14ac:dyDescent="0.25">
      <c r="B142" t="s">
        <v>28</v>
      </c>
      <c r="E142" t="s">
        <v>10</v>
      </c>
      <c r="F142" t="s">
        <v>53</v>
      </c>
      <c r="H142" t="s">
        <v>7</v>
      </c>
      <c r="I142" t="s">
        <v>67</v>
      </c>
      <c r="J142" t="s">
        <v>62</v>
      </c>
      <c r="K142" s="6">
        <v>8</v>
      </c>
    </row>
    <row r="143" spans="2:11" x14ac:dyDescent="0.25">
      <c r="B143" t="s">
        <v>28</v>
      </c>
      <c r="E143" s="8" t="s">
        <v>10</v>
      </c>
      <c r="F143" s="8" t="s">
        <v>53</v>
      </c>
      <c r="H143" s="8" t="s">
        <v>7</v>
      </c>
      <c r="I143" t="s">
        <v>67</v>
      </c>
      <c r="J143" s="8" t="s">
        <v>63</v>
      </c>
      <c r="K143" s="6">
        <v>7</v>
      </c>
    </row>
    <row r="144" spans="2:11" x14ac:dyDescent="0.25">
      <c r="B144" t="s">
        <v>30</v>
      </c>
      <c r="E144" t="s">
        <v>10</v>
      </c>
      <c r="F144" s="8" t="s">
        <v>51</v>
      </c>
      <c r="H144" t="s">
        <v>7</v>
      </c>
      <c r="I144" t="s">
        <v>67</v>
      </c>
      <c r="J144" t="s">
        <v>62</v>
      </c>
      <c r="K144" s="6">
        <v>228</v>
      </c>
    </row>
    <row r="145" spans="2:11" x14ac:dyDescent="0.25">
      <c r="B145" t="s">
        <v>30</v>
      </c>
      <c r="E145" s="8" t="s">
        <v>10</v>
      </c>
      <c r="F145" t="s">
        <v>51</v>
      </c>
      <c r="H145" s="8" t="s">
        <v>7</v>
      </c>
      <c r="I145" t="s">
        <v>67</v>
      </c>
      <c r="J145" s="8" t="s">
        <v>63</v>
      </c>
      <c r="K145" s="6">
        <v>240</v>
      </c>
    </row>
    <row r="146" spans="2:11" x14ac:dyDescent="0.25">
      <c r="B146" t="s">
        <v>30</v>
      </c>
      <c r="E146" t="s">
        <v>10</v>
      </c>
      <c r="F146" t="s">
        <v>50</v>
      </c>
      <c r="H146" t="s">
        <v>7</v>
      </c>
      <c r="I146" t="s">
        <v>67</v>
      </c>
      <c r="J146" t="s">
        <v>62</v>
      </c>
      <c r="K146" s="6">
        <v>130</v>
      </c>
    </row>
    <row r="147" spans="2:11" x14ac:dyDescent="0.25">
      <c r="B147" t="s">
        <v>30</v>
      </c>
      <c r="E147" s="8" t="s">
        <v>10</v>
      </c>
      <c r="F147" t="s">
        <v>50</v>
      </c>
      <c r="H147" s="8" t="s">
        <v>7</v>
      </c>
      <c r="I147" t="s">
        <v>67</v>
      </c>
      <c r="J147" s="8" t="s">
        <v>63</v>
      </c>
      <c r="K147" s="6">
        <v>124</v>
      </c>
    </row>
    <row r="148" spans="2:11" x14ac:dyDescent="0.25">
      <c r="B148" t="s">
        <v>30</v>
      </c>
      <c r="E148" t="s">
        <v>10</v>
      </c>
      <c r="F148" t="s">
        <v>52</v>
      </c>
      <c r="H148" t="s">
        <v>7</v>
      </c>
      <c r="I148" t="s">
        <v>67</v>
      </c>
      <c r="J148" t="s">
        <v>62</v>
      </c>
      <c r="K148" s="6">
        <v>34</v>
      </c>
    </row>
    <row r="149" spans="2:11" x14ac:dyDescent="0.25">
      <c r="B149" t="s">
        <v>30</v>
      </c>
      <c r="E149" s="8" t="s">
        <v>10</v>
      </c>
      <c r="F149" t="s">
        <v>52</v>
      </c>
      <c r="H149" s="8" t="s">
        <v>7</v>
      </c>
      <c r="I149" t="s">
        <v>67</v>
      </c>
      <c r="J149" s="8" t="s">
        <v>63</v>
      </c>
      <c r="K149" s="6">
        <v>39</v>
      </c>
    </row>
    <row r="150" spans="2:11" x14ac:dyDescent="0.25">
      <c r="B150" t="s">
        <v>30</v>
      </c>
      <c r="E150" t="s">
        <v>10</v>
      </c>
      <c r="F150" t="s">
        <v>53</v>
      </c>
      <c r="H150" t="s">
        <v>7</v>
      </c>
      <c r="I150" t="s">
        <v>67</v>
      </c>
      <c r="J150" t="s">
        <v>62</v>
      </c>
      <c r="K150" s="6">
        <v>4</v>
      </c>
    </row>
    <row r="151" spans="2:11" x14ac:dyDescent="0.25">
      <c r="B151" t="s">
        <v>30</v>
      </c>
      <c r="E151" s="8" t="s">
        <v>10</v>
      </c>
      <c r="F151" s="8" t="s">
        <v>53</v>
      </c>
      <c r="H151" s="8" t="s">
        <v>7</v>
      </c>
      <c r="I151" t="s">
        <v>67</v>
      </c>
      <c r="J151" s="8" t="s">
        <v>63</v>
      </c>
      <c r="K151" s="6">
        <v>4</v>
      </c>
    </row>
    <row r="152" spans="2:11" x14ac:dyDescent="0.25">
      <c r="B152" t="s">
        <v>32</v>
      </c>
      <c r="E152" t="s">
        <v>10</v>
      </c>
      <c r="F152" s="8" t="s">
        <v>51</v>
      </c>
      <c r="H152" t="s">
        <v>7</v>
      </c>
      <c r="I152" t="s">
        <v>67</v>
      </c>
      <c r="J152" t="s">
        <v>62</v>
      </c>
      <c r="K152" s="6">
        <v>62</v>
      </c>
    </row>
    <row r="153" spans="2:11" x14ac:dyDescent="0.25">
      <c r="B153" t="s">
        <v>32</v>
      </c>
      <c r="E153" s="8" t="s">
        <v>10</v>
      </c>
      <c r="F153" t="s">
        <v>51</v>
      </c>
      <c r="H153" s="8" t="s">
        <v>7</v>
      </c>
      <c r="I153" t="s">
        <v>67</v>
      </c>
      <c r="J153" s="8" t="s">
        <v>63</v>
      </c>
      <c r="K153" s="6">
        <v>61</v>
      </c>
    </row>
    <row r="154" spans="2:11" x14ac:dyDescent="0.25">
      <c r="B154" t="s">
        <v>32</v>
      </c>
      <c r="E154" t="s">
        <v>10</v>
      </c>
      <c r="F154" t="s">
        <v>50</v>
      </c>
      <c r="H154" t="s">
        <v>7</v>
      </c>
      <c r="I154" t="s">
        <v>67</v>
      </c>
      <c r="J154" t="s">
        <v>62</v>
      </c>
      <c r="K154" s="6">
        <v>8</v>
      </c>
    </row>
    <row r="155" spans="2:11" x14ac:dyDescent="0.25">
      <c r="B155" t="s">
        <v>32</v>
      </c>
      <c r="E155" s="8" t="s">
        <v>10</v>
      </c>
      <c r="F155" t="s">
        <v>50</v>
      </c>
      <c r="H155" s="8" t="s">
        <v>7</v>
      </c>
      <c r="I155" t="s">
        <v>67</v>
      </c>
      <c r="J155" s="8" t="s">
        <v>63</v>
      </c>
      <c r="K155" s="6">
        <v>13</v>
      </c>
    </row>
    <row r="156" spans="2:11" x14ac:dyDescent="0.25">
      <c r="B156" t="s">
        <v>32</v>
      </c>
      <c r="E156" t="s">
        <v>10</v>
      </c>
      <c r="F156" t="s">
        <v>52</v>
      </c>
      <c r="H156" t="s">
        <v>7</v>
      </c>
      <c r="I156" t="s">
        <v>67</v>
      </c>
      <c r="J156" t="s">
        <v>62</v>
      </c>
      <c r="K156" s="6">
        <v>12</v>
      </c>
    </row>
    <row r="157" spans="2:11" x14ac:dyDescent="0.25">
      <c r="B157" t="s">
        <v>32</v>
      </c>
      <c r="E157" s="8" t="s">
        <v>10</v>
      </c>
      <c r="F157" t="s">
        <v>52</v>
      </c>
      <c r="H157" s="8" t="s">
        <v>7</v>
      </c>
      <c r="I157" t="s">
        <v>67</v>
      </c>
      <c r="J157" s="8" t="s">
        <v>63</v>
      </c>
      <c r="K157" s="6">
        <v>13</v>
      </c>
    </row>
    <row r="158" spans="2:11" x14ac:dyDescent="0.25">
      <c r="B158" t="s">
        <v>32</v>
      </c>
      <c r="E158" t="s">
        <v>10</v>
      </c>
      <c r="F158" t="s">
        <v>53</v>
      </c>
      <c r="H158" t="s">
        <v>7</v>
      </c>
      <c r="I158" t="s">
        <v>67</v>
      </c>
      <c r="J158" t="s">
        <v>62</v>
      </c>
      <c r="K158" s="6">
        <v>0</v>
      </c>
    </row>
    <row r="159" spans="2:11" x14ac:dyDescent="0.25">
      <c r="B159" t="s">
        <v>32</v>
      </c>
      <c r="E159" s="8" t="s">
        <v>10</v>
      </c>
      <c r="F159" s="8" t="s">
        <v>53</v>
      </c>
      <c r="H159" s="8" t="s">
        <v>7</v>
      </c>
      <c r="I159" t="s">
        <v>67</v>
      </c>
      <c r="J159" s="8" t="s">
        <v>63</v>
      </c>
      <c r="K159" s="6">
        <v>0</v>
      </c>
    </row>
    <row r="160" spans="2:11" x14ac:dyDescent="0.25">
      <c r="B160" t="s">
        <v>34</v>
      </c>
      <c r="E160" t="s">
        <v>10</v>
      </c>
      <c r="F160" s="8" t="s">
        <v>51</v>
      </c>
      <c r="H160" t="s">
        <v>7</v>
      </c>
      <c r="I160" t="s">
        <v>67</v>
      </c>
      <c r="J160" t="s">
        <v>62</v>
      </c>
      <c r="K160" s="6">
        <v>1004</v>
      </c>
    </row>
    <row r="161" spans="2:11" x14ac:dyDescent="0.25">
      <c r="B161" t="s">
        <v>34</v>
      </c>
      <c r="E161" s="8" t="s">
        <v>10</v>
      </c>
      <c r="F161" t="s">
        <v>51</v>
      </c>
      <c r="H161" s="8" t="s">
        <v>7</v>
      </c>
      <c r="I161" t="s">
        <v>67</v>
      </c>
      <c r="J161" s="8" t="s">
        <v>63</v>
      </c>
      <c r="K161" s="6">
        <v>1004</v>
      </c>
    </row>
    <row r="162" spans="2:11" x14ac:dyDescent="0.25">
      <c r="B162" t="s">
        <v>34</v>
      </c>
      <c r="E162" t="s">
        <v>10</v>
      </c>
      <c r="F162" t="s">
        <v>50</v>
      </c>
      <c r="H162" t="s">
        <v>7</v>
      </c>
      <c r="I162" t="s">
        <v>67</v>
      </c>
      <c r="J162" t="s">
        <v>62</v>
      </c>
      <c r="K162" s="6">
        <v>67</v>
      </c>
    </row>
    <row r="163" spans="2:11" x14ac:dyDescent="0.25">
      <c r="B163" t="s">
        <v>34</v>
      </c>
      <c r="E163" s="8" t="s">
        <v>10</v>
      </c>
      <c r="F163" t="s">
        <v>50</v>
      </c>
      <c r="H163" s="8" t="s">
        <v>7</v>
      </c>
      <c r="I163" t="s">
        <v>67</v>
      </c>
      <c r="J163" s="8" t="s">
        <v>63</v>
      </c>
      <c r="K163" s="6">
        <v>75</v>
      </c>
    </row>
    <row r="164" spans="2:11" x14ac:dyDescent="0.25">
      <c r="B164" t="s">
        <v>34</v>
      </c>
      <c r="E164" t="s">
        <v>10</v>
      </c>
      <c r="F164" t="s">
        <v>52</v>
      </c>
      <c r="H164" t="s">
        <v>7</v>
      </c>
      <c r="I164" t="s">
        <v>67</v>
      </c>
      <c r="J164" t="s">
        <v>62</v>
      </c>
      <c r="K164" s="6">
        <v>188</v>
      </c>
    </row>
    <row r="165" spans="2:11" x14ac:dyDescent="0.25">
      <c r="B165" t="s">
        <v>34</v>
      </c>
      <c r="E165" s="8" t="s">
        <v>10</v>
      </c>
      <c r="F165" t="s">
        <v>52</v>
      </c>
      <c r="H165" s="8" t="s">
        <v>7</v>
      </c>
      <c r="I165" t="s">
        <v>67</v>
      </c>
      <c r="J165" s="8" t="s">
        <v>63</v>
      </c>
      <c r="K165" s="6">
        <v>206</v>
      </c>
    </row>
    <row r="166" spans="2:11" x14ac:dyDescent="0.25">
      <c r="B166" t="s">
        <v>34</v>
      </c>
      <c r="E166" t="s">
        <v>10</v>
      </c>
      <c r="F166" t="s">
        <v>53</v>
      </c>
      <c r="H166" t="s">
        <v>7</v>
      </c>
      <c r="I166" t="s">
        <v>67</v>
      </c>
      <c r="J166" t="s">
        <v>62</v>
      </c>
      <c r="K166" s="6">
        <v>0</v>
      </c>
    </row>
    <row r="167" spans="2:11" x14ac:dyDescent="0.25">
      <c r="B167" s="8" t="s">
        <v>34</v>
      </c>
      <c r="E167" s="8" t="s">
        <v>10</v>
      </c>
      <c r="F167" s="8" t="s">
        <v>53</v>
      </c>
      <c r="H167" s="8" t="s">
        <v>7</v>
      </c>
      <c r="I167" t="s">
        <v>67</v>
      </c>
      <c r="J167" s="8" t="s">
        <v>63</v>
      </c>
      <c r="K167" s="6">
        <v>0</v>
      </c>
    </row>
    <row r="168" spans="2:11" s="8" customFormat="1" x14ac:dyDescent="0.25">
      <c r="B168" s="8" t="s">
        <v>9</v>
      </c>
      <c r="E168" t="s">
        <v>10</v>
      </c>
      <c r="F168" s="8" t="s">
        <v>51</v>
      </c>
      <c r="H168" t="s">
        <v>7</v>
      </c>
      <c r="I168" s="8" t="s">
        <v>69</v>
      </c>
      <c r="J168" s="8" t="s">
        <v>62</v>
      </c>
      <c r="K168" s="9">
        <v>1</v>
      </c>
    </row>
    <row r="169" spans="2:11" x14ac:dyDescent="0.25">
      <c r="B169" t="s">
        <v>9</v>
      </c>
      <c r="E169" s="8" t="s">
        <v>10</v>
      </c>
      <c r="F169" t="s">
        <v>51</v>
      </c>
      <c r="H169" s="8" t="s">
        <v>7</v>
      </c>
      <c r="I169" t="s">
        <v>69</v>
      </c>
      <c r="J169" s="8" t="s">
        <v>63</v>
      </c>
      <c r="K169" s="6">
        <v>1</v>
      </c>
    </row>
    <row r="170" spans="2:11" x14ac:dyDescent="0.25">
      <c r="B170" t="s">
        <v>9</v>
      </c>
      <c r="E170" t="s">
        <v>10</v>
      </c>
      <c r="F170" t="s">
        <v>51</v>
      </c>
      <c r="H170" t="s">
        <v>7</v>
      </c>
      <c r="I170" t="s">
        <v>70</v>
      </c>
      <c r="J170" t="s">
        <v>62</v>
      </c>
      <c r="K170" s="6">
        <v>0</v>
      </c>
    </row>
    <row r="171" spans="2:11" x14ac:dyDescent="0.25">
      <c r="B171" t="s">
        <v>9</v>
      </c>
      <c r="E171" s="8" t="s">
        <v>10</v>
      </c>
      <c r="F171" t="s">
        <v>51</v>
      </c>
      <c r="H171" s="8" t="s">
        <v>7</v>
      </c>
      <c r="I171" t="s">
        <v>70</v>
      </c>
      <c r="J171" s="8" t="s">
        <v>63</v>
      </c>
      <c r="K171" s="6">
        <v>0</v>
      </c>
    </row>
    <row r="172" spans="2:11" x14ac:dyDescent="0.25">
      <c r="B172" t="s">
        <v>9</v>
      </c>
      <c r="E172" t="s">
        <v>10</v>
      </c>
      <c r="F172" t="s">
        <v>51</v>
      </c>
      <c r="H172" t="s">
        <v>7</v>
      </c>
      <c r="I172" t="s">
        <v>71</v>
      </c>
      <c r="J172" t="s">
        <v>62</v>
      </c>
      <c r="K172" s="6">
        <v>2</v>
      </c>
    </row>
    <row r="173" spans="2:11" x14ac:dyDescent="0.25">
      <c r="B173" t="s">
        <v>9</v>
      </c>
      <c r="E173" s="8" t="s">
        <v>10</v>
      </c>
      <c r="F173" t="s">
        <v>51</v>
      </c>
      <c r="H173" s="8" t="s">
        <v>7</v>
      </c>
      <c r="I173" t="s">
        <v>71</v>
      </c>
      <c r="J173" s="8" t="s">
        <v>63</v>
      </c>
      <c r="K173" s="6">
        <v>0</v>
      </c>
    </row>
    <row r="174" spans="2:11" s="8" customFormat="1" x14ac:dyDescent="0.25">
      <c r="B174" s="8" t="s">
        <v>13</v>
      </c>
      <c r="E174" t="s">
        <v>10</v>
      </c>
      <c r="F174" s="8" t="s">
        <v>51</v>
      </c>
      <c r="H174" t="s">
        <v>7</v>
      </c>
      <c r="I174" s="8" t="s">
        <v>69</v>
      </c>
      <c r="J174" s="8" t="s">
        <v>62</v>
      </c>
      <c r="K174" s="9">
        <v>48</v>
      </c>
    </row>
    <row r="175" spans="2:11" x14ac:dyDescent="0.25">
      <c r="B175" t="s">
        <v>13</v>
      </c>
      <c r="E175" s="8" t="s">
        <v>10</v>
      </c>
      <c r="F175" t="s">
        <v>51</v>
      </c>
      <c r="H175" s="8" t="s">
        <v>7</v>
      </c>
      <c r="I175" t="s">
        <v>69</v>
      </c>
      <c r="J175" s="8" t="s">
        <v>63</v>
      </c>
      <c r="K175" s="6">
        <v>41</v>
      </c>
    </row>
    <row r="176" spans="2:11" x14ac:dyDescent="0.25">
      <c r="B176" t="s">
        <v>13</v>
      </c>
      <c r="E176" t="s">
        <v>10</v>
      </c>
      <c r="F176" t="s">
        <v>51</v>
      </c>
      <c r="H176" t="s">
        <v>7</v>
      </c>
      <c r="I176" t="s">
        <v>70</v>
      </c>
      <c r="J176" t="s">
        <v>62</v>
      </c>
      <c r="K176" s="6">
        <v>39</v>
      </c>
    </row>
    <row r="177" spans="2:11" x14ac:dyDescent="0.25">
      <c r="B177" t="s">
        <v>13</v>
      </c>
      <c r="E177" s="8" t="s">
        <v>10</v>
      </c>
      <c r="F177" t="s">
        <v>51</v>
      </c>
      <c r="H177" s="8" t="s">
        <v>7</v>
      </c>
      <c r="I177" t="s">
        <v>70</v>
      </c>
      <c r="J177" s="8" t="s">
        <v>63</v>
      </c>
      <c r="K177" s="6">
        <v>31</v>
      </c>
    </row>
    <row r="178" spans="2:11" x14ac:dyDescent="0.25">
      <c r="B178" t="s">
        <v>13</v>
      </c>
      <c r="E178" t="s">
        <v>10</v>
      </c>
      <c r="F178" t="s">
        <v>51</v>
      </c>
      <c r="H178" t="s">
        <v>7</v>
      </c>
      <c r="I178" t="s">
        <v>71</v>
      </c>
      <c r="J178" t="s">
        <v>62</v>
      </c>
      <c r="K178" s="6">
        <v>99</v>
      </c>
    </row>
    <row r="179" spans="2:11" x14ac:dyDescent="0.25">
      <c r="B179" t="s">
        <v>13</v>
      </c>
      <c r="E179" s="8" t="s">
        <v>10</v>
      </c>
      <c r="F179" t="s">
        <v>51</v>
      </c>
      <c r="H179" s="8" t="s">
        <v>7</v>
      </c>
      <c r="I179" t="s">
        <v>71</v>
      </c>
      <c r="J179" s="8" t="s">
        <v>63</v>
      </c>
      <c r="K179" s="6">
        <v>79</v>
      </c>
    </row>
    <row r="180" spans="2:11" s="8" customFormat="1" x14ac:dyDescent="0.25">
      <c r="B180" s="8" t="s">
        <v>17</v>
      </c>
      <c r="E180" t="s">
        <v>10</v>
      </c>
      <c r="F180" s="8" t="s">
        <v>51</v>
      </c>
      <c r="H180" t="s">
        <v>7</v>
      </c>
      <c r="I180" s="8" t="s">
        <v>69</v>
      </c>
      <c r="J180" s="8" t="s">
        <v>62</v>
      </c>
      <c r="K180" s="9">
        <v>4</v>
      </c>
    </row>
    <row r="181" spans="2:11" x14ac:dyDescent="0.25">
      <c r="B181" t="s">
        <v>17</v>
      </c>
      <c r="E181" s="8" t="s">
        <v>10</v>
      </c>
      <c r="F181" t="s">
        <v>51</v>
      </c>
      <c r="H181" s="8" t="s">
        <v>7</v>
      </c>
      <c r="I181" t="s">
        <v>69</v>
      </c>
      <c r="J181" s="8" t="s">
        <v>63</v>
      </c>
      <c r="K181" s="6">
        <v>2</v>
      </c>
    </row>
    <row r="182" spans="2:11" x14ac:dyDescent="0.25">
      <c r="B182" t="s">
        <v>17</v>
      </c>
      <c r="E182" t="s">
        <v>10</v>
      </c>
      <c r="F182" t="s">
        <v>51</v>
      </c>
      <c r="H182" t="s">
        <v>7</v>
      </c>
      <c r="I182" t="s">
        <v>70</v>
      </c>
      <c r="J182" t="s">
        <v>62</v>
      </c>
      <c r="K182" s="6">
        <v>7</v>
      </c>
    </row>
    <row r="183" spans="2:11" x14ac:dyDescent="0.25">
      <c r="B183" t="s">
        <v>17</v>
      </c>
      <c r="E183" s="8" t="s">
        <v>10</v>
      </c>
      <c r="F183" t="s">
        <v>51</v>
      </c>
      <c r="H183" s="8" t="s">
        <v>7</v>
      </c>
      <c r="I183" t="s">
        <v>70</v>
      </c>
      <c r="J183" s="8" t="s">
        <v>63</v>
      </c>
      <c r="K183" s="6">
        <v>3</v>
      </c>
    </row>
    <row r="184" spans="2:11" x14ac:dyDescent="0.25">
      <c r="B184" t="s">
        <v>17</v>
      </c>
      <c r="E184" t="s">
        <v>10</v>
      </c>
      <c r="F184" t="s">
        <v>51</v>
      </c>
      <c r="H184" t="s">
        <v>7</v>
      </c>
      <c r="I184" t="s">
        <v>71</v>
      </c>
      <c r="J184" t="s">
        <v>62</v>
      </c>
      <c r="K184" s="6">
        <v>5</v>
      </c>
    </row>
    <row r="185" spans="2:11" x14ac:dyDescent="0.25">
      <c r="B185" t="s">
        <v>17</v>
      </c>
      <c r="E185" s="8" t="s">
        <v>10</v>
      </c>
      <c r="F185" t="s">
        <v>51</v>
      </c>
      <c r="H185" s="8" t="s">
        <v>7</v>
      </c>
      <c r="I185" t="s">
        <v>71</v>
      </c>
      <c r="J185" s="8" t="s">
        <v>63</v>
      </c>
      <c r="K185" s="6">
        <v>4</v>
      </c>
    </row>
    <row r="186" spans="2:11" x14ac:dyDescent="0.25">
      <c r="B186" t="s">
        <v>19</v>
      </c>
      <c r="E186" t="s">
        <v>10</v>
      </c>
      <c r="F186" t="s">
        <v>51</v>
      </c>
      <c r="H186" t="s">
        <v>7</v>
      </c>
      <c r="I186" s="8" t="s">
        <v>69</v>
      </c>
      <c r="J186" t="s">
        <v>62</v>
      </c>
      <c r="K186" s="6">
        <v>0</v>
      </c>
    </row>
    <row r="187" spans="2:11" x14ac:dyDescent="0.25">
      <c r="B187" t="s">
        <v>19</v>
      </c>
      <c r="E187" s="8" t="s">
        <v>10</v>
      </c>
      <c r="F187" t="s">
        <v>51</v>
      </c>
      <c r="H187" s="8" t="s">
        <v>7</v>
      </c>
      <c r="I187" t="s">
        <v>69</v>
      </c>
      <c r="J187" s="8" t="s">
        <v>63</v>
      </c>
      <c r="K187" s="6">
        <v>0</v>
      </c>
    </row>
    <row r="188" spans="2:11" x14ac:dyDescent="0.25">
      <c r="B188" t="s">
        <v>19</v>
      </c>
      <c r="E188" t="s">
        <v>10</v>
      </c>
      <c r="F188" t="s">
        <v>51</v>
      </c>
      <c r="H188" t="s">
        <v>7</v>
      </c>
      <c r="I188" t="s">
        <v>70</v>
      </c>
      <c r="J188" t="s">
        <v>62</v>
      </c>
      <c r="K188" s="6">
        <v>0</v>
      </c>
    </row>
    <row r="189" spans="2:11" x14ac:dyDescent="0.25">
      <c r="B189" t="s">
        <v>19</v>
      </c>
      <c r="E189" s="8" t="s">
        <v>10</v>
      </c>
      <c r="F189" t="s">
        <v>51</v>
      </c>
      <c r="H189" s="8" t="s">
        <v>7</v>
      </c>
      <c r="I189" t="s">
        <v>70</v>
      </c>
      <c r="J189" s="8" t="s">
        <v>63</v>
      </c>
      <c r="K189" s="6">
        <v>0</v>
      </c>
    </row>
    <row r="190" spans="2:11" x14ac:dyDescent="0.25">
      <c r="B190" t="s">
        <v>19</v>
      </c>
      <c r="E190" t="s">
        <v>10</v>
      </c>
      <c r="F190" t="s">
        <v>51</v>
      </c>
      <c r="H190" t="s">
        <v>7</v>
      </c>
      <c r="I190" t="s">
        <v>71</v>
      </c>
      <c r="J190" t="s">
        <v>62</v>
      </c>
      <c r="K190" s="6">
        <v>0</v>
      </c>
    </row>
    <row r="191" spans="2:11" x14ac:dyDescent="0.25">
      <c r="B191" t="s">
        <v>19</v>
      </c>
      <c r="E191" s="8" t="s">
        <v>10</v>
      </c>
      <c r="F191" t="s">
        <v>51</v>
      </c>
      <c r="H191" s="8" t="s">
        <v>7</v>
      </c>
      <c r="I191" t="s">
        <v>71</v>
      </c>
      <c r="J191" s="8" t="s">
        <v>63</v>
      </c>
      <c r="K191" s="6">
        <v>0</v>
      </c>
    </row>
    <row r="192" spans="2:11" x14ac:dyDescent="0.25">
      <c r="B192" t="s">
        <v>22</v>
      </c>
      <c r="E192" t="s">
        <v>10</v>
      </c>
      <c r="F192" t="s">
        <v>51</v>
      </c>
      <c r="H192" t="s">
        <v>7</v>
      </c>
      <c r="I192" s="8" t="s">
        <v>69</v>
      </c>
      <c r="J192" t="s">
        <v>62</v>
      </c>
      <c r="K192" s="6">
        <v>39</v>
      </c>
    </row>
    <row r="193" spans="2:11" x14ac:dyDescent="0.25">
      <c r="B193" t="s">
        <v>22</v>
      </c>
      <c r="E193" s="8" t="s">
        <v>10</v>
      </c>
      <c r="F193" t="s">
        <v>51</v>
      </c>
      <c r="H193" s="8" t="s">
        <v>7</v>
      </c>
      <c r="I193" t="s">
        <v>69</v>
      </c>
      <c r="J193" s="8" t="s">
        <v>63</v>
      </c>
      <c r="K193" s="6">
        <v>25</v>
      </c>
    </row>
    <row r="194" spans="2:11" x14ac:dyDescent="0.25">
      <c r="B194" t="s">
        <v>22</v>
      </c>
      <c r="E194" t="s">
        <v>10</v>
      </c>
      <c r="F194" t="s">
        <v>51</v>
      </c>
      <c r="H194" t="s">
        <v>7</v>
      </c>
      <c r="I194" t="s">
        <v>70</v>
      </c>
      <c r="J194" t="s">
        <v>62</v>
      </c>
      <c r="K194" s="6">
        <v>19</v>
      </c>
    </row>
    <row r="195" spans="2:11" x14ac:dyDescent="0.25">
      <c r="B195" t="s">
        <v>22</v>
      </c>
      <c r="E195" s="8" t="s">
        <v>10</v>
      </c>
      <c r="F195" t="s">
        <v>51</v>
      </c>
      <c r="H195" s="8" t="s">
        <v>7</v>
      </c>
      <c r="I195" t="s">
        <v>70</v>
      </c>
      <c r="J195" s="8" t="s">
        <v>63</v>
      </c>
      <c r="K195" s="6">
        <v>9</v>
      </c>
    </row>
    <row r="196" spans="2:11" x14ac:dyDescent="0.25">
      <c r="B196" t="s">
        <v>22</v>
      </c>
      <c r="E196" t="s">
        <v>10</v>
      </c>
      <c r="F196" t="s">
        <v>51</v>
      </c>
      <c r="H196" t="s">
        <v>7</v>
      </c>
      <c r="I196" t="s">
        <v>71</v>
      </c>
      <c r="J196" t="s">
        <v>62</v>
      </c>
      <c r="K196" s="6">
        <v>40</v>
      </c>
    </row>
    <row r="197" spans="2:11" x14ac:dyDescent="0.25">
      <c r="B197" t="s">
        <v>22</v>
      </c>
      <c r="E197" s="8" t="s">
        <v>10</v>
      </c>
      <c r="F197" t="s">
        <v>51</v>
      </c>
      <c r="H197" s="8" t="s">
        <v>7</v>
      </c>
      <c r="I197" t="s">
        <v>71</v>
      </c>
      <c r="J197" s="8" t="s">
        <v>63</v>
      </c>
      <c r="K197" s="6">
        <v>21</v>
      </c>
    </row>
    <row r="198" spans="2:11" x14ac:dyDescent="0.25">
      <c r="B198" t="s">
        <v>25</v>
      </c>
      <c r="E198" t="s">
        <v>10</v>
      </c>
      <c r="F198" t="s">
        <v>51</v>
      </c>
      <c r="H198" t="s">
        <v>7</v>
      </c>
      <c r="I198" s="8" t="s">
        <v>69</v>
      </c>
      <c r="J198" t="s">
        <v>62</v>
      </c>
      <c r="K198" s="6">
        <v>2</v>
      </c>
    </row>
    <row r="199" spans="2:11" x14ac:dyDescent="0.25">
      <c r="B199" t="s">
        <v>25</v>
      </c>
      <c r="E199" s="8" t="s">
        <v>10</v>
      </c>
      <c r="F199" t="s">
        <v>51</v>
      </c>
      <c r="H199" s="8" t="s">
        <v>7</v>
      </c>
      <c r="I199" t="s">
        <v>69</v>
      </c>
      <c r="J199" s="8" t="s">
        <v>63</v>
      </c>
      <c r="K199" s="6">
        <v>0</v>
      </c>
    </row>
    <row r="200" spans="2:11" x14ac:dyDescent="0.25">
      <c r="B200" t="s">
        <v>25</v>
      </c>
      <c r="E200" t="s">
        <v>10</v>
      </c>
      <c r="F200" t="s">
        <v>51</v>
      </c>
      <c r="H200" t="s">
        <v>7</v>
      </c>
      <c r="I200" t="s">
        <v>70</v>
      </c>
      <c r="J200" t="s">
        <v>62</v>
      </c>
      <c r="K200" s="6">
        <v>0</v>
      </c>
    </row>
    <row r="201" spans="2:11" x14ac:dyDescent="0.25">
      <c r="B201" t="s">
        <v>25</v>
      </c>
      <c r="E201" s="8" t="s">
        <v>10</v>
      </c>
      <c r="F201" t="s">
        <v>51</v>
      </c>
      <c r="H201" s="8" t="s">
        <v>7</v>
      </c>
      <c r="I201" t="s">
        <v>70</v>
      </c>
      <c r="J201" s="8" t="s">
        <v>63</v>
      </c>
      <c r="K201" s="6">
        <v>1</v>
      </c>
    </row>
    <row r="202" spans="2:11" x14ac:dyDescent="0.25">
      <c r="B202" t="s">
        <v>25</v>
      </c>
      <c r="E202" t="s">
        <v>10</v>
      </c>
      <c r="F202" t="s">
        <v>51</v>
      </c>
      <c r="H202" t="s">
        <v>7</v>
      </c>
      <c r="I202" t="s">
        <v>71</v>
      </c>
      <c r="J202" t="s">
        <v>62</v>
      </c>
      <c r="K202" s="6">
        <v>1</v>
      </c>
    </row>
    <row r="203" spans="2:11" x14ac:dyDescent="0.25">
      <c r="B203" t="s">
        <v>25</v>
      </c>
      <c r="E203" s="8" t="s">
        <v>10</v>
      </c>
      <c r="F203" t="s">
        <v>51</v>
      </c>
      <c r="H203" s="8" t="s">
        <v>7</v>
      </c>
      <c r="I203" t="s">
        <v>71</v>
      </c>
      <c r="J203" s="8" t="s">
        <v>63</v>
      </c>
      <c r="K203" s="6">
        <v>2</v>
      </c>
    </row>
    <row r="204" spans="2:11" x14ac:dyDescent="0.25">
      <c r="B204" t="s">
        <v>28</v>
      </c>
      <c r="E204" t="s">
        <v>10</v>
      </c>
      <c r="F204" t="s">
        <v>51</v>
      </c>
      <c r="H204" t="s">
        <v>7</v>
      </c>
      <c r="I204" s="8" t="s">
        <v>69</v>
      </c>
      <c r="J204" t="s">
        <v>62</v>
      </c>
      <c r="K204" s="6">
        <v>3</v>
      </c>
    </row>
    <row r="205" spans="2:11" x14ac:dyDescent="0.25">
      <c r="B205" t="s">
        <v>28</v>
      </c>
      <c r="E205" s="8" t="s">
        <v>10</v>
      </c>
      <c r="F205" t="s">
        <v>51</v>
      </c>
      <c r="H205" s="8" t="s">
        <v>7</v>
      </c>
      <c r="I205" t="s">
        <v>69</v>
      </c>
      <c r="J205" s="8" t="s">
        <v>63</v>
      </c>
      <c r="K205" s="6">
        <v>3</v>
      </c>
    </row>
    <row r="206" spans="2:11" x14ac:dyDescent="0.25">
      <c r="B206" t="s">
        <v>28</v>
      </c>
      <c r="E206" t="s">
        <v>10</v>
      </c>
      <c r="F206" t="s">
        <v>51</v>
      </c>
      <c r="H206" t="s">
        <v>7</v>
      </c>
      <c r="I206" t="s">
        <v>70</v>
      </c>
      <c r="J206" t="s">
        <v>62</v>
      </c>
      <c r="K206" s="6">
        <v>2</v>
      </c>
    </row>
    <row r="207" spans="2:11" x14ac:dyDescent="0.25">
      <c r="B207" t="s">
        <v>28</v>
      </c>
      <c r="E207" s="8" t="s">
        <v>10</v>
      </c>
      <c r="F207" t="s">
        <v>51</v>
      </c>
      <c r="H207" s="8" t="s">
        <v>7</v>
      </c>
      <c r="I207" t="s">
        <v>70</v>
      </c>
      <c r="J207" s="8" t="s">
        <v>63</v>
      </c>
      <c r="K207" s="6">
        <v>0</v>
      </c>
    </row>
    <row r="208" spans="2:11" x14ac:dyDescent="0.25">
      <c r="B208" t="s">
        <v>28</v>
      </c>
      <c r="E208" t="s">
        <v>10</v>
      </c>
      <c r="F208" t="s">
        <v>51</v>
      </c>
      <c r="H208" t="s">
        <v>7</v>
      </c>
      <c r="I208" t="s">
        <v>71</v>
      </c>
      <c r="J208" t="s">
        <v>62</v>
      </c>
      <c r="K208" s="6">
        <v>7</v>
      </c>
    </row>
    <row r="209" spans="2:11" x14ac:dyDescent="0.25">
      <c r="B209" t="s">
        <v>28</v>
      </c>
      <c r="E209" s="8" t="s">
        <v>10</v>
      </c>
      <c r="F209" t="s">
        <v>51</v>
      </c>
      <c r="H209" s="8" t="s">
        <v>7</v>
      </c>
      <c r="I209" t="s">
        <v>71</v>
      </c>
      <c r="J209" s="8" t="s">
        <v>63</v>
      </c>
      <c r="K209" s="6">
        <v>5</v>
      </c>
    </row>
    <row r="210" spans="2:11" x14ac:dyDescent="0.25">
      <c r="B210" t="s">
        <v>30</v>
      </c>
      <c r="E210" t="s">
        <v>10</v>
      </c>
      <c r="F210" t="s">
        <v>51</v>
      </c>
      <c r="H210" t="s">
        <v>7</v>
      </c>
      <c r="I210" s="8" t="s">
        <v>69</v>
      </c>
      <c r="J210" t="s">
        <v>62</v>
      </c>
      <c r="K210" s="6">
        <v>3</v>
      </c>
    </row>
    <row r="211" spans="2:11" x14ac:dyDescent="0.25">
      <c r="B211" t="s">
        <v>30</v>
      </c>
      <c r="E211" s="8" t="s">
        <v>10</v>
      </c>
      <c r="F211" t="s">
        <v>51</v>
      </c>
      <c r="H211" s="8" t="s">
        <v>7</v>
      </c>
      <c r="I211" t="s">
        <v>69</v>
      </c>
      <c r="J211" s="8" t="s">
        <v>63</v>
      </c>
      <c r="K211" s="6">
        <v>4</v>
      </c>
    </row>
    <row r="212" spans="2:11" x14ac:dyDescent="0.25">
      <c r="B212" t="s">
        <v>30</v>
      </c>
      <c r="E212" t="s">
        <v>10</v>
      </c>
      <c r="F212" t="s">
        <v>51</v>
      </c>
      <c r="H212" t="s">
        <v>7</v>
      </c>
      <c r="I212" t="s">
        <v>70</v>
      </c>
      <c r="J212" t="s">
        <v>62</v>
      </c>
      <c r="K212" s="6">
        <v>13</v>
      </c>
    </row>
    <row r="213" spans="2:11" x14ac:dyDescent="0.25">
      <c r="B213" t="s">
        <v>30</v>
      </c>
      <c r="E213" s="8" t="s">
        <v>10</v>
      </c>
      <c r="F213" t="s">
        <v>51</v>
      </c>
      <c r="H213" s="8" t="s">
        <v>7</v>
      </c>
      <c r="I213" t="s">
        <v>70</v>
      </c>
      <c r="J213" s="8" t="s">
        <v>63</v>
      </c>
      <c r="K213" s="6">
        <v>5</v>
      </c>
    </row>
    <row r="214" spans="2:11" x14ac:dyDescent="0.25">
      <c r="B214" t="s">
        <v>30</v>
      </c>
      <c r="E214" t="s">
        <v>10</v>
      </c>
      <c r="F214" t="s">
        <v>51</v>
      </c>
      <c r="H214" t="s">
        <v>7</v>
      </c>
      <c r="I214" t="s">
        <v>71</v>
      </c>
      <c r="J214" t="s">
        <v>62</v>
      </c>
      <c r="K214" s="6">
        <v>8</v>
      </c>
    </row>
    <row r="215" spans="2:11" x14ac:dyDescent="0.25">
      <c r="B215" t="s">
        <v>30</v>
      </c>
      <c r="E215" s="8" t="s">
        <v>10</v>
      </c>
      <c r="F215" t="s">
        <v>51</v>
      </c>
      <c r="H215" s="8" t="s">
        <v>7</v>
      </c>
      <c r="I215" t="s">
        <v>71</v>
      </c>
      <c r="J215" s="8" t="s">
        <v>63</v>
      </c>
      <c r="K215" s="6">
        <v>8</v>
      </c>
    </row>
    <row r="216" spans="2:11" x14ac:dyDescent="0.25">
      <c r="B216" t="s">
        <v>32</v>
      </c>
      <c r="E216" t="s">
        <v>10</v>
      </c>
      <c r="F216" t="s">
        <v>51</v>
      </c>
      <c r="H216" t="s">
        <v>7</v>
      </c>
      <c r="I216" s="8" t="s">
        <v>69</v>
      </c>
      <c r="J216" t="s">
        <v>62</v>
      </c>
      <c r="K216" s="6">
        <v>1</v>
      </c>
    </row>
    <row r="217" spans="2:11" x14ac:dyDescent="0.25">
      <c r="B217" t="s">
        <v>32</v>
      </c>
      <c r="E217" s="8" t="s">
        <v>10</v>
      </c>
      <c r="F217" t="s">
        <v>51</v>
      </c>
      <c r="H217" s="8" t="s">
        <v>7</v>
      </c>
      <c r="I217" t="s">
        <v>69</v>
      </c>
      <c r="J217" s="8" t="s">
        <v>63</v>
      </c>
      <c r="K217" s="6">
        <v>0</v>
      </c>
    </row>
    <row r="218" spans="2:11" x14ac:dyDescent="0.25">
      <c r="B218" t="s">
        <v>32</v>
      </c>
      <c r="E218" t="s">
        <v>10</v>
      </c>
      <c r="F218" t="s">
        <v>51</v>
      </c>
      <c r="H218" t="s">
        <v>7</v>
      </c>
      <c r="I218" t="s">
        <v>70</v>
      </c>
      <c r="J218" t="s">
        <v>62</v>
      </c>
      <c r="K218" s="6">
        <v>4</v>
      </c>
    </row>
    <row r="219" spans="2:11" x14ac:dyDescent="0.25">
      <c r="B219" t="s">
        <v>32</v>
      </c>
      <c r="E219" s="8" t="s">
        <v>10</v>
      </c>
      <c r="F219" t="s">
        <v>51</v>
      </c>
      <c r="H219" s="8" t="s">
        <v>7</v>
      </c>
      <c r="I219" t="s">
        <v>70</v>
      </c>
      <c r="J219" s="8" t="s">
        <v>63</v>
      </c>
      <c r="K219" s="6">
        <v>1</v>
      </c>
    </row>
    <row r="220" spans="2:11" x14ac:dyDescent="0.25">
      <c r="B220" t="s">
        <v>32</v>
      </c>
      <c r="E220" t="s">
        <v>10</v>
      </c>
      <c r="F220" t="s">
        <v>51</v>
      </c>
      <c r="H220" t="s">
        <v>7</v>
      </c>
      <c r="I220" t="s">
        <v>71</v>
      </c>
      <c r="J220" t="s">
        <v>62</v>
      </c>
      <c r="K220" s="6">
        <v>2</v>
      </c>
    </row>
    <row r="221" spans="2:11" x14ac:dyDescent="0.25">
      <c r="B221" t="s">
        <v>32</v>
      </c>
      <c r="E221" s="8" t="s">
        <v>10</v>
      </c>
      <c r="F221" t="s">
        <v>51</v>
      </c>
      <c r="H221" s="8" t="s">
        <v>7</v>
      </c>
      <c r="I221" t="s">
        <v>71</v>
      </c>
      <c r="J221" s="8" t="s">
        <v>63</v>
      </c>
      <c r="K221" s="6">
        <v>2</v>
      </c>
    </row>
    <row r="222" spans="2:11" x14ac:dyDescent="0.25">
      <c r="B222" t="s">
        <v>34</v>
      </c>
      <c r="E222" t="s">
        <v>10</v>
      </c>
      <c r="F222" t="s">
        <v>51</v>
      </c>
      <c r="H222" t="s">
        <v>7</v>
      </c>
      <c r="I222" s="8" t="s">
        <v>69</v>
      </c>
      <c r="J222" t="s">
        <v>62</v>
      </c>
      <c r="K222" s="6">
        <v>12</v>
      </c>
    </row>
    <row r="223" spans="2:11" x14ac:dyDescent="0.25">
      <c r="B223" t="s">
        <v>34</v>
      </c>
      <c r="E223" s="8" t="s">
        <v>10</v>
      </c>
      <c r="F223" t="s">
        <v>51</v>
      </c>
      <c r="H223" s="8" t="s">
        <v>7</v>
      </c>
      <c r="I223" t="s">
        <v>69</v>
      </c>
      <c r="J223" s="8" t="s">
        <v>63</v>
      </c>
      <c r="K223" s="6">
        <v>11</v>
      </c>
    </row>
    <row r="224" spans="2:11" x14ac:dyDescent="0.25">
      <c r="B224" t="s">
        <v>34</v>
      </c>
      <c r="E224" t="s">
        <v>10</v>
      </c>
      <c r="F224" t="s">
        <v>51</v>
      </c>
      <c r="H224" t="s">
        <v>7</v>
      </c>
      <c r="I224" t="s">
        <v>70</v>
      </c>
      <c r="J224" t="s">
        <v>62</v>
      </c>
      <c r="K224" s="6">
        <v>14</v>
      </c>
    </row>
    <row r="225" spans="2:11" x14ac:dyDescent="0.25">
      <c r="B225" t="s">
        <v>34</v>
      </c>
      <c r="E225" s="8" t="s">
        <v>10</v>
      </c>
      <c r="F225" t="s">
        <v>51</v>
      </c>
      <c r="H225" s="8" t="s">
        <v>7</v>
      </c>
      <c r="I225" t="s">
        <v>70</v>
      </c>
      <c r="J225" s="8" t="s">
        <v>63</v>
      </c>
      <c r="K225" s="6">
        <v>11</v>
      </c>
    </row>
    <row r="226" spans="2:11" x14ac:dyDescent="0.25">
      <c r="B226" t="s">
        <v>34</v>
      </c>
      <c r="E226" t="s">
        <v>10</v>
      </c>
      <c r="F226" t="s">
        <v>51</v>
      </c>
      <c r="H226" t="s">
        <v>7</v>
      </c>
      <c r="I226" t="s">
        <v>71</v>
      </c>
      <c r="J226" t="s">
        <v>62</v>
      </c>
      <c r="K226" s="6">
        <v>37</v>
      </c>
    </row>
    <row r="227" spans="2:11" x14ac:dyDescent="0.25">
      <c r="B227" t="s">
        <v>34</v>
      </c>
      <c r="E227" s="8" t="s">
        <v>10</v>
      </c>
      <c r="F227" t="s">
        <v>51</v>
      </c>
      <c r="H227" s="8" t="s">
        <v>7</v>
      </c>
      <c r="I227" t="s">
        <v>71</v>
      </c>
      <c r="J227" s="8" t="s">
        <v>63</v>
      </c>
      <c r="K227" s="6">
        <v>36</v>
      </c>
    </row>
    <row r="228" spans="2:11" s="8" customFormat="1" x14ac:dyDescent="0.25">
      <c r="B228" s="8" t="s">
        <v>9</v>
      </c>
      <c r="E228" s="8" t="s">
        <v>10</v>
      </c>
      <c r="F228" s="8" t="s">
        <v>50</v>
      </c>
      <c r="H228" t="s">
        <v>7</v>
      </c>
      <c r="I228" s="8" t="s">
        <v>69</v>
      </c>
      <c r="J228" s="8" t="s">
        <v>62</v>
      </c>
      <c r="K228" s="9">
        <v>1</v>
      </c>
    </row>
    <row r="229" spans="2:11" x14ac:dyDescent="0.25">
      <c r="B229" t="s">
        <v>9</v>
      </c>
      <c r="E229" s="8" t="s">
        <v>10</v>
      </c>
      <c r="F229" t="s">
        <v>50</v>
      </c>
      <c r="H229" s="8" t="s">
        <v>7</v>
      </c>
      <c r="I229" t="s">
        <v>69</v>
      </c>
      <c r="J229" s="8" t="s">
        <v>63</v>
      </c>
      <c r="K229" s="6">
        <v>0</v>
      </c>
    </row>
    <row r="230" spans="2:11" x14ac:dyDescent="0.25">
      <c r="B230" t="s">
        <v>9</v>
      </c>
      <c r="E230" t="s">
        <v>10</v>
      </c>
      <c r="F230" t="s">
        <v>50</v>
      </c>
      <c r="H230" t="s">
        <v>7</v>
      </c>
      <c r="I230" t="s">
        <v>70</v>
      </c>
      <c r="J230" t="s">
        <v>62</v>
      </c>
      <c r="K230" s="6">
        <v>1</v>
      </c>
    </row>
    <row r="231" spans="2:11" x14ac:dyDescent="0.25">
      <c r="B231" t="s">
        <v>9</v>
      </c>
      <c r="E231" s="8" t="s">
        <v>10</v>
      </c>
      <c r="F231" t="s">
        <v>50</v>
      </c>
      <c r="H231" s="8" t="s">
        <v>7</v>
      </c>
      <c r="I231" t="s">
        <v>70</v>
      </c>
      <c r="J231" s="8" t="s">
        <v>63</v>
      </c>
      <c r="K231" s="6">
        <v>0</v>
      </c>
    </row>
    <row r="232" spans="2:11" x14ac:dyDescent="0.25">
      <c r="B232" t="s">
        <v>9</v>
      </c>
      <c r="E232" t="s">
        <v>10</v>
      </c>
      <c r="F232" t="s">
        <v>50</v>
      </c>
      <c r="H232" t="s">
        <v>7</v>
      </c>
      <c r="I232" t="s">
        <v>71</v>
      </c>
      <c r="J232" t="s">
        <v>62</v>
      </c>
      <c r="K232" s="6">
        <v>1</v>
      </c>
    </row>
    <row r="233" spans="2:11" s="8" customFormat="1" x14ac:dyDescent="0.25">
      <c r="B233" s="8" t="s">
        <v>9</v>
      </c>
      <c r="E233" s="8" t="s">
        <v>10</v>
      </c>
      <c r="F233" s="8" t="s">
        <v>50</v>
      </c>
      <c r="H233" s="8" t="s">
        <v>7</v>
      </c>
      <c r="I233" s="8" t="s">
        <v>71</v>
      </c>
      <c r="J233" s="8" t="s">
        <v>63</v>
      </c>
      <c r="K233" s="9">
        <v>1</v>
      </c>
    </row>
    <row r="234" spans="2:11" s="8" customFormat="1" x14ac:dyDescent="0.25">
      <c r="B234" s="8" t="s">
        <v>13</v>
      </c>
      <c r="E234" s="8" t="s">
        <v>10</v>
      </c>
      <c r="F234" s="8" t="s">
        <v>50</v>
      </c>
      <c r="H234" t="s">
        <v>7</v>
      </c>
      <c r="I234" s="8" t="s">
        <v>69</v>
      </c>
      <c r="J234" s="8" t="s">
        <v>62</v>
      </c>
      <c r="K234" s="9">
        <v>4</v>
      </c>
    </row>
    <row r="235" spans="2:11" x14ac:dyDescent="0.25">
      <c r="B235" t="s">
        <v>13</v>
      </c>
      <c r="E235" s="8" t="s">
        <v>10</v>
      </c>
      <c r="F235" t="s">
        <v>50</v>
      </c>
      <c r="H235" s="8" t="s">
        <v>7</v>
      </c>
      <c r="I235" t="s">
        <v>69</v>
      </c>
      <c r="J235" s="8" t="s">
        <v>63</v>
      </c>
      <c r="K235" s="6">
        <v>3</v>
      </c>
    </row>
    <row r="236" spans="2:11" x14ac:dyDescent="0.25">
      <c r="B236" t="s">
        <v>13</v>
      </c>
      <c r="E236" t="s">
        <v>10</v>
      </c>
      <c r="F236" t="s">
        <v>50</v>
      </c>
      <c r="H236" t="s">
        <v>7</v>
      </c>
      <c r="I236" t="s">
        <v>70</v>
      </c>
      <c r="J236" t="s">
        <v>62</v>
      </c>
      <c r="K236" s="6">
        <v>7</v>
      </c>
    </row>
    <row r="237" spans="2:11" x14ac:dyDescent="0.25">
      <c r="B237" t="s">
        <v>13</v>
      </c>
      <c r="E237" s="8" t="s">
        <v>10</v>
      </c>
      <c r="F237" t="s">
        <v>50</v>
      </c>
      <c r="H237" s="8" t="s">
        <v>7</v>
      </c>
      <c r="I237" t="s">
        <v>70</v>
      </c>
      <c r="J237" s="8" t="s">
        <v>63</v>
      </c>
      <c r="K237" s="6">
        <v>2</v>
      </c>
    </row>
    <row r="238" spans="2:11" x14ac:dyDescent="0.25">
      <c r="B238" t="s">
        <v>13</v>
      </c>
      <c r="E238" t="s">
        <v>10</v>
      </c>
      <c r="F238" t="s">
        <v>50</v>
      </c>
      <c r="H238" t="s">
        <v>7</v>
      </c>
      <c r="I238" t="s">
        <v>71</v>
      </c>
      <c r="J238" t="s">
        <v>62</v>
      </c>
      <c r="K238" s="6">
        <v>9</v>
      </c>
    </row>
    <row r="239" spans="2:11" s="8" customFormat="1" x14ac:dyDescent="0.25">
      <c r="B239" s="8" t="s">
        <v>13</v>
      </c>
      <c r="E239" s="8" t="s">
        <v>10</v>
      </c>
      <c r="F239" s="8" t="s">
        <v>50</v>
      </c>
      <c r="H239" s="8" t="s">
        <v>7</v>
      </c>
      <c r="I239" s="8" t="s">
        <v>71</v>
      </c>
      <c r="J239" s="8" t="s">
        <v>63</v>
      </c>
      <c r="K239" s="9">
        <v>2</v>
      </c>
    </row>
    <row r="240" spans="2:11" s="8" customFormat="1" x14ac:dyDescent="0.25">
      <c r="B240" s="8" t="s">
        <v>17</v>
      </c>
      <c r="E240" s="8" t="s">
        <v>10</v>
      </c>
      <c r="F240" s="8" t="s">
        <v>50</v>
      </c>
      <c r="H240" t="s">
        <v>7</v>
      </c>
      <c r="I240" s="8" t="s">
        <v>69</v>
      </c>
      <c r="J240" s="8" t="s">
        <v>62</v>
      </c>
      <c r="K240" s="9">
        <v>1</v>
      </c>
    </row>
    <row r="241" spans="2:11" x14ac:dyDescent="0.25">
      <c r="B241" t="s">
        <v>17</v>
      </c>
      <c r="E241" s="8" t="s">
        <v>10</v>
      </c>
      <c r="F241" t="s">
        <v>50</v>
      </c>
      <c r="H241" s="8" t="s">
        <v>7</v>
      </c>
      <c r="I241" t="s">
        <v>69</v>
      </c>
      <c r="J241" s="8" t="s">
        <v>63</v>
      </c>
      <c r="K241" s="6">
        <v>0</v>
      </c>
    </row>
    <row r="242" spans="2:11" x14ac:dyDescent="0.25">
      <c r="B242" t="s">
        <v>17</v>
      </c>
      <c r="E242" t="s">
        <v>10</v>
      </c>
      <c r="F242" t="s">
        <v>50</v>
      </c>
      <c r="H242" t="s">
        <v>7</v>
      </c>
      <c r="I242" t="s">
        <v>70</v>
      </c>
      <c r="J242" t="s">
        <v>62</v>
      </c>
      <c r="K242" s="6">
        <v>12</v>
      </c>
    </row>
    <row r="243" spans="2:11" x14ac:dyDescent="0.25">
      <c r="B243" t="s">
        <v>17</v>
      </c>
      <c r="E243" s="8" t="s">
        <v>10</v>
      </c>
      <c r="F243" t="s">
        <v>50</v>
      </c>
      <c r="H243" s="8" t="s">
        <v>7</v>
      </c>
      <c r="I243" t="s">
        <v>70</v>
      </c>
      <c r="J243" s="8" t="s">
        <v>63</v>
      </c>
      <c r="K243" s="6">
        <v>2</v>
      </c>
    </row>
    <row r="244" spans="2:11" x14ac:dyDescent="0.25">
      <c r="B244" t="s">
        <v>17</v>
      </c>
      <c r="E244" t="s">
        <v>10</v>
      </c>
      <c r="F244" t="s">
        <v>50</v>
      </c>
      <c r="H244" t="s">
        <v>7</v>
      </c>
      <c r="I244" t="s">
        <v>71</v>
      </c>
      <c r="J244" t="s">
        <v>62</v>
      </c>
      <c r="K244" s="6">
        <v>5</v>
      </c>
    </row>
    <row r="245" spans="2:11" s="8" customFormat="1" x14ac:dyDescent="0.25">
      <c r="B245" s="8" t="s">
        <v>17</v>
      </c>
      <c r="E245" s="8" t="s">
        <v>10</v>
      </c>
      <c r="F245" s="8" t="s">
        <v>50</v>
      </c>
      <c r="H245" s="8" t="s">
        <v>7</v>
      </c>
      <c r="I245" s="8" t="s">
        <v>71</v>
      </c>
      <c r="J245" s="8" t="s">
        <v>63</v>
      </c>
      <c r="K245" s="9">
        <v>3</v>
      </c>
    </row>
    <row r="246" spans="2:11" s="8" customFormat="1" x14ac:dyDescent="0.25">
      <c r="B246" s="8" t="s">
        <v>19</v>
      </c>
      <c r="E246" s="8" t="s">
        <v>10</v>
      </c>
      <c r="F246" s="8" t="s">
        <v>50</v>
      </c>
      <c r="H246" t="s">
        <v>7</v>
      </c>
      <c r="I246" s="8" t="s">
        <v>69</v>
      </c>
      <c r="J246" s="8" t="s">
        <v>62</v>
      </c>
      <c r="K246" s="9">
        <v>0</v>
      </c>
    </row>
    <row r="247" spans="2:11" x14ac:dyDescent="0.25">
      <c r="B247" t="s">
        <v>19</v>
      </c>
      <c r="E247" s="8" t="s">
        <v>10</v>
      </c>
      <c r="F247" t="s">
        <v>50</v>
      </c>
      <c r="H247" s="8" t="s">
        <v>7</v>
      </c>
      <c r="I247" t="s">
        <v>69</v>
      </c>
      <c r="J247" s="8" t="s">
        <v>63</v>
      </c>
      <c r="K247" s="6">
        <v>0</v>
      </c>
    </row>
    <row r="248" spans="2:11" x14ac:dyDescent="0.25">
      <c r="B248" t="s">
        <v>19</v>
      </c>
      <c r="E248" t="s">
        <v>10</v>
      </c>
      <c r="F248" t="s">
        <v>50</v>
      </c>
      <c r="H248" t="s">
        <v>7</v>
      </c>
      <c r="I248" t="s">
        <v>70</v>
      </c>
      <c r="J248" t="s">
        <v>62</v>
      </c>
      <c r="K248" s="6">
        <v>0</v>
      </c>
    </row>
    <row r="249" spans="2:11" x14ac:dyDescent="0.25">
      <c r="B249" t="s">
        <v>19</v>
      </c>
      <c r="E249" s="8" t="s">
        <v>10</v>
      </c>
      <c r="F249" t="s">
        <v>50</v>
      </c>
      <c r="H249" s="8" t="s">
        <v>7</v>
      </c>
      <c r="I249" t="s">
        <v>70</v>
      </c>
      <c r="J249" s="8" t="s">
        <v>63</v>
      </c>
      <c r="K249" s="6">
        <v>0</v>
      </c>
    </row>
    <row r="250" spans="2:11" x14ac:dyDescent="0.25">
      <c r="B250" t="s">
        <v>19</v>
      </c>
      <c r="E250" t="s">
        <v>10</v>
      </c>
      <c r="F250" t="s">
        <v>50</v>
      </c>
      <c r="H250" t="s">
        <v>7</v>
      </c>
      <c r="I250" t="s">
        <v>71</v>
      </c>
      <c r="J250" t="s">
        <v>62</v>
      </c>
      <c r="K250" s="6">
        <v>0</v>
      </c>
    </row>
    <row r="251" spans="2:11" x14ac:dyDescent="0.25">
      <c r="B251" t="s">
        <v>19</v>
      </c>
      <c r="E251" s="8" t="s">
        <v>10</v>
      </c>
      <c r="F251" t="s">
        <v>50</v>
      </c>
      <c r="H251" s="8" t="s">
        <v>7</v>
      </c>
      <c r="I251" t="s">
        <v>71</v>
      </c>
      <c r="J251" s="8" t="s">
        <v>63</v>
      </c>
      <c r="K251" s="6">
        <v>0</v>
      </c>
    </row>
    <row r="252" spans="2:11" s="8" customFormat="1" x14ac:dyDescent="0.25">
      <c r="B252" s="8" t="s">
        <v>22</v>
      </c>
      <c r="E252" s="8" t="s">
        <v>10</v>
      </c>
      <c r="F252" s="8" t="s">
        <v>50</v>
      </c>
      <c r="H252" t="s">
        <v>7</v>
      </c>
      <c r="I252" s="8" t="s">
        <v>69</v>
      </c>
      <c r="J252" s="8" t="s">
        <v>62</v>
      </c>
      <c r="K252" s="9">
        <v>0</v>
      </c>
    </row>
    <row r="253" spans="2:11" x14ac:dyDescent="0.25">
      <c r="B253" t="s">
        <v>22</v>
      </c>
      <c r="E253" s="8" t="s">
        <v>10</v>
      </c>
      <c r="F253" t="s">
        <v>50</v>
      </c>
      <c r="H253" s="8" t="s">
        <v>7</v>
      </c>
      <c r="I253" t="s">
        <v>69</v>
      </c>
      <c r="J253" s="8" t="s">
        <v>63</v>
      </c>
      <c r="K253" s="6">
        <v>3</v>
      </c>
    </row>
    <row r="254" spans="2:11" x14ac:dyDescent="0.25">
      <c r="B254" t="s">
        <v>22</v>
      </c>
      <c r="E254" t="s">
        <v>10</v>
      </c>
      <c r="F254" t="s">
        <v>50</v>
      </c>
      <c r="H254" t="s">
        <v>7</v>
      </c>
      <c r="I254" t="s">
        <v>70</v>
      </c>
      <c r="J254" t="s">
        <v>62</v>
      </c>
      <c r="K254" s="6">
        <v>2</v>
      </c>
    </row>
    <row r="255" spans="2:11" x14ac:dyDescent="0.25">
      <c r="B255" t="s">
        <v>22</v>
      </c>
      <c r="E255" s="8" t="s">
        <v>10</v>
      </c>
      <c r="F255" t="s">
        <v>50</v>
      </c>
      <c r="H255" s="8" t="s">
        <v>7</v>
      </c>
      <c r="I255" t="s">
        <v>70</v>
      </c>
      <c r="J255" s="8" t="s">
        <v>63</v>
      </c>
      <c r="K255" s="6">
        <v>2</v>
      </c>
    </row>
    <row r="256" spans="2:11" x14ac:dyDescent="0.25">
      <c r="B256" t="s">
        <v>22</v>
      </c>
      <c r="E256" t="s">
        <v>10</v>
      </c>
      <c r="F256" t="s">
        <v>50</v>
      </c>
      <c r="H256" t="s">
        <v>7</v>
      </c>
      <c r="I256" t="s">
        <v>71</v>
      </c>
      <c r="J256" t="s">
        <v>62</v>
      </c>
      <c r="K256" s="6">
        <v>5</v>
      </c>
    </row>
    <row r="257" spans="2:11" x14ac:dyDescent="0.25">
      <c r="B257" t="s">
        <v>22</v>
      </c>
      <c r="E257" s="8" t="s">
        <v>10</v>
      </c>
      <c r="F257" t="s">
        <v>50</v>
      </c>
      <c r="H257" s="8" t="s">
        <v>7</v>
      </c>
      <c r="I257" t="s">
        <v>71</v>
      </c>
      <c r="J257" s="8" t="s">
        <v>63</v>
      </c>
      <c r="K257" s="6">
        <v>3</v>
      </c>
    </row>
    <row r="258" spans="2:11" s="8" customFormat="1" x14ac:dyDescent="0.25">
      <c r="B258" s="8" t="s">
        <v>25</v>
      </c>
      <c r="E258" s="8" t="s">
        <v>10</v>
      </c>
      <c r="F258" s="8" t="s">
        <v>50</v>
      </c>
      <c r="H258" t="s">
        <v>7</v>
      </c>
      <c r="I258" s="8" t="s">
        <v>69</v>
      </c>
      <c r="J258" s="8" t="s">
        <v>62</v>
      </c>
      <c r="K258" s="9">
        <v>0</v>
      </c>
    </row>
    <row r="259" spans="2:11" x14ac:dyDescent="0.25">
      <c r="B259" t="s">
        <v>25</v>
      </c>
      <c r="E259" s="8" t="s">
        <v>10</v>
      </c>
      <c r="F259" t="s">
        <v>50</v>
      </c>
      <c r="H259" s="8" t="s">
        <v>7</v>
      </c>
      <c r="I259" t="s">
        <v>69</v>
      </c>
      <c r="J259" s="8" t="s">
        <v>63</v>
      </c>
      <c r="K259" s="6">
        <v>0</v>
      </c>
    </row>
    <row r="260" spans="2:11" x14ac:dyDescent="0.25">
      <c r="B260" t="s">
        <v>25</v>
      </c>
      <c r="E260" t="s">
        <v>10</v>
      </c>
      <c r="F260" t="s">
        <v>50</v>
      </c>
      <c r="H260" t="s">
        <v>7</v>
      </c>
      <c r="I260" t="s">
        <v>70</v>
      </c>
      <c r="J260" t="s">
        <v>62</v>
      </c>
      <c r="K260" s="6">
        <v>0</v>
      </c>
    </row>
    <row r="261" spans="2:11" x14ac:dyDescent="0.25">
      <c r="B261" t="s">
        <v>25</v>
      </c>
      <c r="E261" s="8" t="s">
        <v>10</v>
      </c>
      <c r="F261" t="s">
        <v>50</v>
      </c>
      <c r="H261" s="8" t="s">
        <v>7</v>
      </c>
      <c r="I261" t="s">
        <v>70</v>
      </c>
      <c r="J261" s="8" t="s">
        <v>63</v>
      </c>
      <c r="K261" s="6">
        <v>1</v>
      </c>
    </row>
    <row r="262" spans="2:11" x14ac:dyDescent="0.25">
      <c r="B262" t="s">
        <v>25</v>
      </c>
      <c r="E262" t="s">
        <v>10</v>
      </c>
      <c r="F262" t="s">
        <v>50</v>
      </c>
      <c r="H262" t="s">
        <v>7</v>
      </c>
      <c r="I262" t="s">
        <v>71</v>
      </c>
      <c r="J262" t="s">
        <v>62</v>
      </c>
      <c r="K262" s="6">
        <v>1</v>
      </c>
    </row>
    <row r="263" spans="2:11" x14ac:dyDescent="0.25">
      <c r="B263" t="s">
        <v>25</v>
      </c>
      <c r="E263" s="8" t="s">
        <v>10</v>
      </c>
      <c r="F263" t="s">
        <v>50</v>
      </c>
      <c r="H263" s="8" t="s">
        <v>7</v>
      </c>
      <c r="I263" t="s">
        <v>71</v>
      </c>
      <c r="J263" s="8" t="s">
        <v>63</v>
      </c>
      <c r="K263" s="6">
        <v>0</v>
      </c>
    </row>
    <row r="264" spans="2:11" s="8" customFormat="1" x14ac:dyDescent="0.25">
      <c r="B264" s="8" t="s">
        <v>28</v>
      </c>
      <c r="E264" s="8" t="s">
        <v>10</v>
      </c>
      <c r="F264" s="8" t="s">
        <v>50</v>
      </c>
      <c r="H264" t="s">
        <v>7</v>
      </c>
      <c r="I264" s="8" t="s">
        <v>69</v>
      </c>
      <c r="J264" s="8" t="s">
        <v>62</v>
      </c>
      <c r="K264" s="9">
        <v>0</v>
      </c>
    </row>
    <row r="265" spans="2:11" x14ac:dyDescent="0.25">
      <c r="B265" t="s">
        <v>28</v>
      </c>
      <c r="E265" s="8" t="s">
        <v>10</v>
      </c>
      <c r="F265" t="s">
        <v>50</v>
      </c>
      <c r="H265" s="8" t="s">
        <v>7</v>
      </c>
      <c r="I265" t="s">
        <v>69</v>
      </c>
      <c r="J265" s="8" t="s">
        <v>63</v>
      </c>
      <c r="K265" s="6">
        <v>2</v>
      </c>
    </row>
    <row r="266" spans="2:11" x14ac:dyDescent="0.25">
      <c r="B266" t="s">
        <v>28</v>
      </c>
      <c r="E266" t="s">
        <v>10</v>
      </c>
      <c r="F266" t="s">
        <v>50</v>
      </c>
      <c r="H266" t="s">
        <v>7</v>
      </c>
      <c r="I266" t="s">
        <v>70</v>
      </c>
      <c r="J266" t="s">
        <v>62</v>
      </c>
      <c r="K266" s="6">
        <v>1</v>
      </c>
    </row>
    <row r="267" spans="2:11" x14ac:dyDescent="0.25">
      <c r="B267" t="s">
        <v>28</v>
      </c>
      <c r="E267" s="8" t="s">
        <v>10</v>
      </c>
      <c r="F267" t="s">
        <v>50</v>
      </c>
      <c r="H267" s="8" t="s">
        <v>7</v>
      </c>
      <c r="I267" t="s">
        <v>70</v>
      </c>
      <c r="J267" s="8" t="s">
        <v>63</v>
      </c>
      <c r="K267" s="6">
        <v>1</v>
      </c>
    </row>
    <row r="268" spans="2:11" x14ac:dyDescent="0.25">
      <c r="B268" t="s">
        <v>28</v>
      </c>
      <c r="E268" t="s">
        <v>10</v>
      </c>
      <c r="F268" t="s">
        <v>50</v>
      </c>
      <c r="H268" t="s">
        <v>7</v>
      </c>
      <c r="I268" t="s">
        <v>71</v>
      </c>
      <c r="J268" t="s">
        <v>62</v>
      </c>
      <c r="K268" s="6">
        <v>19</v>
      </c>
    </row>
    <row r="269" spans="2:11" x14ac:dyDescent="0.25">
      <c r="B269" t="s">
        <v>28</v>
      </c>
      <c r="E269" s="8" t="s">
        <v>10</v>
      </c>
      <c r="F269" t="s">
        <v>50</v>
      </c>
      <c r="H269" s="8" t="s">
        <v>7</v>
      </c>
      <c r="I269" t="s">
        <v>71</v>
      </c>
      <c r="J269" s="8" t="s">
        <v>63</v>
      </c>
      <c r="K269" s="6">
        <v>27</v>
      </c>
    </row>
    <row r="270" spans="2:11" s="8" customFormat="1" x14ac:dyDescent="0.25">
      <c r="B270" s="8" t="s">
        <v>30</v>
      </c>
      <c r="E270" s="8" t="s">
        <v>10</v>
      </c>
      <c r="F270" s="8" t="s">
        <v>50</v>
      </c>
      <c r="H270" t="s">
        <v>7</v>
      </c>
      <c r="I270" s="8" t="s">
        <v>69</v>
      </c>
      <c r="J270" s="8" t="s">
        <v>62</v>
      </c>
      <c r="K270" s="9">
        <v>3</v>
      </c>
    </row>
    <row r="271" spans="2:11" x14ac:dyDescent="0.25">
      <c r="B271" t="s">
        <v>30</v>
      </c>
      <c r="E271" s="8" t="s">
        <v>10</v>
      </c>
      <c r="F271" t="s">
        <v>50</v>
      </c>
      <c r="H271" s="8" t="s">
        <v>7</v>
      </c>
      <c r="I271" t="s">
        <v>69</v>
      </c>
      <c r="J271" s="8" t="s">
        <v>63</v>
      </c>
      <c r="K271" s="6">
        <v>0</v>
      </c>
    </row>
    <row r="272" spans="2:11" x14ac:dyDescent="0.25">
      <c r="B272" t="s">
        <v>30</v>
      </c>
      <c r="E272" t="s">
        <v>10</v>
      </c>
      <c r="F272" t="s">
        <v>50</v>
      </c>
      <c r="H272" t="s">
        <v>7</v>
      </c>
      <c r="I272" t="s">
        <v>70</v>
      </c>
      <c r="J272" t="s">
        <v>62</v>
      </c>
      <c r="K272" s="6">
        <v>1</v>
      </c>
    </row>
    <row r="273" spans="2:11" x14ac:dyDescent="0.25">
      <c r="B273" t="s">
        <v>30</v>
      </c>
      <c r="E273" s="8" t="s">
        <v>10</v>
      </c>
      <c r="F273" t="s">
        <v>50</v>
      </c>
      <c r="H273" s="8" t="s">
        <v>7</v>
      </c>
      <c r="I273" t="s">
        <v>70</v>
      </c>
      <c r="J273" s="8" t="s">
        <v>63</v>
      </c>
      <c r="K273" s="6">
        <v>0</v>
      </c>
    </row>
    <row r="274" spans="2:11" x14ac:dyDescent="0.25">
      <c r="B274" t="s">
        <v>30</v>
      </c>
      <c r="E274" t="s">
        <v>10</v>
      </c>
      <c r="F274" t="s">
        <v>50</v>
      </c>
      <c r="H274" t="s">
        <v>7</v>
      </c>
      <c r="I274" t="s">
        <v>71</v>
      </c>
      <c r="J274" t="s">
        <v>62</v>
      </c>
      <c r="K274" s="6">
        <v>2</v>
      </c>
    </row>
    <row r="275" spans="2:11" x14ac:dyDescent="0.25">
      <c r="B275" t="s">
        <v>30</v>
      </c>
      <c r="E275" s="8" t="s">
        <v>10</v>
      </c>
      <c r="F275" t="s">
        <v>50</v>
      </c>
      <c r="H275" s="8" t="s">
        <v>7</v>
      </c>
      <c r="I275" t="s">
        <v>71</v>
      </c>
      <c r="J275" s="8" t="s">
        <v>63</v>
      </c>
      <c r="K275" s="6">
        <v>2</v>
      </c>
    </row>
    <row r="276" spans="2:11" s="8" customFormat="1" x14ac:dyDescent="0.25">
      <c r="B276" s="8" t="s">
        <v>32</v>
      </c>
      <c r="E276" s="8" t="s">
        <v>10</v>
      </c>
      <c r="F276" s="8" t="s">
        <v>50</v>
      </c>
      <c r="H276" t="s">
        <v>7</v>
      </c>
      <c r="I276" s="8" t="s">
        <v>69</v>
      </c>
      <c r="J276" s="8" t="s">
        <v>62</v>
      </c>
      <c r="K276" s="9">
        <v>1</v>
      </c>
    </row>
    <row r="277" spans="2:11" x14ac:dyDescent="0.25">
      <c r="B277" t="s">
        <v>32</v>
      </c>
      <c r="E277" s="8" t="s">
        <v>10</v>
      </c>
      <c r="F277" t="s">
        <v>50</v>
      </c>
      <c r="H277" s="8" t="s">
        <v>7</v>
      </c>
      <c r="I277" t="s">
        <v>69</v>
      </c>
      <c r="J277" s="8" t="s">
        <v>63</v>
      </c>
      <c r="K277" s="6">
        <v>0</v>
      </c>
    </row>
    <row r="278" spans="2:11" x14ac:dyDescent="0.25">
      <c r="B278" t="s">
        <v>32</v>
      </c>
      <c r="E278" t="s">
        <v>10</v>
      </c>
      <c r="F278" t="s">
        <v>50</v>
      </c>
      <c r="H278" t="s">
        <v>7</v>
      </c>
      <c r="I278" t="s">
        <v>70</v>
      </c>
      <c r="J278" t="s">
        <v>62</v>
      </c>
      <c r="K278" s="6">
        <v>23</v>
      </c>
    </row>
    <row r="279" spans="2:11" x14ac:dyDescent="0.25">
      <c r="B279" t="s">
        <v>32</v>
      </c>
      <c r="E279" s="8" t="s">
        <v>10</v>
      </c>
      <c r="F279" t="s">
        <v>50</v>
      </c>
      <c r="H279" s="8" t="s">
        <v>7</v>
      </c>
      <c r="I279" t="s">
        <v>70</v>
      </c>
      <c r="J279" s="8" t="s">
        <v>63</v>
      </c>
      <c r="K279" s="6">
        <v>22</v>
      </c>
    </row>
    <row r="280" spans="2:11" x14ac:dyDescent="0.25">
      <c r="B280" t="s">
        <v>32</v>
      </c>
      <c r="E280" t="s">
        <v>10</v>
      </c>
      <c r="F280" t="s">
        <v>50</v>
      </c>
      <c r="H280" t="s">
        <v>7</v>
      </c>
      <c r="I280" t="s">
        <v>71</v>
      </c>
      <c r="J280" t="s">
        <v>62</v>
      </c>
      <c r="K280" s="6">
        <v>8</v>
      </c>
    </row>
    <row r="281" spans="2:11" x14ac:dyDescent="0.25">
      <c r="B281" t="s">
        <v>32</v>
      </c>
      <c r="E281" s="8" t="s">
        <v>10</v>
      </c>
      <c r="F281" t="s">
        <v>50</v>
      </c>
      <c r="H281" s="8" t="s">
        <v>7</v>
      </c>
      <c r="I281" t="s">
        <v>71</v>
      </c>
      <c r="J281" s="8" t="s">
        <v>63</v>
      </c>
      <c r="K281" s="6">
        <v>14</v>
      </c>
    </row>
    <row r="282" spans="2:11" s="8" customFormat="1" x14ac:dyDescent="0.25">
      <c r="B282" s="8" t="s">
        <v>34</v>
      </c>
      <c r="E282" s="8" t="s">
        <v>10</v>
      </c>
      <c r="F282" s="8" t="s">
        <v>50</v>
      </c>
      <c r="H282" t="s">
        <v>7</v>
      </c>
      <c r="I282" s="8" t="s">
        <v>69</v>
      </c>
      <c r="J282" s="8" t="s">
        <v>62</v>
      </c>
      <c r="K282" s="9">
        <v>0</v>
      </c>
    </row>
    <row r="283" spans="2:11" x14ac:dyDescent="0.25">
      <c r="B283" t="s">
        <v>34</v>
      </c>
      <c r="E283" s="8" t="s">
        <v>10</v>
      </c>
      <c r="F283" t="s">
        <v>50</v>
      </c>
      <c r="H283" s="8" t="s">
        <v>7</v>
      </c>
      <c r="I283" t="s">
        <v>69</v>
      </c>
      <c r="J283" s="8" t="s">
        <v>63</v>
      </c>
      <c r="K283" s="6">
        <v>0</v>
      </c>
    </row>
    <row r="284" spans="2:11" x14ac:dyDescent="0.25">
      <c r="B284" t="s">
        <v>34</v>
      </c>
      <c r="E284" t="s">
        <v>10</v>
      </c>
      <c r="F284" t="s">
        <v>50</v>
      </c>
      <c r="H284" t="s">
        <v>7</v>
      </c>
      <c r="I284" t="s">
        <v>70</v>
      </c>
      <c r="J284" t="s">
        <v>62</v>
      </c>
      <c r="K284" s="6">
        <v>0</v>
      </c>
    </row>
    <row r="285" spans="2:11" x14ac:dyDescent="0.25">
      <c r="B285" t="s">
        <v>34</v>
      </c>
      <c r="E285" s="8" t="s">
        <v>10</v>
      </c>
      <c r="F285" t="s">
        <v>50</v>
      </c>
      <c r="H285" s="8" t="s">
        <v>7</v>
      </c>
      <c r="I285" t="s">
        <v>70</v>
      </c>
      <c r="J285" s="8" t="s">
        <v>63</v>
      </c>
      <c r="K285" s="6">
        <v>0</v>
      </c>
    </row>
    <row r="286" spans="2:11" x14ac:dyDescent="0.25">
      <c r="B286" t="s">
        <v>34</v>
      </c>
      <c r="E286" t="s">
        <v>10</v>
      </c>
      <c r="F286" t="s">
        <v>50</v>
      </c>
      <c r="H286" t="s">
        <v>7</v>
      </c>
      <c r="I286" t="s">
        <v>71</v>
      </c>
      <c r="J286" t="s">
        <v>62</v>
      </c>
      <c r="K286" s="6">
        <v>1</v>
      </c>
    </row>
    <row r="287" spans="2:11" x14ac:dyDescent="0.25">
      <c r="B287" t="s">
        <v>34</v>
      </c>
      <c r="E287" s="8" t="s">
        <v>10</v>
      </c>
      <c r="F287" t="s">
        <v>50</v>
      </c>
      <c r="H287" s="8" t="s">
        <v>7</v>
      </c>
      <c r="I287" t="s">
        <v>71</v>
      </c>
      <c r="J287" s="8" t="s">
        <v>63</v>
      </c>
      <c r="K287" s="6">
        <v>0</v>
      </c>
    </row>
    <row r="288" spans="2:11" s="8" customFormat="1" x14ac:dyDescent="0.25">
      <c r="B288" s="8" t="s">
        <v>9</v>
      </c>
      <c r="E288" s="8" t="s">
        <v>10</v>
      </c>
      <c r="F288" s="8" t="s">
        <v>53</v>
      </c>
      <c r="H288" t="s">
        <v>7</v>
      </c>
      <c r="I288" s="8" t="s">
        <v>69</v>
      </c>
      <c r="J288" s="8" t="s">
        <v>62</v>
      </c>
      <c r="K288" s="9">
        <v>0</v>
      </c>
    </row>
    <row r="289" spans="2:11" x14ac:dyDescent="0.25">
      <c r="B289" t="s">
        <v>9</v>
      </c>
      <c r="E289" s="8" t="s">
        <v>10</v>
      </c>
      <c r="F289" t="s">
        <v>53</v>
      </c>
      <c r="H289" s="8" t="s">
        <v>7</v>
      </c>
      <c r="I289" t="s">
        <v>69</v>
      </c>
      <c r="J289" s="8" t="s">
        <v>63</v>
      </c>
      <c r="K289" s="6">
        <v>0</v>
      </c>
    </row>
    <row r="290" spans="2:11" x14ac:dyDescent="0.25">
      <c r="B290" t="s">
        <v>9</v>
      </c>
      <c r="E290" t="s">
        <v>10</v>
      </c>
      <c r="F290" t="s">
        <v>53</v>
      </c>
      <c r="H290" t="s">
        <v>7</v>
      </c>
      <c r="I290" t="s">
        <v>70</v>
      </c>
      <c r="J290" t="s">
        <v>62</v>
      </c>
      <c r="K290" s="6">
        <v>0</v>
      </c>
    </row>
    <row r="291" spans="2:11" x14ac:dyDescent="0.25">
      <c r="B291" t="s">
        <v>9</v>
      </c>
      <c r="E291" s="8" t="s">
        <v>10</v>
      </c>
      <c r="F291" t="s">
        <v>53</v>
      </c>
      <c r="H291" s="8" t="s">
        <v>7</v>
      </c>
      <c r="I291" t="s">
        <v>70</v>
      </c>
      <c r="J291" s="8" t="s">
        <v>63</v>
      </c>
      <c r="K291" s="6">
        <v>0</v>
      </c>
    </row>
    <row r="292" spans="2:11" x14ac:dyDescent="0.25">
      <c r="B292" t="s">
        <v>9</v>
      </c>
      <c r="E292" t="s">
        <v>10</v>
      </c>
      <c r="F292" t="s">
        <v>53</v>
      </c>
      <c r="H292" t="s">
        <v>7</v>
      </c>
      <c r="I292" t="s">
        <v>71</v>
      </c>
      <c r="J292" t="s">
        <v>62</v>
      </c>
      <c r="K292" s="6">
        <v>0</v>
      </c>
    </row>
    <row r="293" spans="2:11" x14ac:dyDescent="0.25">
      <c r="B293" s="8" t="s">
        <v>9</v>
      </c>
      <c r="E293" s="8" t="s">
        <v>10</v>
      </c>
      <c r="F293" t="s">
        <v>53</v>
      </c>
      <c r="H293" s="8" t="s">
        <v>7</v>
      </c>
      <c r="I293" t="s">
        <v>71</v>
      </c>
      <c r="J293" s="8" t="s">
        <v>63</v>
      </c>
      <c r="K293" s="6">
        <v>0</v>
      </c>
    </row>
    <row r="294" spans="2:11" x14ac:dyDescent="0.25">
      <c r="B294" s="8" t="s">
        <v>13</v>
      </c>
      <c r="E294" t="s">
        <v>10</v>
      </c>
      <c r="F294" t="s">
        <v>53</v>
      </c>
      <c r="H294" t="s">
        <v>7</v>
      </c>
      <c r="I294" s="8" t="s">
        <v>69</v>
      </c>
      <c r="J294" t="s">
        <v>62</v>
      </c>
      <c r="K294" s="6">
        <v>0</v>
      </c>
    </row>
    <row r="295" spans="2:11" x14ac:dyDescent="0.25">
      <c r="B295" t="s">
        <v>13</v>
      </c>
      <c r="E295" s="8" t="s">
        <v>10</v>
      </c>
      <c r="F295" t="s">
        <v>53</v>
      </c>
      <c r="H295" s="8" t="s">
        <v>7</v>
      </c>
      <c r="I295" t="s">
        <v>69</v>
      </c>
      <c r="J295" s="8" t="s">
        <v>63</v>
      </c>
      <c r="K295" s="6">
        <v>0</v>
      </c>
    </row>
    <row r="296" spans="2:11" x14ac:dyDescent="0.25">
      <c r="B296" t="s">
        <v>13</v>
      </c>
      <c r="E296" t="s">
        <v>10</v>
      </c>
      <c r="F296" t="s">
        <v>53</v>
      </c>
      <c r="H296" t="s">
        <v>7</v>
      </c>
      <c r="I296" t="s">
        <v>70</v>
      </c>
      <c r="J296" t="s">
        <v>62</v>
      </c>
      <c r="K296" s="6">
        <v>4</v>
      </c>
    </row>
    <row r="297" spans="2:11" x14ac:dyDescent="0.25">
      <c r="B297" t="s">
        <v>13</v>
      </c>
      <c r="E297" s="8" t="s">
        <v>10</v>
      </c>
      <c r="F297" t="s">
        <v>53</v>
      </c>
      <c r="H297" s="8" t="s">
        <v>7</v>
      </c>
      <c r="I297" t="s">
        <v>70</v>
      </c>
      <c r="J297" s="8" t="s">
        <v>63</v>
      </c>
      <c r="K297" s="6">
        <v>3</v>
      </c>
    </row>
    <row r="298" spans="2:11" x14ac:dyDescent="0.25">
      <c r="B298" t="s">
        <v>13</v>
      </c>
      <c r="E298" t="s">
        <v>10</v>
      </c>
      <c r="F298" t="s">
        <v>53</v>
      </c>
      <c r="H298" t="s">
        <v>7</v>
      </c>
      <c r="I298" t="s">
        <v>71</v>
      </c>
      <c r="J298" t="s">
        <v>62</v>
      </c>
      <c r="K298" s="6">
        <v>0</v>
      </c>
    </row>
    <row r="299" spans="2:11" x14ac:dyDescent="0.25">
      <c r="B299" s="8" t="s">
        <v>13</v>
      </c>
      <c r="E299" s="8" t="s">
        <v>10</v>
      </c>
      <c r="F299" t="s">
        <v>53</v>
      </c>
      <c r="H299" s="8" t="s">
        <v>7</v>
      </c>
      <c r="I299" t="s">
        <v>71</v>
      </c>
      <c r="J299" s="8" t="s">
        <v>63</v>
      </c>
      <c r="K299" s="6">
        <v>0</v>
      </c>
    </row>
    <row r="300" spans="2:11" x14ac:dyDescent="0.25">
      <c r="B300" s="8" t="s">
        <v>17</v>
      </c>
      <c r="E300" t="s">
        <v>10</v>
      </c>
      <c r="F300" t="s">
        <v>53</v>
      </c>
      <c r="H300" t="s">
        <v>7</v>
      </c>
      <c r="I300" s="8" t="s">
        <v>69</v>
      </c>
      <c r="J300" t="s">
        <v>62</v>
      </c>
      <c r="K300" s="6">
        <v>0</v>
      </c>
    </row>
    <row r="301" spans="2:11" x14ac:dyDescent="0.25">
      <c r="B301" t="s">
        <v>17</v>
      </c>
      <c r="E301" s="8" t="s">
        <v>10</v>
      </c>
      <c r="F301" t="s">
        <v>53</v>
      </c>
      <c r="H301" s="8" t="s">
        <v>7</v>
      </c>
      <c r="I301" t="s">
        <v>69</v>
      </c>
      <c r="J301" s="8" t="s">
        <v>63</v>
      </c>
      <c r="K301" s="6">
        <v>0</v>
      </c>
    </row>
    <row r="302" spans="2:11" x14ac:dyDescent="0.25">
      <c r="B302" t="s">
        <v>17</v>
      </c>
      <c r="E302" t="s">
        <v>10</v>
      </c>
      <c r="F302" t="s">
        <v>53</v>
      </c>
      <c r="H302" t="s">
        <v>7</v>
      </c>
      <c r="I302" t="s">
        <v>70</v>
      </c>
      <c r="J302" t="s">
        <v>62</v>
      </c>
      <c r="K302" s="6">
        <v>0</v>
      </c>
    </row>
    <row r="303" spans="2:11" x14ac:dyDescent="0.25">
      <c r="B303" t="s">
        <v>17</v>
      </c>
      <c r="E303" s="8" t="s">
        <v>10</v>
      </c>
      <c r="F303" t="s">
        <v>53</v>
      </c>
      <c r="H303" s="8" t="s">
        <v>7</v>
      </c>
      <c r="I303" t="s">
        <v>70</v>
      </c>
      <c r="J303" s="8" t="s">
        <v>63</v>
      </c>
      <c r="K303" s="6">
        <v>0</v>
      </c>
    </row>
    <row r="304" spans="2:11" x14ac:dyDescent="0.25">
      <c r="B304" t="s">
        <v>17</v>
      </c>
      <c r="E304" t="s">
        <v>10</v>
      </c>
      <c r="F304" t="s">
        <v>53</v>
      </c>
      <c r="H304" t="s">
        <v>7</v>
      </c>
      <c r="I304" t="s">
        <v>71</v>
      </c>
      <c r="J304" t="s">
        <v>62</v>
      </c>
      <c r="K304" s="6">
        <v>0</v>
      </c>
    </row>
    <row r="305" spans="2:11" x14ac:dyDescent="0.25">
      <c r="B305" s="8" t="s">
        <v>17</v>
      </c>
      <c r="E305" s="8" t="s">
        <v>10</v>
      </c>
      <c r="F305" t="s">
        <v>53</v>
      </c>
      <c r="H305" s="8" t="s">
        <v>7</v>
      </c>
      <c r="I305" t="s">
        <v>71</v>
      </c>
      <c r="J305" s="8" t="s">
        <v>63</v>
      </c>
      <c r="K305" s="6">
        <v>0</v>
      </c>
    </row>
    <row r="306" spans="2:11" x14ac:dyDescent="0.25">
      <c r="B306" s="8" t="s">
        <v>19</v>
      </c>
      <c r="E306" t="s">
        <v>10</v>
      </c>
      <c r="F306" t="s">
        <v>53</v>
      </c>
      <c r="H306" t="s">
        <v>7</v>
      </c>
      <c r="I306" s="8" t="s">
        <v>69</v>
      </c>
      <c r="J306" t="s">
        <v>62</v>
      </c>
      <c r="K306" s="6">
        <v>0</v>
      </c>
    </row>
    <row r="307" spans="2:11" x14ac:dyDescent="0.25">
      <c r="B307" t="s">
        <v>19</v>
      </c>
      <c r="E307" s="8" t="s">
        <v>10</v>
      </c>
      <c r="F307" t="s">
        <v>53</v>
      </c>
      <c r="H307" s="8" t="s">
        <v>7</v>
      </c>
      <c r="I307" t="s">
        <v>69</v>
      </c>
      <c r="J307" s="8" t="s">
        <v>63</v>
      </c>
      <c r="K307" s="6">
        <v>0</v>
      </c>
    </row>
    <row r="308" spans="2:11" x14ac:dyDescent="0.25">
      <c r="B308" t="s">
        <v>19</v>
      </c>
      <c r="E308" t="s">
        <v>10</v>
      </c>
      <c r="F308" t="s">
        <v>53</v>
      </c>
      <c r="H308" t="s">
        <v>7</v>
      </c>
      <c r="I308" t="s">
        <v>70</v>
      </c>
      <c r="J308" t="s">
        <v>62</v>
      </c>
      <c r="K308" s="6">
        <v>0</v>
      </c>
    </row>
    <row r="309" spans="2:11" x14ac:dyDescent="0.25">
      <c r="B309" t="s">
        <v>19</v>
      </c>
      <c r="E309" s="8" t="s">
        <v>10</v>
      </c>
      <c r="F309" t="s">
        <v>53</v>
      </c>
      <c r="H309" s="8" t="s">
        <v>7</v>
      </c>
      <c r="I309" t="s">
        <v>70</v>
      </c>
      <c r="J309" s="8" t="s">
        <v>63</v>
      </c>
      <c r="K309" s="6">
        <v>0</v>
      </c>
    </row>
    <row r="310" spans="2:11" x14ac:dyDescent="0.25">
      <c r="B310" t="s">
        <v>19</v>
      </c>
      <c r="E310" t="s">
        <v>10</v>
      </c>
      <c r="F310" t="s">
        <v>53</v>
      </c>
      <c r="H310" t="s">
        <v>7</v>
      </c>
      <c r="I310" t="s">
        <v>71</v>
      </c>
      <c r="J310" t="s">
        <v>62</v>
      </c>
      <c r="K310" s="6">
        <v>1</v>
      </c>
    </row>
    <row r="311" spans="2:11" x14ac:dyDescent="0.25">
      <c r="B311" t="s">
        <v>19</v>
      </c>
      <c r="E311" s="8" t="s">
        <v>10</v>
      </c>
      <c r="F311" t="s">
        <v>53</v>
      </c>
      <c r="H311" s="8" t="s">
        <v>7</v>
      </c>
      <c r="I311" t="s">
        <v>71</v>
      </c>
      <c r="J311" s="8" t="s">
        <v>63</v>
      </c>
      <c r="K311" s="6">
        <v>1</v>
      </c>
    </row>
    <row r="312" spans="2:11" s="8" customFormat="1" x14ac:dyDescent="0.25">
      <c r="B312" s="8" t="s">
        <v>22</v>
      </c>
      <c r="E312" s="8" t="s">
        <v>10</v>
      </c>
      <c r="F312" s="8" t="s">
        <v>53</v>
      </c>
      <c r="H312" t="s">
        <v>7</v>
      </c>
      <c r="I312" s="8" t="s">
        <v>69</v>
      </c>
      <c r="J312" s="8" t="s">
        <v>62</v>
      </c>
      <c r="K312" s="9">
        <v>0</v>
      </c>
    </row>
    <row r="313" spans="2:11" x14ac:dyDescent="0.25">
      <c r="B313" t="s">
        <v>22</v>
      </c>
      <c r="E313" s="8" t="s">
        <v>10</v>
      </c>
      <c r="F313" t="s">
        <v>53</v>
      </c>
      <c r="H313" s="8" t="s">
        <v>7</v>
      </c>
      <c r="I313" t="s">
        <v>69</v>
      </c>
      <c r="J313" s="8" t="s">
        <v>63</v>
      </c>
      <c r="K313" s="6">
        <v>0</v>
      </c>
    </row>
    <row r="314" spans="2:11" x14ac:dyDescent="0.25">
      <c r="B314" t="s">
        <v>22</v>
      </c>
      <c r="E314" t="s">
        <v>10</v>
      </c>
      <c r="F314" t="s">
        <v>53</v>
      </c>
      <c r="H314" t="s">
        <v>7</v>
      </c>
      <c r="I314" t="s">
        <v>70</v>
      </c>
      <c r="J314" t="s">
        <v>62</v>
      </c>
      <c r="K314" s="6">
        <v>0</v>
      </c>
    </row>
    <row r="315" spans="2:11" x14ac:dyDescent="0.25">
      <c r="B315" t="s">
        <v>22</v>
      </c>
      <c r="E315" s="8" t="s">
        <v>10</v>
      </c>
      <c r="F315" t="s">
        <v>53</v>
      </c>
      <c r="H315" s="8" t="s">
        <v>7</v>
      </c>
      <c r="I315" t="s">
        <v>70</v>
      </c>
      <c r="J315" s="8" t="s">
        <v>63</v>
      </c>
      <c r="K315" s="6">
        <v>0</v>
      </c>
    </row>
    <row r="316" spans="2:11" x14ac:dyDescent="0.25">
      <c r="B316" t="s">
        <v>22</v>
      </c>
      <c r="E316" t="s">
        <v>10</v>
      </c>
      <c r="F316" t="s">
        <v>53</v>
      </c>
      <c r="H316" t="s">
        <v>7</v>
      </c>
      <c r="I316" t="s">
        <v>71</v>
      </c>
      <c r="J316" t="s">
        <v>62</v>
      </c>
      <c r="K316" s="6">
        <v>0</v>
      </c>
    </row>
    <row r="317" spans="2:11" x14ac:dyDescent="0.25">
      <c r="B317" t="s">
        <v>22</v>
      </c>
      <c r="E317" s="8" t="s">
        <v>10</v>
      </c>
      <c r="F317" t="s">
        <v>53</v>
      </c>
      <c r="H317" s="8" t="s">
        <v>7</v>
      </c>
      <c r="I317" t="s">
        <v>71</v>
      </c>
      <c r="J317" s="8" t="s">
        <v>63</v>
      </c>
      <c r="K317" s="6">
        <v>0</v>
      </c>
    </row>
    <row r="318" spans="2:11" x14ac:dyDescent="0.25">
      <c r="B318" s="8" t="s">
        <v>25</v>
      </c>
      <c r="E318" t="s">
        <v>10</v>
      </c>
      <c r="F318" t="s">
        <v>53</v>
      </c>
      <c r="H318" t="s">
        <v>7</v>
      </c>
      <c r="I318" s="8" t="s">
        <v>69</v>
      </c>
      <c r="J318" t="s">
        <v>62</v>
      </c>
      <c r="K318" s="6">
        <v>0</v>
      </c>
    </row>
    <row r="319" spans="2:11" x14ac:dyDescent="0.25">
      <c r="B319" t="s">
        <v>25</v>
      </c>
      <c r="E319" s="8" t="s">
        <v>10</v>
      </c>
      <c r="F319" t="s">
        <v>53</v>
      </c>
      <c r="H319" s="8" t="s">
        <v>7</v>
      </c>
      <c r="I319" t="s">
        <v>69</v>
      </c>
      <c r="J319" s="8" t="s">
        <v>63</v>
      </c>
      <c r="K319" s="6">
        <v>0</v>
      </c>
    </row>
    <row r="320" spans="2:11" x14ac:dyDescent="0.25">
      <c r="B320" t="s">
        <v>25</v>
      </c>
      <c r="E320" t="s">
        <v>10</v>
      </c>
      <c r="F320" t="s">
        <v>53</v>
      </c>
      <c r="H320" t="s">
        <v>7</v>
      </c>
      <c r="I320" t="s">
        <v>70</v>
      </c>
      <c r="J320" t="s">
        <v>62</v>
      </c>
      <c r="K320" s="6">
        <v>0</v>
      </c>
    </row>
    <row r="321" spans="2:11" x14ac:dyDescent="0.25">
      <c r="B321" t="s">
        <v>25</v>
      </c>
      <c r="E321" s="8" t="s">
        <v>10</v>
      </c>
      <c r="F321" t="s">
        <v>53</v>
      </c>
      <c r="H321" s="8" t="s">
        <v>7</v>
      </c>
      <c r="I321" t="s">
        <v>70</v>
      </c>
      <c r="J321" s="8" t="s">
        <v>63</v>
      </c>
      <c r="K321" s="6">
        <v>0</v>
      </c>
    </row>
    <row r="322" spans="2:11" x14ac:dyDescent="0.25">
      <c r="B322" t="s">
        <v>25</v>
      </c>
      <c r="E322" t="s">
        <v>10</v>
      </c>
      <c r="F322" t="s">
        <v>53</v>
      </c>
      <c r="H322" t="s">
        <v>7</v>
      </c>
      <c r="I322" t="s">
        <v>71</v>
      </c>
      <c r="J322" t="s">
        <v>62</v>
      </c>
      <c r="K322" s="6">
        <v>0</v>
      </c>
    </row>
    <row r="323" spans="2:11" x14ac:dyDescent="0.25">
      <c r="B323" t="s">
        <v>25</v>
      </c>
      <c r="E323" s="8" t="s">
        <v>10</v>
      </c>
      <c r="F323" t="s">
        <v>53</v>
      </c>
      <c r="H323" s="8" t="s">
        <v>7</v>
      </c>
      <c r="I323" t="s">
        <v>71</v>
      </c>
      <c r="J323" s="8" t="s">
        <v>63</v>
      </c>
      <c r="K323" s="6">
        <v>0</v>
      </c>
    </row>
    <row r="324" spans="2:11" x14ac:dyDescent="0.25">
      <c r="B324" s="8" t="s">
        <v>28</v>
      </c>
      <c r="E324" t="s">
        <v>10</v>
      </c>
      <c r="F324" t="s">
        <v>53</v>
      </c>
      <c r="H324" t="s">
        <v>7</v>
      </c>
      <c r="I324" s="8" t="s">
        <v>69</v>
      </c>
      <c r="J324" t="s">
        <v>62</v>
      </c>
      <c r="K324" s="6">
        <v>2</v>
      </c>
    </row>
    <row r="325" spans="2:11" x14ac:dyDescent="0.25">
      <c r="B325" t="s">
        <v>28</v>
      </c>
      <c r="E325" s="8" t="s">
        <v>10</v>
      </c>
      <c r="F325" t="s">
        <v>53</v>
      </c>
      <c r="H325" s="8" t="s">
        <v>7</v>
      </c>
      <c r="I325" t="s">
        <v>69</v>
      </c>
      <c r="J325" s="8" t="s">
        <v>63</v>
      </c>
      <c r="K325" s="6">
        <v>1</v>
      </c>
    </row>
    <row r="326" spans="2:11" x14ac:dyDescent="0.25">
      <c r="B326" t="s">
        <v>28</v>
      </c>
      <c r="E326" t="s">
        <v>10</v>
      </c>
      <c r="F326" t="s">
        <v>53</v>
      </c>
      <c r="H326" t="s">
        <v>7</v>
      </c>
      <c r="I326" t="s">
        <v>70</v>
      </c>
      <c r="J326" t="s">
        <v>62</v>
      </c>
      <c r="K326" s="6">
        <v>1</v>
      </c>
    </row>
    <row r="327" spans="2:11" x14ac:dyDescent="0.25">
      <c r="B327" t="s">
        <v>28</v>
      </c>
      <c r="E327" s="8" t="s">
        <v>10</v>
      </c>
      <c r="F327" t="s">
        <v>53</v>
      </c>
      <c r="H327" s="8" t="s">
        <v>7</v>
      </c>
      <c r="I327" t="s">
        <v>70</v>
      </c>
      <c r="J327" s="8" t="s">
        <v>63</v>
      </c>
      <c r="K327" s="6">
        <v>3</v>
      </c>
    </row>
    <row r="328" spans="2:11" x14ac:dyDescent="0.25">
      <c r="B328" t="s">
        <v>28</v>
      </c>
      <c r="E328" t="s">
        <v>10</v>
      </c>
      <c r="F328" t="s">
        <v>53</v>
      </c>
      <c r="H328" t="s">
        <v>7</v>
      </c>
      <c r="I328" t="s">
        <v>71</v>
      </c>
      <c r="J328" t="s">
        <v>62</v>
      </c>
      <c r="K328" s="6">
        <v>2</v>
      </c>
    </row>
    <row r="329" spans="2:11" x14ac:dyDescent="0.25">
      <c r="B329" t="s">
        <v>28</v>
      </c>
      <c r="E329" s="8" t="s">
        <v>10</v>
      </c>
      <c r="F329" t="s">
        <v>53</v>
      </c>
      <c r="H329" s="8" t="s">
        <v>7</v>
      </c>
      <c r="I329" t="s">
        <v>71</v>
      </c>
      <c r="J329" s="8" t="s">
        <v>63</v>
      </c>
      <c r="K329" s="6">
        <v>0</v>
      </c>
    </row>
    <row r="330" spans="2:11" x14ac:dyDescent="0.25">
      <c r="B330" s="8" t="s">
        <v>30</v>
      </c>
      <c r="E330" t="s">
        <v>10</v>
      </c>
      <c r="F330" t="s">
        <v>53</v>
      </c>
      <c r="H330" t="s">
        <v>7</v>
      </c>
      <c r="I330" s="8" t="s">
        <v>69</v>
      </c>
      <c r="J330" t="s">
        <v>62</v>
      </c>
      <c r="K330" s="6">
        <v>0</v>
      </c>
    </row>
    <row r="331" spans="2:11" x14ac:dyDescent="0.25">
      <c r="B331" t="s">
        <v>30</v>
      </c>
      <c r="E331" s="8" t="s">
        <v>10</v>
      </c>
      <c r="F331" t="s">
        <v>53</v>
      </c>
      <c r="H331" s="8" t="s">
        <v>7</v>
      </c>
      <c r="I331" t="s">
        <v>69</v>
      </c>
      <c r="J331" s="8" t="s">
        <v>63</v>
      </c>
      <c r="K331" s="6">
        <v>1</v>
      </c>
    </row>
    <row r="332" spans="2:11" x14ac:dyDescent="0.25">
      <c r="B332" t="s">
        <v>30</v>
      </c>
      <c r="E332" t="s">
        <v>10</v>
      </c>
      <c r="F332" t="s">
        <v>53</v>
      </c>
      <c r="H332" t="s">
        <v>7</v>
      </c>
      <c r="I332" t="s">
        <v>70</v>
      </c>
      <c r="J332" t="s">
        <v>62</v>
      </c>
      <c r="K332" s="6">
        <v>0</v>
      </c>
    </row>
    <row r="333" spans="2:11" x14ac:dyDescent="0.25">
      <c r="B333" t="s">
        <v>30</v>
      </c>
      <c r="E333" s="8" t="s">
        <v>10</v>
      </c>
      <c r="F333" t="s">
        <v>53</v>
      </c>
      <c r="H333" s="8" t="s">
        <v>7</v>
      </c>
      <c r="I333" t="s">
        <v>70</v>
      </c>
      <c r="J333" s="8" t="s">
        <v>63</v>
      </c>
      <c r="K333" s="6">
        <v>0</v>
      </c>
    </row>
    <row r="334" spans="2:11" x14ac:dyDescent="0.25">
      <c r="B334" t="s">
        <v>30</v>
      </c>
      <c r="E334" t="s">
        <v>10</v>
      </c>
      <c r="F334" t="s">
        <v>53</v>
      </c>
      <c r="H334" t="s">
        <v>7</v>
      </c>
      <c r="I334" t="s">
        <v>71</v>
      </c>
      <c r="J334" t="s">
        <v>62</v>
      </c>
      <c r="K334" s="6">
        <v>0</v>
      </c>
    </row>
    <row r="335" spans="2:11" x14ac:dyDescent="0.25">
      <c r="B335" t="s">
        <v>30</v>
      </c>
      <c r="E335" s="8" t="s">
        <v>10</v>
      </c>
      <c r="F335" t="s">
        <v>53</v>
      </c>
      <c r="H335" s="8" t="s">
        <v>7</v>
      </c>
      <c r="I335" t="s">
        <v>71</v>
      </c>
      <c r="J335" s="8" t="s">
        <v>63</v>
      </c>
      <c r="K335" s="6">
        <v>1</v>
      </c>
    </row>
    <row r="336" spans="2:11" x14ac:dyDescent="0.25">
      <c r="B336" s="8" t="s">
        <v>32</v>
      </c>
      <c r="E336" t="s">
        <v>10</v>
      </c>
      <c r="F336" t="s">
        <v>53</v>
      </c>
      <c r="H336" t="s">
        <v>7</v>
      </c>
      <c r="I336" s="8" t="s">
        <v>69</v>
      </c>
      <c r="J336" t="s">
        <v>62</v>
      </c>
      <c r="K336" s="6">
        <v>0</v>
      </c>
    </row>
    <row r="337" spans="2:11" x14ac:dyDescent="0.25">
      <c r="B337" t="s">
        <v>32</v>
      </c>
      <c r="E337" s="8" t="s">
        <v>10</v>
      </c>
      <c r="F337" t="s">
        <v>53</v>
      </c>
      <c r="H337" s="8" t="s">
        <v>7</v>
      </c>
      <c r="I337" t="s">
        <v>69</v>
      </c>
      <c r="J337" s="8" t="s">
        <v>63</v>
      </c>
      <c r="K337" s="6">
        <v>0</v>
      </c>
    </row>
    <row r="338" spans="2:11" x14ac:dyDescent="0.25">
      <c r="B338" t="s">
        <v>32</v>
      </c>
      <c r="E338" t="s">
        <v>10</v>
      </c>
      <c r="F338" t="s">
        <v>53</v>
      </c>
      <c r="H338" t="s">
        <v>7</v>
      </c>
      <c r="I338" t="s">
        <v>70</v>
      </c>
      <c r="J338" t="s">
        <v>62</v>
      </c>
      <c r="K338" s="6">
        <v>0</v>
      </c>
    </row>
    <row r="339" spans="2:11" x14ac:dyDescent="0.25">
      <c r="B339" t="s">
        <v>32</v>
      </c>
      <c r="E339" s="8" t="s">
        <v>10</v>
      </c>
      <c r="F339" t="s">
        <v>53</v>
      </c>
      <c r="H339" s="8" t="s">
        <v>7</v>
      </c>
      <c r="I339" t="s">
        <v>70</v>
      </c>
      <c r="J339" s="8" t="s">
        <v>63</v>
      </c>
      <c r="K339" s="6">
        <v>0</v>
      </c>
    </row>
    <row r="340" spans="2:11" x14ac:dyDescent="0.25">
      <c r="B340" t="s">
        <v>32</v>
      </c>
      <c r="E340" t="s">
        <v>10</v>
      </c>
      <c r="F340" t="s">
        <v>53</v>
      </c>
      <c r="H340" t="s">
        <v>7</v>
      </c>
      <c r="I340" t="s">
        <v>71</v>
      </c>
      <c r="J340" t="s">
        <v>62</v>
      </c>
      <c r="K340" s="6">
        <v>0</v>
      </c>
    </row>
    <row r="341" spans="2:11" x14ac:dyDescent="0.25">
      <c r="B341" t="s">
        <v>32</v>
      </c>
      <c r="E341" s="8" t="s">
        <v>10</v>
      </c>
      <c r="F341" t="s">
        <v>53</v>
      </c>
      <c r="H341" s="8" t="s">
        <v>7</v>
      </c>
      <c r="I341" t="s">
        <v>71</v>
      </c>
      <c r="J341" s="8" t="s">
        <v>63</v>
      </c>
      <c r="K341" s="6">
        <v>0</v>
      </c>
    </row>
    <row r="342" spans="2:11" x14ac:dyDescent="0.25">
      <c r="B342" s="8" t="s">
        <v>34</v>
      </c>
      <c r="E342" t="s">
        <v>10</v>
      </c>
      <c r="F342" t="s">
        <v>53</v>
      </c>
      <c r="H342" t="s">
        <v>7</v>
      </c>
      <c r="I342" s="8" t="s">
        <v>69</v>
      </c>
      <c r="J342" t="s">
        <v>62</v>
      </c>
      <c r="K342" s="6">
        <v>0</v>
      </c>
    </row>
    <row r="343" spans="2:11" x14ac:dyDescent="0.25">
      <c r="B343" t="s">
        <v>34</v>
      </c>
      <c r="E343" s="8" t="s">
        <v>10</v>
      </c>
      <c r="F343" t="s">
        <v>53</v>
      </c>
      <c r="H343" s="8" t="s">
        <v>7</v>
      </c>
      <c r="I343" t="s">
        <v>69</v>
      </c>
      <c r="J343" s="8" t="s">
        <v>63</v>
      </c>
      <c r="K343" s="6">
        <v>0</v>
      </c>
    </row>
    <row r="344" spans="2:11" x14ac:dyDescent="0.25">
      <c r="B344" t="s">
        <v>34</v>
      </c>
      <c r="E344" t="s">
        <v>10</v>
      </c>
      <c r="F344" t="s">
        <v>53</v>
      </c>
      <c r="H344" t="s">
        <v>7</v>
      </c>
      <c r="I344" t="s">
        <v>70</v>
      </c>
      <c r="J344" t="s">
        <v>62</v>
      </c>
      <c r="K344" s="6">
        <v>0</v>
      </c>
    </row>
    <row r="345" spans="2:11" x14ac:dyDescent="0.25">
      <c r="B345" t="s">
        <v>34</v>
      </c>
      <c r="E345" s="8" t="s">
        <v>10</v>
      </c>
      <c r="F345" t="s">
        <v>53</v>
      </c>
      <c r="H345" s="8" t="s">
        <v>7</v>
      </c>
      <c r="I345" t="s">
        <v>70</v>
      </c>
      <c r="J345" s="8" t="s">
        <v>63</v>
      </c>
      <c r="K345" s="6">
        <v>0</v>
      </c>
    </row>
    <row r="346" spans="2:11" x14ac:dyDescent="0.25">
      <c r="B346" t="s">
        <v>34</v>
      </c>
      <c r="E346" t="s">
        <v>10</v>
      </c>
      <c r="F346" t="s">
        <v>53</v>
      </c>
      <c r="H346" t="s">
        <v>7</v>
      </c>
      <c r="I346" t="s">
        <v>71</v>
      </c>
      <c r="J346" t="s">
        <v>62</v>
      </c>
      <c r="K346" s="6">
        <v>0</v>
      </c>
    </row>
    <row r="347" spans="2:11" x14ac:dyDescent="0.25">
      <c r="B347" t="s">
        <v>34</v>
      </c>
      <c r="E347" s="8" t="s">
        <v>10</v>
      </c>
      <c r="F347" t="s">
        <v>53</v>
      </c>
      <c r="H347" s="8" t="s">
        <v>7</v>
      </c>
      <c r="I347" t="s">
        <v>71</v>
      </c>
      <c r="J347" s="8" t="s">
        <v>63</v>
      </c>
      <c r="K347" s="6">
        <v>0</v>
      </c>
    </row>
    <row r="348" spans="2:11" s="8" customFormat="1" x14ac:dyDescent="0.25">
      <c r="B348" s="8" t="s">
        <v>9</v>
      </c>
      <c r="E348" s="8" t="s">
        <v>10</v>
      </c>
      <c r="F348" s="8" t="s">
        <v>52</v>
      </c>
      <c r="H348" t="s">
        <v>7</v>
      </c>
      <c r="I348" s="8" t="s">
        <v>69</v>
      </c>
      <c r="J348" s="8" t="s">
        <v>62</v>
      </c>
      <c r="K348" s="9">
        <v>0</v>
      </c>
    </row>
    <row r="349" spans="2:11" x14ac:dyDescent="0.25">
      <c r="B349" t="s">
        <v>9</v>
      </c>
      <c r="E349" s="8" t="s">
        <v>10</v>
      </c>
      <c r="F349" t="s">
        <v>52</v>
      </c>
      <c r="H349" s="8" t="s">
        <v>7</v>
      </c>
      <c r="I349" t="s">
        <v>69</v>
      </c>
      <c r="J349" s="8" t="s">
        <v>63</v>
      </c>
      <c r="K349" s="6">
        <v>0</v>
      </c>
    </row>
    <row r="350" spans="2:11" x14ac:dyDescent="0.25">
      <c r="B350" t="s">
        <v>9</v>
      </c>
      <c r="E350" t="s">
        <v>10</v>
      </c>
      <c r="F350" t="s">
        <v>52</v>
      </c>
      <c r="H350" t="s">
        <v>7</v>
      </c>
      <c r="I350" t="s">
        <v>70</v>
      </c>
      <c r="J350" t="s">
        <v>62</v>
      </c>
      <c r="K350" s="6">
        <v>2</v>
      </c>
    </row>
    <row r="351" spans="2:11" x14ac:dyDescent="0.25">
      <c r="B351" t="s">
        <v>9</v>
      </c>
      <c r="E351" s="8" t="s">
        <v>10</v>
      </c>
      <c r="F351" t="s">
        <v>52</v>
      </c>
      <c r="H351" s="8" t="s">
        <v>7</v>
      </c>
      <c r="I351" t="s">
        <v>70</v>
      </c>
      <c r="J351" s="8" t="s">
        <v>63</v>
      </c>
      <c r="K351" s="6">
        <v>0</v>
      </c>
    </row>
    <row r="352" spans="2:11" x14ac:dyDescent="0.25">
      <c r="B352" t="s">
        <v>9</v>
      </c>
      <c r="E352" t="s">
        <v>10</v>
      </c>
      <c r="F352" t="s">
        <v>52</v>
      </c>
      <c r="H352" t="s">
        <v>7</v>
      </c>
      <c r="I352" t="s">
        <v>71</v>
      </c>
      <c r="J352" t="s">
        <v>62</v>
      </c>
      <c r="K352" s="6">
        <v>0</v>
      </c>
    </row>
    <row r="353" spans="2:11" x14ac:dyDescent="0.25">
      <c r="B353" s="8" t="s">
        <v>9</v>
      </c>
      <c r="E353" s="8" t="s">
        <v>10</v>
      </c>
      <c r="F353" t="s">
        <v>52</v>
      </c>
      <c r="H353" s="8" t="s">
        <v>7</v>
      </c>
      <c r="I353" t="s">
        <v>71</v>
      </c>
      <c r="J353" s="8" t="s">
        <v>63</v>
      </c>
      <c r="K353" s="6">
        <v>0</v>
      </c>
    </row>
    <row r="354" spans="2:11" x14ac:dyDescent="0.25">
      <c r="B354" s="8" t="s">
        <v>13</v>
      </c>
      <c r="E354" t="s">
        <v>10</v>
      </c>
      <c r="F354" t="s">
        <v>52</v>
      </c>
      <c r="H354" t="s">
        <v>7</v>
      </c>
      <c r="I354" s="8" t="s">
        <v>69</v>
      </c>
      <c r="J354" t="s">
        <v>62</v>
      </c>
      <c r="K354" s="6">
        <v>0</v>
      </c>
    </row>
    <row r="355" spans="2:11" x14ac:dyDescent="0.25">
      <c r="B355" t="s">
        <v>13</v>
      </c>
      <c r="E355" s="8" t="s">
        <v>10</v>
      </c>
      <c r="F355" t="s">
        <v>52</v>
      </c>
      <c r="H355" s="8" t="s">
        <v>7</v>
      </c>
      <c r="I355" t="s">
        <v>69</v>
      </c>
      <c r="J355" s="8" t="s">
        <v>63</v>
      </c>
      <c r="K355" s="6">
        <v>1</v>
      </c>
    </row>
    <row r="356" spans="2:11" x14ac:dyDescent="0.25">
      <c r="B356" t="s">
        <v>13</v>
      </c>
      <c r="E356" t="s">
        <v>10</v>
      </c>
      <c r="F356" t="s">
        <v>52</v>
      </c>
      <c r="H356" t="s">
        <v>7</v>
      </c>
      <c r="I356" t="s">
        <v>70</v>
      </c>
      <c r="J356" t="s">
        <v>62</v>
      </c>
      <c r="K356" s="6">
        <v>1</v>
      </c>
    </row>
    <row r="357" spans="2:11" x14ac:dyDescent="0.25">
      <c r="B357" t="s">
        <v>13</v>
      </c>
      <c r="E357" s="8" t="s">
        <v>10</v>
      </c>
      <c r="F357" t="s">
        <v>52</v>
      </c>
      <c r="H357" s="8" t="s">
        <v>7</v>
      </c>
      <c r="I357" t="s">
        <v>70</v>
      </c>
      <c r="J357" s="8" t="s">
        <v>63</v>
      </c>
      <c r="K357" s="6">
        <v>0</v>
      </c>
    </row>
    <row r="358" spans="2:11" x14ac:dyDescent="0.25">
      <c r="B358" t="s">
        <v>13</v>
      </c>
      <c r="E358" t="s">
        <v>10</v>
      </c>
      <c r="F358" t="s">
        <v>52</v>
      </c>
      <c r="H358" t="s">
        <v>7</v>
      </c>
      <c r="I358" t="s">
        <v>71</v>
      </c>
      <c r="J358" t="s">
        <v>62</v>
      </c>
      <c r="K358" s="6">
        <v>2</v>
      </c>
    </row>
    <row r="359" spans="2:11" x14ac:dyDescent="0.25">
      <c r="B359" s="8" t="s">
        <v>13</v>
      </c>
      <c r="E359" s="8" t="s">
        <v>10</v>
      </c>
      <c r="F359" t="s">
        <v>52</v>
      </c>
      <c r="H359" s="8" t="s">
        <v>7</v>
      </c>
      <c r="I359" t="s">
        <v>71</v>
      </c>
      <c r="J359" s="8" t="s">
        <v>63</v>
      </c>
      <c r="K359" s="6">
        <v>3</v>
      </c>
    </row>
    <row r="360" spans="2:11" x14ac:dyDescent="0.25">
      <c r="B360" s="8" t="s">
        <v>17</v>
      </c>
      <c r="E360" t="s">
        <v>10</v>
      </c>
      <c r="F360" t="s">
        <v>52</v>
      </c>
      <c r="H360" t="s">
        <v>7</v>
      </c>
      <c r="I360" s="8" t="s">
        <v>69</v>
      </c>
      <c r="J360" t="s">
        <v>62</v>
      </c>
      <c r="K360" s="6">
        <v>0</v>
      </c>
    </row>
    <row r="361" spans="2:11" x14ac:dyDescent="0.25">
      <c r="B361" t="s">
        <v>17</v>
      </c>
      <c r="E361" s="8" t="s">
        <v>10</v>
      </c>
      <c r="F361" t="s">
        <v>52</v>
      </c>
      <c r="H361" s="8" t="s">
        <v>7</v>
      </c>
      <c r="I361" t="s">
        <v>69</v>
      </c>
      <c r="J361" s="8" t="s">
        <v>63</v>
      </c>
      <c r="K361" s="6">
        <v>0</v>
      </c>
    </row>
    <row r="362" spans="2:11" x14ac:dyDescent="0.25">
      <c r="B362" t="s">
        <v>17</v>
      </c>
      <c r="E362" t="s">
        <v>10</v>
      </c>
      <c r="F362" t="s">
        <v>52</v>
      </c>
      <c r="H362" t="s">
        <v>7</v>
      </c>
      <c r="I362" t="s">
        <v>70</v>
      </c>
      <c r="J362" t="s">
        <v>62</v>
      </c>
      <c r="K362" s="6">
        <v>0</v>
      </c>
    </row>
    <row r="363" spans="2:11" x14ac:dyDescent="0.25">
      <c r="B363" t="s">
        <v>17</v>
      </c>
      <c r="E363" s="8" t="s">
        <v>10</v>
      </c>
      <c r="F363" t="s">
        <v>52</v>
      </c>
      <c r="H363" s="8" t="s">
        <v>7</v>
      </c>
      <c r="I363" t="s">
        <v>70</v>
      </c>
      <c r="J363" s="8" t="s">
        <v>63</v>
      </c>
      <c r="K363" s="6">
        <v>1</v>
      </c>
    </row>
    <row r="364" spans="2:11" x14ac:dyDescent="0.25">
      <c r="B364" t="s">
        <v>17</v>
      </c>
      <c r="E364" t="s">
        <v>10</v>
      </c>
      <c r="F364" t="s">
        <v>52</v>
      </c>
      <c r="H364" t="s">
        <v>7</v>
      </c>
      <c r="I364" t="s">
        <v>71</v>
      </c>
      <c r="J364" t="s">
        <v>62</v>
      </c>
      <c r="K364" s="6">
        <v>0</v>
      </c>
    </row>
    <row r="365" spans="2:11" x14ac:dyDescent="0.25">
      <c r="B365" s="8" t="s">
        <v>17</v>
      </c>
      <c r="E365" s="8" t="s">
        <v>10</v>
      </c>
      <c r="F365" t="s">
        <v>52</v>
      </c>
      <c r="H365" s="8" t="s">
        <v>7</v>
      </c>
      <c r="I365" t="s">
        <v>71</v>
      </c>
      <c r="J365" s="8" t="s">
        <v>63</v>
      </c>
      <c r="K365" s="6">
        <v>0</v>
      </c>
    </row>
    <row r="366" spans="2:11" x14ac:dyDescent="0.25">
      <c r="B366" s="8" t="s">
        <v>19</v>
      </c>
      <c r="E366" t="s">
        <v>10</v>
      </c>
      <c r="F366" t="s">
        <v>52</v>
      </c>
      <c r="H366" t="s">
        <v>7</v>
      </c>
      <c r="I366" s="8" t="s">
        <v>69</v>
      </c>
      <c r="J366" t="s">
        <v>62</v>
      </c>
      <c r="K366" s="6">
        <v>0</v>
      </c>
    </row>
    <row r="367" spans="2:11" x14ac:dyDescent="0.25">
      <c r="B367" t="s">
        <v>19</v>
      </c>
      <c r="E367" s="8" t="s">
        <v>10</v>
      </c>
      <c r="F367" t="s">
        <v>52</v>
      </c>
      <c r="H367" s="8" t="s">
        <v>7</v>
      </c>
      <c r="I367" t="s">
        <v>69</v>
      </c>
      <c r="J367" s="8" t="s">
        <v>63</v>
      </c>
      <c r="K367" s="6">
        <v>0</v>
      </c>
    </row>
    <row r="368" spans="2:11" x14ac:dyDescent="0.25">
      <c r="B368" t="s">
        <v>19</v>
      </c>
      <c r="E368" t="s">
        <v>10</v>
      </c>
      <c r="F368" t="s">
        <v>52</v>
      </c>
      <c r="H368" t="s">
        <v>7</v>
      </c>
      <c r="I368" t="s">
        <v>70</v>
      </c>
      <c r="J368" t="s">
        <v>62</v>
      </c>
      <c r="K368" s="6">
        <v>0</v>
      </c>
    </row>
    <row r="369" spans="2:11" x14ac:dyDescent="0.25">
      <c r="B369" t="s">
        <v>19</v>
      </c>
      <c r="E369" s="8" t="s">
        <v>10</v>
      </c>
      <c r="F369" t="s">
        <v>52</v>
      </c>
      <c r="H369" s="8" t="s">
        <v>7</v>
      </c>
      <c r="I369" t="s">
        <v>70</v>
      </c>
      <c r="J369" s="8" t="s">
        <v>63</v>
      </c>
      <c r="K369" s="6">
        <v>0</v>
      </c>
    </row>
    <row r="370" spans="2:11" x14ac:dyDescent="0.25">
      <c r="B370" t="s">
        <v>19</v>
      </c>
      <c r="E370" t="s">
        <v>10</v>
      </c>
      <c r="F370" t="s">
        <v>52</v>
      </c>
      <c r="H370" t="s">
        <v>7</v>
      </c>
      <c r="I370" t="s">
        <v>71</v>
      </c>
      <c r="J370" t="s">
        <v>62</v>
      </c>
      <c r="K370" s="6">
        <v>0</v>
      </c>
    </row>
    <row r="371" spans="2:11" x14ac:dyDescent="0.25">
      <c r="B371" t="s">
        <v>19</v>
      </c>
      <c r="E371" s="8" t="s">
        <v>10</v>
      </c>
      <c r="F371" t="s">
        <v>52</v>
      </c>
      <c r="H371" s="8" t="s">
        <v>7</v>
      </c>
      <c r="I371" t="s">
        <v>71</v>
      </c>
      <c r="J371" s="8" t="s">
        <v>63</v>
      </c>
      <c r="K371" s="6">
        <v>0</v>
      </c>
    </row>
    <row r="372" spans="2:11" x14ac:dyDescent="0.25">
      <c r="B372" s="8" t="s">
        <v>22</v>
      </c>
      <c r="E372" t="s">
        <v>10</v>
      </c>
      <c r="F372" t="s">
        <v>52</v>
      </c>
      <c r="H372" t="s">
        <v>7</v>
      </c>
      <c r="I372" s="8" t="s">
        <v>69</v>
      </c>
      <c r="J372" t="s">
        <v>62</v>
      </c>
      <c r="K372" s="6">
        <v>6</v>
      </c>
    </row>
    <row r="373" spans="2:11" x14ac:dyDescent="0.25">
      <c r="B373" t="s">
        <v>22</v>
      </c>
      <c r="E373" s="8" t="s">
        <v>10</v>
      </c>
      <c r="F373" t="s">
        <v>52</v>
      </c>
      <c r="H373" s="8" t="s">
        <v>7</v>
      </c>
      <c r="I373" t="s">
        <v>69</v>
      </c>
      <c r="J373" s="8" t="s">
        <v>63</v>
      </c>
      <c r="K373" s="6">
        <v>7</v>
      </c>
    </row>
    <row r="374" spans="2:11" x14ac:dyDescent="0.25">
      <c r="B374" t="s">
        <v>22</v>
      </c>
      <c r="E374" t="s">
        <v>10</v>
      </c>
      <c r="F374" t="s">
        <v>52</v>
      </c>
      <c r="H374" t="s">
        <v>7</v>
      </c>
      <c r="I374" t="s">
        <v>70</v>
      </c>
      <c r="J374" t="s">
        <v>62</v>
      </c>
      <c r="K374" s="6">
        <v>9</v>
      </c>
    </row>
    <row r="375" spans="2:11" x14ac:dyDescent="0.25">
      <c r="B375" t="s">
        <v>22</v>
      </c>
      <c r="E375" s="8" t="s">
        <v>10</v>
      </c>
      <c r="F375" t="s">
        <v>52</v>
      </c>
      <c r="H375" s="8" t="s">
        <v>7</v>
      </c>
      <c r="I375" t="s">
        <v>70</v>
      </c>
      <c r="J375" s="8" t="s">
        <v>63</v>
      </c>
      <c r="K375" s="6">
        <v>8</v>
      </c>
    </row>
    <row r="376" spans="2:11" x14ac:dyDescent="0.25">
      <c r="B376" t="s">
        <v>22</v>
      </c>
      <c r="E376" t="s">
        <v>10</v>
      </c>
      <c r="F376" t="s">
        <v>52</v>
      </c>
      <c r="H376" t="s">
        <v>7</v>
      </c>
      <c r="I376" t="s">
        <v>71</v>
      </c>
      <c r="J376" t="s">
        <v>62</v>
      </c>
      <c r="K376" s="6">
        <v>5</v>
      </c>
    </row>
    <row r="377" spans="2:11" x14ac:dyDescent="0.25">
      <c r="B377" t="s">
        <v>22</v>
      </c>
      <c r="E377" s="8" t="s">
        <v>10</v>
      </c>
      <c r="F377" t="s">
        <v>52</v>
      </c>
      <c r="H377" s="8" t="s">
        <v>7</v>
      </c>
      <c r="I377" t="s">
        <v>71</v>
      </c>
      <c r="J377" s="8" t="s">
        <v>63</v>
      </c>
      <c r="K377" s="6">
        <v>0</v>
      </c>
    </row>
    <row r="378" spans="2:11" x14ac:dyDescent="0.25">
      <c r="B378" s="8" t="s">
        <v>25</v>
      </c>
      <c r="E378" t="s">
        <v>10</v>
      </c>
      <c r="F378" t="s">
        <v>52</v>
      </c>
      <c r="H378" t="s">
        <v>7</v>
      </c>
      <c r="I378" s="8" t="s">
        <v>69</v>
      </c>
      <c r="J378" t="s">
        <v>62</v>
      </c>
      <c r="K378" s="6">
        <v>0</v>
      </c>
    </row>
    <row r="379" spans="2:11" x14ac:dyDescent="0.25">
      <c r="B379" t="s">
        <v>25</v>
      </c>
      <c r="E379" s="8" t="s">
        <v>10</v>
      </c>
      <c r="F379" t="s">
        <v>52</v>
      </c>
      <c r="H379" s="8" t="s">
        <v>7</v>
      </c>
      <c r="I379" t="s">
        <v>69</v>
      </c>
      <c r="J379" s="8" t="s">
        <v>63</v>
      </c>
      <c r="K379" s="6">
        <v>0</v>
      </c>
    </row>
    <row r="380" spans="2:11" x14ac:dyDescent="0.25">
      <c r="B380" t="s">
        <v>25</v>
      </c>
      <c r="E380" t="s">
        <v>10</v>
      </c>
      <c r="F380" t="s">
        <v>52</v>
      </c>
      <c r="H380" t="s">
        <v>7</v>
      </c>
      <c r="I380" t="s">
        <v>70</v>
      </c>
      <c r="J380" t="s">
        <v>62</v>
      </c>
      <c r="K380" s="6">
        <v>0</v>
      </c>
    </row>
    <row r="381" spans="2:11" x14ac:dyDescent="0.25">
      <c r="B381" t="s">
        <v>25</v>
      </c>
      <c r="E381" s="8" t="s">
        <v>10</v>
      </c>
      <c r="F381" t="s">
        <v>52</v>
      </c>
      <c r="H381" s="8" t="s">
        <v>7</v>
      </c>
      <c r="I381" t="s">
        <v>70</v>
      </c>
      <c r="J381" s="8" t="s">
        <v>63</v>
      </c>
      <c r="K381" s="6">
        <v>0</v>
      </c>
    </row>
    <row r="382" spans="2:11" x14ac:dyDescent="0.25">
      <c r="B382" t="s">
        <v>25</v>
      </c>
      <c r="E382" t="s">
        <v>10</v>
      </c>
      <c r="F382" t="s">
        <v>52</v>
      </c>
      <c r="H382" t="s">
        <v>7</v>
      </c>
      <c r="I382" t="s">
        <v>71</v>
      </c>
      <c r="J382" t="s">
        <v>62</v>
      </c>
      <c r="K382" s="6">
        <v>1</v>
      </c>
    </row>
    <row r="383" spans="2:11" x14ac:dyDescent="0.25">
      <c r="B383" t="s">
        <v>25</v>
      </c>
      <c r="E383" s="8" t="s">
        <v>10</v>
      </c>
      <c r="F383" t="s">
        <v>52</v>
      </c>
      <c r="H383" s="8" t="s">
        <v>7</v>
      </c>
      <c r="I383" t="s">
        <v>71</v>
      </c>
      <c r="J383" s="8" t="s">
        <v>63</v>
      </c>
      <c r="K383" s="6">
        <v>0</v>
      </c>
    </row>
    <row r="384" spans="2:11" x14ac:dyDescent="0.25">
      <c r="B384" s="8" t="s">
        <v>28</v>
      </c>
      <c r="E384" t="s">
        <v>10</v>
      </c>
      <c r="F384" t="s">
        <v>52</v>
      </c>
      <c r="H384" t="s">
        <v>7</v>
      </c>
      <c r="I384" s="8" t="s">
        <v>69</v>
      </c>
      <c r="J384" t="s">
        <v>62</v>
      </c>
      <c r="K384" s="6">
        <v>1</v>
      </c>
    </row>
    <row r="385" spans="2:11" x14ac:dyDescent="0.25">
      <c r="B385" t="s">
        <v>28</v>
      </c>
      <c r="E385" s="8" t="s">
        <v>10</v>
      </c>
      <c r="F385" t="s">
        <v>52</v>
      </c>
      <c r="H385" s="8" t="s">
        <v>7</v>
      </c>
      <c r="I385" t="s">
        <v>69</v>
      </c>
      <c r="J385" s="8" t="s">
        <v>63</v>
      </c>
      <c r="K385" s="6">
        <v>0</v>
      </c>
    </row>
    <row r="386" spans="2:11" x14ac:dyDescent="0.25">
      <c r="B386" t="s">
        <v>28</v>
      </c>
      <c r="E386" t="s">
        <v>10</v>
      </c>
      <c r="F386" t="s">
        <v>52</v>
      </c>
      <c r="H386" t="s">
        <v>7</v>
      </c>
      <c r="I386" t="s">
        <v>70</v>
      </c>
      <c r="J386" t="s">
        <v>62</v>
      </c>
      <c r="K386" s="6">
        <v>1</v>
      </c>
    </row>
    <row r="387" spans="2:11" x14ac:dyDescent="0.25">
      <c r="B387" t="s">
        <v>28</v>
      </c>
      <c r="E387" s="8" t="s">
        <v>10</v>
      </c>
      <c r="F387" t="s">
        <v>52</v>
      </c>
      <c r="H387" s="8" t="s">
        <v>7</v>
      </c>
      <c r="I387" t="s">
        <v>70</v>
      </c>
      <c r="J387" s="8" t="s">
        <v>63</v>
      </c>
      <c r="K387" s="6">
        <v>0</v>
      </c>
    </row>
    <row r="388" spans="2:11" x14ac:dyDescent="0.25">
      <c r="B388" t="s">
        <v>28</v>
      </c>
      <c r="E388" t="s">
        <v>10</v>
      </c>
      <c r="F388" t="s">
        <v>52</v>
      </c>
      <c r="H388" t="s">
        <v>7</v>
      </c>
      <c r="I388" t="s">
        <v>71</v>
      </c>
      <c r="J388" t="s">
        <v>62</v>
      </c>
      <c r="K388" s="6">
        <v>2</v>
      </c>
    </row>
    <row r="389" spans="2:11" x14ac:dyDescent="0.25">
      <c r="B389" t="s">
        <v>28</v>
      </c>
      <c r="E389" s="8" t="s">
        <v>10</v>
      </c>
      <c r="F389" t="s">
        <v>52</v>
      </c>
      <c r="H389" s="8" t="s">
        <v>7</v>
      </c>
      <c r="I389" t="s">
        <v>71</v>
      </c>
      <c r="J389" s="8" t="s">
        <v>63</v>
      </c>
      <c r="K389" s="6">
        <v>1</v>
      </c>
    </row>
    <row r="390" spans="2:11" x14ac:dyDescent="0.25">
      <c r="B390" s="8" t="s">
        <v>30</v>
      </c>
      <c r="E390" t="s">
        <v>10</v>
      </c>
      <c r="F390" t="s">
        <v>52</v>
      </c>
      <c r="H390" t="s">
        <v>7</v>
      </c>
      <c r="I390" s="8" t="s">
        <v>69</v>
      </c>
      <c r="J390" t="s">
        <v>62</v>
      </c>
      <c r="K390" s="6">
        <v>2</v>
      </c>
    </row>
    <row r="391" spans="2:11" x14ac:dyDescent="0.25">
      <c r="B391" t="s">
        <v>30</v>
      </c>
      <c r="E391" s="8" t="s">
        <v>10</v>
      </c>
      <c r="F391" t="s">
        <v>52</v>
      </c>
      <c r="H391" s="8" t="s">
        <v>7</v>
      </c>
      <c r="I391" t="s">
        <v>69</v>
      </c>
      <c r="J391" s="8" t="s">
        <v>63</v>
      </c>
      <c r="K391" s="6">
        <v>1</v>
      </c>
    </row>
    <row r="392" spans="2:11" x14ac:dyDescent="0.25">
      <c r="B392" t="s">
        <v>30</v>
      </c>
      <c r="E392" t="s">
        <v>10</v>
      </c>
      <c r="F392" t="s">
        <v>52</v>
      </c>
      <c r="H392" t="s">
        <v>7</v>
      </c>
      <c r="I392" t="s">
        <v>70</v>
      </c>
      <c r="J392" t="s">
        <v>62</v>
      </c>
      <c r="K392" s="6">
        <v>2</v>
      </c>
    </row>
    <row r="393" spans="2:11" x14ac:dyDescent="0.25">
      <c r="B393" t="s">
        <v>30</v>
      </c>
      <c r="E393" s="8" t="s">
        <v>10</v>
      </c>
      <c r="F393" t="s">
        <v>52</v>
      </c>
      <c r="H393" s="8" t="s">
        <v>7</v>
      </c>
      <c r="I393" t="s">
        <v>70</v>
      </c>
      <c r="J393" s="8" t="s">
        <v>63</v>
      </c>
      <c r="K393" s="6">
        <v>0</v>
      </c>
    </row>
    <row r="394" spans="2:11" x14ac:dyDescent="0.25">
      <c r="B394" t="s">
        <v>30</v>
      </c>
      <c r="E394" t="s">
        <v>10</v>
      </c>
      <c r="F394" t="s">
        <v>52</v>
      </c>
      <c r="H394" t="s">
        <v>7</v>
      </c>
      <c r="I394" t="s">
        <v>71</v>
      </c>
      <c r="J394" t="s">
        <v>62</v>
      </c>
      <c r="K394" s="6">
        <v>3</v>
      </c>
    </row>
    <row r="395" spans="2:11" x14ac:dyDescent="0.25">
      <c r="B395" t="s">
        <v>30</v>
      </c>
      <c r="E395" s="8" t="s">
        <v>10</v>
      </c>
      <c r="F395" t="s">
        <v>52</v>
      </c>
      <c r="H395" s="8" t="s">
        <v>7</v>
      </c>
      <c r="I395" t="s">
        <v>71</v>
      </c>
      <c r="J395" s="8" t="s">
        <v>63</v>
      </c>
      <c r="K395" s="6">
        <v>2</v>
      </c>
    </row>
    <row r="396" spans="2:11" x14ac:dyDescent="0.25">
      <c r="B396" s="8" t="s">
        <v>32</v>
      </c>
      <c r="E396" t="s">
        <v>10</v>
      </c>
      <c r="F396" t="s">
        <v>52</v>
      </c>
      <c r="H396" t="s">
        <v>7</v>
      </c>
      <c r="I396" s="8" t="s">
        <v>69</v>
      </c>
      <c r="J396" t="s">
        <v>62</v>
      </c>
      <c r="K396" s="6">
        <v>0</v>
      </c>
    </row>
    <row r="397" spans="2:11" x14ac:dyDescent="0.25">
      <c r="B397" t="s">
        <v>32</v>
      </c>
      <c r="E397" s="8" t="s">
        <v>10</v>
      </c>
      <c r="F397" t="s">
        <v>52</v>
      </c>
      <c r="H397" s="8" t="s">
        <v>7</v>
      </c>
      <c r="I397" t="s">
        <v>69</v>
      </c>
      <c r="J397" s="8" t="s">
        <v>63</v>
      </c>
      <c r="K397" s="6">
        <v>1</v>
      </c>
    </row>
    <row r="398" spans="2:11" x14ac:dyDescent="0.25">
      <c r="B398" t="s">
        <v>32</v>
      </c>
      <c r="E398" t="s">
        <v>10</v>
      </c>
      <c r="F398" t="s">
        <v>52</v>
      </c>
      <c r="H398" t="s">
        <v>7</v>
      </c>
      <c r="I398" t="s">
        <v>70</v>
      </c>
      <c r="J398" t="s">
        <v>62</v>
      </c>
      <c r="K398" s="6">
        <v>0</v>
      </c>
    </row>
    <row r="399" spans="2:11" x14ac:dyDescent="0.25">
      <c r="B399" t="s">
        <v>32</v>
      </c>
      <c r="E399" s="8" t="s">
        <v>10</v>
      </c>
      <c r="F399" t="s">
        <v>52</v>
      </c>
      <c r="H399" s="8" t="s">
        <v>7</v>
      </c>
      <c r="I399" t="s">
        <v>70</v>
      </c>
      <c r="J399" s="8" t="s">
        <v>63</v>
      </c>
      <c r="K399" s="6">
        <v>0</v>
      </c>
    </row>
    <row r="400" spans="2:11" x14ac:dyDescent="0.25">
      <c r="B400" t="s">
        <v>32</v>
      </c>
      <c r="E400" t="s">
        <v>10</v>
      </c>
      <c r="F400" t="s">
        <v>52</v>
      </c>
      <c r="H400" t="s">
        <v>7</v>
      </c>
      <c r="I400" t="s">
        <v>71</v>
      </c>
      <c r="J400" t="s">
        <v>62</v>
      </c>
      <c r="K400" s="6">
        <v>0</v>
      </c>
    </row>
    <row r="401" spans="2:11" x14ac:dyDescent="0.25">
      <c r="B401" t="s">
        <v>32</v>
      </c>
      <c r="E401" s="8" t="s">
        <v>10</v>
      </c>
      <c r="F401" t="s">
        <v>52</v>
      </c>
      <c r="H401" s="8" t="s">
        <v>7</v>
      </c>
      <c r="I401" t="s">
        <v>71</v>
      </c>
      <c r="J401" s="8" t="s">
        <v>63</v>
      </c>
      <c r="K401" s="6">
        <v>0</v>
      </c>
    </row>
    <row r="402" spans="2:11" x14ac:dyDescent="0.25">
      <c r="B402" s="8" t="s">
        <v>34</v>
      </c>
      <c r="E402" t="s">
        <v>10</v>
      </c>
      <c r="F402" t="s">
        <v>52</v>
      </c>
      <c r="H402" t="s">
        <v>7</v>
      </c>
      <c r="I402" s="8" t="s">
        <v>69</v>
      </c>
      <c r="J402" t="s">
        <v>62</v>
      </c>
      <c r="K402" s="6">
        <v>1</v>
      </c>
    </row>
    <row r="403" spans="2:11" x14ac:dyDescent="0.25">
      <c r="B403" t="s">
        <v>34</v>
      </c>
      <c r="E403" s="8" t="s">
        <v>10</v>
      </c>
      <c r="F403" t="s">
        <v>52</v>
      </c>
      <c r="H403" s="8" t="s">
        <v>7</v>
      </c>
      <c r="I403" t="s">
        <v>69</v>
      </c>
      <c r="J403" s="8" t="s">
        <v>63</v>
      </c>
      <c r="K403" s="6">
        <v>1</v>
      </c>
    </row>
    <row r="404" spans="2:11" x14ac:dyDescent="0.25">
      <c r="B404" t="s">
        <v>34</v>
      </c>
      <c r="E404" t="s">
        <v>10</v>
      </c>
      <c r="F404" t="s">
        <v>52</v>
      </c>
      <c r="H404" t="s">
        <v>7</v>
      </c>
      <c r="I404" t="s">
        <v>70</v>
      </c>
      <c r="J404" t="s">
        <v>62</v>
      </c>
      <c r="K404" s="6">
        <v>2</v>
      </c>
    </row>
    <row r="405" spans="2:11" x14ac:dyDescent="0.25">
      <c r="B405" t="s">
        <v>34</v>
      </c>
      <c r="E405" s="8" t="s">
        <v>10</v>
      </c>
      <c r="F405" t="s">
        <v>52</v>
      </c>
      <c r="H405" s="8" t="s">
        <v>7</v>
      </c>
      <c r="I405" t="s">
        <v>70</v>
      </c>
      <c r="J405" s="8" t="s">
        <v>63</v>
      </c>
      <c r="K405" s="6">
        <v>2</v>
      </c>
    </row>
    <row r="406" spans="2:11" x14ac:dyDescent="0.25">
      <c r="B406" t="s">
        <v>34</v>
      </c>
      <c r="E406" t="s">
        <v>10</v>
      </c>
      <c r="F406" t="s">
        <v>52</v>
      </c>
      <c r="H406" t="s">
        <v>7</v>
      </c>
      <c r="I406" t="s">
        <v>71</v>
      </c>
      <c r="J406" t="s">
        <v>62</v>
      </c>
      <c r="K406" s="6">
        <v>3</v>
      </c>
    </row>
    <row r="407" spans="2:11" x14ac:dyDescent="0.25">
      <c r="B407" t="s">
        <v>34</v>
      </c>
      <c r="E407" s="8" t="s">
        <v>10</v>
      </c>
      <c r="F407" t="s">
        <v>52</v>
      </c>
      <c r="H407" s="8" t="s">
        <v>7</v>
      </c>
      <c r="I407" t="s">
        <v>71</v>
      </c>
      <c r="J407" s="8" t="s">
        <v>63</v>
      </c>
      <c r="K407" s="6">
        <v>1</v>
      </c>
    </row>
    <row r="408" spans="2:11" s="8" customFormat="1" x14ac:dyDescent="0.25">
      <c r="B408" s="8" t="s">
        <v>9</v>
      </c>
      <c r="E408" s="8" t="s">
        <v>14</v>
      </c>
      <c r="H408" s="8" t="s">
        <v>7</v>
      </c>
      <c r="I408" s="8" t="s">
        <v>68</v>
      </c>
      <c r="J408" s="8" t="s">
        <v>62</v>
      </c>
      <c r="K408" s="9">
        <v>109</v>
      </c>
    </row>
    <row r="409" spans="2:11" s="8" customFormat="1" x14ac:dyDescent="0.25">
      <c r="B409" s="8" t="s">
        <v>9</v>
      </c>
      <c r="E409" s="8" t="s">
        <v>14</v>
      </c>
      <c r="H409" s="8" t="s">
        <v>7</v>
      </c>
      <c r="I409" s="8" t="s">
        <v>68</v>
      </c>
      <c r="J409" s="8" t="s">
        <v>63</v>
      </c>
      <c r="K409" s="9">
        <v>97</v>
      </c>
    </row>
    <row r="410" spans="2:11" x14ac:dyDescent="0.25">
      <c r="B410" t="s">
        <v>13</v>
      </c>
      <c r="E410" t="s">
        <v>14</v>
      </c>
      <c r="H410" t="s">
        <v>7</v>
      </c>
      <c r="I410" t="s">
        <v>68</v>
      </c>
      <c r="J410" t="s">
        <v>62</v>
      </c>
      <c r="K410" s="6">
        <v>0</v>
      </c>
    </row>
    <row r="411" spans="2:11" x14ac:dyDescent="0.25">
      <c r="B411" t="s">
        <v>13</v>
      </c>
      <c r="E411" t="s">
        <v>14</v>
      </c>
      <c r="H411" s="8" t="s">
        <v>7</v>
      </c>
      <c r="I411" t="s">
        <v>68</v>
      </c>
      <c r="J411" s="8" t="s">
        <v>63</v>
      </c>
      <c r="K411" s="6">
        <v>0</v>
      </c>
    </row>
    <row r="412" spans="2:11" x14ac:dyDescent="0.25">
      <c r="B412" t="s">
        <v>17</v>
      </c>
      <c r="E412" t="s">
        <v>14</v>
      </c>
      <c r="H412" t="s">
        <v>7</v>
      </c>
      <c r="I412" t="s">
        <v>68</v>
      </c>
      <c r="J412" t="s">
        <v>62</v>
      </c>
      <c r="K412" s="6">
        <v>471</v>
      </c>
    </row>
    <row r="413" spans="2:11" x14ac:dyDescent="0.25">
      <c r="B413" t="s">
        <v>17</v>
      </c>
      <c r="E413" t="s">
        <v>14</v>
      </c>
      <c r="H413" s="8" t="s">
        <v>7</v>
      </c>
      <c r="I413" t="s">
        <v>68</v>
      </c>
      <c r="J413" s="8" t="s">
        <v>63</v>
      </c>
      <c r="K413" s="6">
        <v>398</v>
      </c>
    </row>
    <row r="414" spans="2:11" x14ac:dyDescent="0.25">
      <c r="B414" t="s">
        <v>19</v>
      </c>
      <c r="E414" t="s">
        <v>14</v>
      </c>
      <c r="H414" t="s">
        <v>7</v>
      </c>
      <c r="I414" t="s">
        <v>68</v>
      </c>
      <c r="J414" t="s">
        <v>62</v>
      </c>
      <c r="K414" s="6">
        <v>6</v>
      </c>
    </row>
    <row r="415" spans="2:11" x14ac:dyDescent="0.25">
      <c r="B415" t="s">
        <v>19</v>
      </c>
      <c r="E415" t="s">
        <v>14</v>
      </c>
      <c r="H415" s="8" t="s">
        <v>7</v>
      </c>
      <c r="I415" t="s">
        <v>68</v>
      </c>
      <c r="J415" s="8" t="s">
        <v>63</v>
      </c>
      <c r="K415" s="6">
        <v>4</v>
      </c>
    </row>
    <row r="416" spans="2:11" x14ac:dyDescent="0.25">
      <c r="B416" t="s">
        <v>22</v>
      </c>
      <c r="E416" t="s">
        <v>14</v>
      </c>
      <c r="H416" t="s">
        <v>7</v>
      </c>
      <c r="I416" t="s">
        <v>68</v>
      </c>
      <c r="J416" t="s">
        <v>62</v>
      </c>
      <c r="K416" s="6">
        <v>11</v>
      </c>
    </row>
    <row r="417" spans="2:11" x14ac:dyDescent="0.25">
      <c r="B417" t="s">
        <v>22</v>
      </c>
      <c r="E417" t="s">
        <v>14</v>
      </c>
      <c r="H417" s="8" t="s">
        <v>7</v>
      </c>
      <c r="I417" t="s">
        <v>68</v>
      </c>
      <c r="J417" s="8" t="s">
        <v>63</v>
      </c>
      <c r="K417" s="6">
        <v>9</v>
      </c>
    </row>
    <row r="418" spans="2:11" x14ac:dyDescent="0.25">
      <c r="B418" t="s">
        <v>25</v>
      </c>
      <c r="E418" t="s">
        <v>14</v>
      </c>
      <c r="H418" t="s">
        <v>7</v>
      </c>
      <c r="I418" t="s">
        <v>68</v>
      </c>
      <c r="J418" t="s">
        <v>62</v>
      </c>
      <c r="K418" s="6">
        <v>57</v>
      </c>
    </row>
    <row r="419" spans="2:11" x14ac:dyDescent="0.25">
      <c r="B419" t="s">
        <v>25</v>
      </c>
      <c r="E419" t="s">
        <v>14</v>
      </c>
      <c r="H419" s="8" t="s">
        <v>7</v>
      </c>
      <c r="I419" t="s">
        <v>68</v>
      </c>
      <c r="J419" s="8" t="s">
        <v>63</v>
      </c>
      <c r="K419" s="6">
        <v>50</v>
      </c>
    </row>
    <row r="420" spans="2:11" x14ac:dyDescent="0.25">
      <c r="B420" t="s">
        <v>28</v>
      </c>
      <c r="E420" t="s">
        <v>14</v>
      </c>
      <c r="H420" t="s">
        <v>7</v>
      </c>
      <c r="I420" t="s">
        <v>68</v>
      </c>
      <c r="J420" t="s">
        <v>62</v>
      </c>
      <c r="K420" s="6">
        <v>0</v>
      </c>
    </row>
    <row r="421" spans="2:11" x14ac:dyDescent="0.25">
      <c r="B421" t="s">
        <v>28</v>
      </c>
      <c r="E421" t="s">
        <v>14</v>
      </c>
      <c r="H421" s="8" t="s">
        <v>7</v>
      </c>
      <c r="I421" t="s">
        <v>68</v>
      </c>
      <c r="J421" s="8" t="s">
        <v>63</v>
      </c>
      <c r="K421" s="6">
        <v>0</v>
      </c>
    </row>
    <row r="422" spans="2:11" x14ac:dyDescent="0.25">
      <c r="B422" t="s">
        <v>30</v>
      </c>
      <c r="E422" t="s">
        <v>14</v>
      </c>
      <c r="H422" t="s">
        <v>7</v>
      </c>
      <c r="I422" t="s">
        <v>68</v>
      </c>
      <c r="J422" t="s">
        <v>62</v>
      </c>
      <c r="K422" s="6">
        <v>0</v>
      </c>
    </row>
    <row r="423" spans="2:11" x14ac:dyDescent="0.25">
      <c r="B423" t="s">
        <v>30</v>
      </c>
      <c r="E423" t="s">
        <v>14</v>
      </c>
      <c r="H423" s="8" t="s">
        <v>7</v>
      </c>
      <c r="I423" t="s">
        <v>68</v>
      </c>
      <c r="J423" s="8" t="s">
        <v>63</v>
      </c>
      <c r="K423" s="6">
        <v>0</v>
      </c>
    </row>
    <row r="424" spans="2:11" x14ac:dyDescent="0.25">
      <c r="B424" t="s">
        <v>32</v>
      </c>
      <c r="E424" t="s">
        <v>14</v>
      </c>
      <c r="H424" t="s">
        <v>7</v>
      </c>
      <c r="I424" t="s">
        <v>68</v>
      </c>
      <c r="J424" t="s">
        <v>62</v>
      </c>
      <c r="K424" s="6">
        <v>0</v>
      </c>
    </row>
    <row r="425" spans="2:11" x14ac:dyDescent="0.25">
      <c r="B425" t="s">
        <v>32</v>
      </c>
      <c r="E425" t="s">
        <v>14</v>
      </c>
      <c r="H425" s="8" t="s">
        <v>7</v>
      </c>
      <c r="I425" t="s">
        <v>68</v>
      </c>
      <c r="J425" s="8" t="s">
        <v>63</v>
      </c>
      <c r="K425" s="6">
        <v>0</v>
      </c>
    </row>
    <row r="426" spans="2:11" x14ac:dyDescent="0.25">
      <c r="B426" t="s">
        <v>34</v>
      </c>
      <c r="E426" t="s">
        <v>14</v>
      </c>
      <c r="H426" t="s">
        <v>7</v>
      </c>
      <c r="I426" t="s">
        <v>68</v>
      </c>
      <c r="J426" t="s">
        <v>62</v>
      </c>
      <c r="K426" s="6">
        <v>0</v>
      </c>
    </row>
    <row r="427" spans="2:11" x14ac:dyDescent="0.25">
      <c r="B427" t="s">
        <v>34</v>
      </c>
      <c r="E427" t="s">
        <v>14</v>
      </c>
      <c r="H427" s="8" t="s">
        <v>7</v>
      </c>
      <c r="I427" t="s">
        <v>68</v>
      </c>
      <c r="J427" s="8" t="s">
        <v>63</v>
      </c>
      <c r="K427" s="6">
        <v>0</v>
      </c>
    </row>
    <row r="428" spans="2:11" x14ac:dyDescent="0.25">
      <c r="B428" s="8" t="s">
        <v>9</v>
      </c>
      <c r="E428" t="s">
        <v>14</v>
      </c>
      <c r="H428" t="s">
        <v>7</v>
      </c>
      <c r="I428" t="s">
        <v>67</v>
      </c>
      <c r="J428" t="s">
        <v>62</v>
      </c>
      <c r="K428" s="6">
        <v>0</v>
      </c>
    </row>
    <row r="429" spans="2:11" x14ac:dyDescent="0.25">
      <c r="B429" t="s">
        <v>9</v>
      </c>
      <c r="E429" t="s">
        <v>14</v>
      </c>
      <c r="H429" s="8" t="s">
        <v>7</v>
      </c>
      <c r="I429" t="s">
        <v>67</v>
      </c>
      <c r="J429" s="8" t="s">
        <v>63</v>
      </c>
      <c r="K429" s="6">
        <v>0</v>
      </c>
    </row>
    <row r="430" spans="2:11" x14ac:dyDescent="0.25">
      <c r="B430" t="s">
        <v>13</v>
      </c>
      <c r="E430" t="s">
        <v>14</v>
      </c>
      <c r="H430" t="s">
        <v>7</v>
      </c>
      <c r="I430" t="s">
        <v>67</v>
      </c>
      <c r="J430" t="s">
        <v>62</v>
      </c>
      <c r="K430" s="6">
        <v>15</v>
      </c>
    </row>
    <row r="431" spans="2:11" x14ac:dyDescent="0.25">
      <c r="B431" t="s">
        <v>13</v>
      </c>
      <c r="E431" t="s">
        <v>14</v>
      </c>
      <c r="H431" s="8" t="s">
        <v>7</v>
      </c>
      <c r="I431" t="s">
        <v>67</v>
      </c>
      <c r="J431" s="8" t="s">
        <v>63</v>
      </c>
      <c r="K431" s="6">
        <v>11</v>
      </c>
    </row>
    <row r="432" spans="2:11" x14ac:dyDescent="0.25">
      <c r="B432" t="s">
        <v>17</v>
      </c>
      <c r="E432" t="s">
        <v>14</v>
      </c>
      <c r="H432" t="s">
        <v>7</v>
      </c>
      <c r="I432" t="s">
        <v>67</v>
      </c>
      <c r="J432" t="s">
        <v>62</v>
      </c>
      <c r="K432" s="6">
        <v>0</v>
      </c>
    </row>
    <row r="433" spans="2:11" x14ac:dyDescent="0.25">
      <c r="B433" t="s">
        <v>17</v>
      </c>
      <c r="E433" t="s">
        <v>14</v>
      </c>
      <c r="H433" s="8" t="s">
        <v>7</v>
      </c>
      <c r="I433" t="s">
        <v>67</v>
      </c>
      <c r="J433" s="8" t="s">
        <v>63</v>
      </c>
      <c r="K433" s="6">
        <v>0</v>
      </c>
    </row>
    <row r="434" spans="2:11" x14ac:dyDescent="0.25">
      <c r="B434" t="s">
        <v>19</v>
      </c>
      <c r="E434" t="s">
        <v>14</v>
      </c>
      <c r="H434" t="s">
        <v>7</v>
      </c>
      <c r="I434" t="s">
        <v>67</v>
      </c>
      <c r="J434" t="s">
        <v>62</v>
      </c>
      <c r="K434" s="6">
        <v>7</v>
      </c>
    </row>
    <row r="435" spans="2:11" x14ac:dyDescent="0.25">
      <c r="B435" t="s">
        <v>19</v>
      </c>
      <c r="E435" t="s">
        <v>14</v>
      </c>
      <c r="H435" s="8" t="s">
        <v>7</v>
      </c>
      <c r="I435" t="s">
        <v>67</v>
      </c>
      <c r="J435" s="8" t="s">
        <v>63</v>
      </c>
      <c r="K435" s="6">
        <v>4</v>
      </c>
    </row>
    <row r="436" spans="2:11" x14ac:dyDescent="0.25">
      <c r="B436" t="s">
        <v>22</v>
      </c>
      <c r="E436" t="s">
        <v>14</v>
      </c>
      <c r="H436" t="s">
        <v>7</v>
      </c>
      <c r="I436" t="s">
        <v>67</v>
      </c>
      <c r="J436" t="s">
        <v>62</v>
      </c>
      <c r="K436" s="6">
        <v>18</v>
      </c>
    </row>
    <row r="437" spans="2:11" x14ac:dyDescent="0.25">
      <c r="B437" t="s">
        <v>22</v>
      </c>
      <c r="E437" t="s">
        <v>14</v>
      </c>
      <c r="H437" s="8" t="s">
        <v>7</v>
      </c>
      <c r="I437" t="s">
        <v>67</v>
      </c>
      <c r="J437" s="8" t="s">
        <v>63</v>
      </c>
      <c r="K437" s="6">
        <v>21</v>
      </c>
    </row>
    <row r="438" spans="2:11" x14ac:dyDescent="0.25">
      <c r="B438" t="s">
        <v>25</v>
      </c>
      <c r="E438" t="s">
        <v>14</v>
      </c>
      <c r="H438" t="s">
        <v>7</v>
      </c>
      <c r="I438" t="s">
        <v>67</v>
      </c>
      <c r="J438" t="s">
        <v>62</v>
      </c>
      <c r="K438" s="6">
        <v>9</v>
      </c>
    </row>
    <row r="439" spans="2:11" x14ac:dyDescent="0.25">
      <c r="B439" t="s">
        <v>25</v>
      </c>
      <c r="E439" t="s">
        <v>14</v>
      </c>
      <c r="H439" s="8" t="s">
        <v>7</v>
      </c>
      <c r="I439" t="s">
        <v>67</v>
      </c>
      <c r="J439" s="8" t="s">
        <v>63</v>
      </c>
      <c r="K439" s="6">
        <v>10</v>
      </c>
    </row>
    <row r="440" spans="2:11" x14ac:dyDescent="0.25">
      <c r="B440" t="s">
        <v>28</v>
      </c>
      <c r="E440" t="s">
        <v>14</v>
      </c>
      <c r="H440" t="s">
        <v>7</v>
      </c>
      <c r="I440" t="s">
        <v>67</v>
      </c>
      <c r="J440" t="s">
        <v>62</v>
      </c>
      <c r="K440" s="6">
        <v>0</v>
      </c>
    </row>
    <row r="441" spans="2:11" x14ac:dyDescent="0.25">
      <c r="B441" t="s">
        <v>28</v>
      </c>
      <c r="E441" t="s">
        <v>14</v>
      </c>
      <c r="H441" s="8" t="s">
        <v>7</v>
      </c>
      <c r="I441" t="s">
        <v>67</v>
      </c>
      <c r="J441" s="8" t="s">
        <v>63</v>
      </c>
      <c r="K441" s="6">
        <v>0</v>
      </c>
    </row>
    <row r="442" spans="2:11" x14ac:dyDescent="0.25">
      <c r="B442" t="s">
        <v>30</v>
      </c>
      <c r="E442" t="s">
        <v>14</v>
      </c>
      <c r="H442" t="s">
        <v>7</v>
      </c>
      <c r="I442" t="s">
        <v>67</v>
      </c>
      <c r="J442" t="s">
        <v>62</v>
      </c>
      <c r="K442" s="6">
        <v>13</v>
      </c>
    </row>
    <row r="443" spans="2:11" x14ac:dyDescent="0.25">
      <c r="B443" t="s">
        <v>30</v>
      </c>
      <c r="E443" t="s">
        <v>14</v>
      </c>
      <c r="H443" s="8" t="s">
        <v>7</v>
      </c>
      <c r="I443" t="s">
        <v>67</v>
      </c>
      <c r="J443" s="8" t="s">
        <v>63</v>
      </c>
      <c r="K443" s="6">
        <v>18</v>
      </c>
    </row>
    <row r="444" spans="2:11" x14ac:dyDescent="0.25">
      <c r="B444" t="s">
        <v>32</v>
      </c>
      <c r="E444" t="s">
        <v>14</v>
      </c>
      <c r="H444" t="s">
        <v>7</v>
      </c>
      <c r="I444" t="s">
        <v>67</v>
      </c>
      <c r="J444" t="s">
        <v>62</v>
      </c>
      <c r="K444" s="6">
        <v>0</v>
      </c>
    </row>
    <row r="445" spans="2:11" x14ac:dyDescent="0.25">
      <c r="B445" t="s">
        <v>32</v>
      </c>
      <c r="E445" t="s">
        <v>14</v>
      </c>
      <c r="H445" s="8" t="s">
        <v>7</v>
      </c>
      <c r="I445" t="s">
        <v>67</v>
      </c>
      <c r="J445" s="8" t="s">
        <v>63</v>
      </c>
      <c r="K445" s="6">
        <v>0</v>
      </c>
    </row>
    <row r="446" spans="2:11" x14ac:dyDescent="0.25">
      <c r="B446" t="s">
        <v>34</v>
      </c>
      <c r="E446" t="s">
        <v>14</v>
      </c>
      <c r="H446" t="s">
        <v>7</v>
      </c>
      <c r="I446" t="s">
        <v>67</v>
      </c>
      <c r="J446" t="s">
        <v>62</v>
      </c>
      <c r="K446" s="6">
        <v>0</v>
      </c>
    </row>
    <row r="447" spans="2:11" x14ac:dyDescent="0.25">
      <c r="B447" t="s">
        <v>34</v>
      </c>
      <c r="E447" t="s">
        <v>14</v>
      </c>
      <c r="H447" s="8" t="s">
        <v>7</v>
      </c>
      <c r="I447" t="s">
        <v>67</v>
      </c>
      <c r="J447" s="8" t="s">
        <v>63</v>
      </c>
      <c r="K447" s="6">
        <v>0</v>
      </c>
    </row>
    <row r="448" spans="2:11" s="8" customFormat="1" x14ac:dyDescent="0.25">
      <c r="B448" s="8" t="s">
        <v>9</v>
      </c>
      <c r="E448" s="8" t="s">
        <v>14</v>
      </c>
      <c r="H448" t="s">
        <v>7</v>
      </c>
      <c r="I448" s="8" t="s">
        <v>69</v>
      </c>
      <c r="J448" s="8" t="s">
        <v>62</v>
      </c>
      <c r="K448" s="9">
        <v>0</v>
      </c>
    </row>
    <row r="449" spans="2:11" x14ac:dyDescent="0.25">
      <c r="B449" t="s">
        <v>9</v>
      </c>
      <c r="E449" t="s">
        <v>14</v>
      </c>
      <c r="H449" s="8" t="s">
        <v>7</v>
      </c>
      <c r="I449" t="s">
        <v>69</v>
      </c>
      <c r="J449" s="8" t="s">
        <v>63</v>
      </c>
      <c r="K449" s="6">
        <v>0</v>
      </c>
    </row>
    <row r="450" spans="2:11" x14ac:dyDescent="0.25">
      <c r="B450" t="s">
        <v>9</v>
      </c>
      <c r="E450" t="s">
        <v>14</v>
      </c>
      <c r="H450" t="s">
        <v>7</v>
      </c>
      <c r="I450" t="s">
        <v>70</v>
      </c>
      <c r="J450" t="s">
        <v>62</v>
      </c>
      <c r="K450" s="6">
        <v>1</v>
      </c>
    </row>
    <row r="451" spans="2:11" x14ac:dyDescent="0.25">
      <c r="B451" t="s">
        <v>9</v>
      </c>
      <c r="E451" t="s">
        <v>14</v>
      </c>
      <c r="H451" s="8" t="s">
        <v>7</v>
      </c>
      <c r="I451" t="s">
        <v>70</v>
      </c>
      <c r="J451" s="8" t="s">
        <v>63</v>
      </c>
      <c r="K451" s="6">
        <v>0</v>
      </c>
    </row>
    <row r="452" spans="2:11" x14ac:dyDescent="0.25">
      <c r="B452" t="s">
        <v>9</v>
      </c>
      <c r="E452" t="s">
        <v>14</v>
      </c>
      <c r="H452" t="s">
        <v>7</v>
      </c>
      <c r="I452" t="s">
        <v>71</v>
      </c>
      <c r="J452" t="s">
        <v>62</v>
      </c>
      <c r="K452" s="6">
        <v>0</v>
      </c>
    </row>
    <row r="453" spans="2:11" x14ac:dyDescent="0.25">
      <c r="B453" s="8" t="s">
        <v>9</v>
      </c>
      <c r="E453" t="s">
        <v>14</v>
      </c>
      <c r="H453" s="8" t="s">
        <v>7</v>
      </c>
      <c r="I453" t="s">
        <v>71</v>
      </c>
      <c r="J453" s="8" t="s">
        <v>63</v>
      </c>
      <c r="K453" s="6">
        <v>1</v>
      </c>
    </row>
    <row r="454" spans="2:11" s="8" customFormat="1" x14ac:dyDescent="0.25">
      <c r="B454" s="8" t="s">
        <v>13</v>
      </c>
      <c r="E454" s="8" t="s">
        <v>14</v>
      </c>
      <c r="H454" t="s">
        <v>7</v>
      </c>
      <c r="I454" s="8" t="s">
        <v>69</v>
      </c>
      <c r="J454" s="8" t="s">
        <v>62</v>
      </c>
      <c r="K454" s="9">
        <v>0</v>
      </c>
    </row>
    <row r="455" spans="2:11" x14ac:dyDescent="0.25">
      <c r="B455" t="s">
        <v>13</v>
      </c>
      <c r="E455" t="s">
        <v>14</v>
      </c>
      <c r="H455" s="8" t="s">
        <v>7</v>
      </c>
      <c r="I455" t="s">
        <v>69</v>
      </c>
      <c r="J455" s="8" t="s">
        <v>63</v>
      </c>
      <c r="K455" s="6">
        <v>0</v>
      </c>
    </row>
    <row r="456" spans="2:11" x14ac:dyDescent="0.25">
      <c r="B456" t="s">
        <v>13</v>
      </c>
      <c r="E456" t="s">
        <v>14</v>
      </c>
      <c r="H456" t="s">
        <v>7</v>
      </c>
      <c r="I456" t="s">
        <v>70</v>
      </c>
      <c r="J456" t="s">
        <v>62</v>
      </c>
      <c r="K456" s="6">
        <v>0</v>
      </c>
    </row>
    <row r="457" spans="2:11" x14ac:dyDescent="0.25">
      <c r="B457" t="s">
        <v>13</v>
      </c>
      <c r="E457" t="s">
        <v>14</v>
      </c>
      <c r="H457" s="8" t="s">
        <v>7</v>
      </c>
      <c r="I457" t="s">
        <v>70</v>
      </c>
      <c r="J457" s="8" t="s">
        <v>63</v>
      </c>
      <c r="K457" s="6">
        <v>1</v>
      </c>
    </row>
    <row r="458" spans="2:11" x14ac:dyDescent="0.25">
      <c r="B458" t="s">
        <v>13</v>
      </c>
      <c r="E458" t="s">
        <v>14</v>
      </c>
      <c r="H458" t="s">
        <v>7</v>
      </c>
      <c r="I458" t="s">
        <v>71</v>
      </c>
      <c r="J458" t="s">
        <v>62</v>
      </c>
      <c r="K458" s="6">
        <v>2</v>
      </c>
    </row>
    <row r="459" spans="2:11" x14ac:dyDescent="0.25">
      <c r="B459" s="8" t="s">
        <v>13</v>
      </c>
      <c r="E459" t="s">
        <v>14</v>
      </c>
      <c r="H459" s="8" t="s">
        <v>7</v>
      </c>
      <c r="I459" t="s">
        <v>71</v>
      </c>
      <c r="J459" s="8" t="s">
        <v>63</v>
      </c>
      <c r="K459" s="6">
        <v>0</v>
      </c>
    </row>
    <row r="460" spans="2:11" s="8" customFormat="1" x14ac:dyDescent="0.25">
      <c r="B460" s="8" t="s">
        <v>17</v>
      </c>
      <c r="E460" s="8" t="s">
        <v>14</v>
      </c>
      <c r="H460" t="s">
        <v>7</v>
      </c>
      <c r="I460" s="8" t="s">
        <v>69</v>
      </c>
      <c r="J460" s="8" t="s">
        <v>62</v>
      </c>
      <c r="K460" s="9">
        <v>2</v>
      </c>
    </row>
    <row r="461" spans="2:11" x14ac:dyDescent="0.25">
      <c r="B461" t="s">
        <v>17</v>
      </c>
      <c r="E461" t="s">
        <v>14</v>
      </c>
      <c r="H461" s="8" t="s">
        <v>7</v>
      </c>
      <c r="I461" t="s">
        <v>69</v>
      </c>
      <c r="J461" s="8" t="s">
        <v>63</v>
      </c>
      <c r="K461" s="6">
        <v>0</v>
      </c>
    </row>
    <row r="462" spans="2:11" x14ac:dyDescent="0.25">
      <c r="B462" t="s">
        <v>17</v>
      </c>
      <c r="E462" t="s">
        <v>14</v>
      </c>
      <c r="H462" t="s">
        <v>7</v>
      </c>
      <c r="I462" t="s">
        <v>70</v>
      </c>
      <c r="J462" t="s">
        <v>62</v>
      </c>
      <c r="K462" s="6">
        <v>1</v>
      </c>
    </row>
    <row r="463" spans="2:11" x14ac:dyDescent="0.25">
      <c r="B463" t="s">
        <v>17</v>
      </c>
      <c r="E463" t="s">
        <v>14</v>
      </c>
      <c r="H463" s="8" t="s">
        <v>7</v>
      </c>
      <c r="I463" t="s">
        <v>70</v>
      </c>
      <c r="J463" s="8" t="s">
        <v>63</v>
      </c>
      <c r="K463" s="6">
        <v>1</v>
      </c>
    </row>
    <row r="464" spans="2:11" x14ac:dyDescent="0.25">
      <c r="B464" t="s">
        <v>17</v>
      </c>
      <c r="E464" t="s">
        <v>14</v>
      </c>
      <c r="H464" t="s">
        <v>7</v>
      </c>
      <c r="I464" t="s">
        <v>71</v>
      </c>
      <c r="J464" t="s">
        <v>62</v>
      </c>
      <c r="K464" s="6">
        <v>3</v>
      </c>
    </row>
    <row r="465" spans="2:11" x14ac:dyDescent="0.25">
      <c r="B465" s="8" t="s">
        <v>17</v>
      </c>
      <c r="E465" t="s">
        <v>14</v>
      </c>
      <c r="H465" s="8" t="s">
        <v>7</v>
      </c>
      <c r="I465" t="s">
        <v>71</v>
      </c>
      <c r="J465" s="8" t="s">
        <v>63</v>
      </c>
      <c r="K465" s="6">
        <v>2</v>
      </c>
    </row>
    <row r="466" spans="2:11" s="8" customFormat="1" x14ac:dyDescent="0.25">
      <c r="B466" s="8" t="s">
        <v>19</v>
      </c>
      <c r="E466" s="8" t="s">
        <v>14</v>
      </c>
      <c r="H466" t="s">
        <v>7</v>
      </c>
      <c r="I466" s="8" t="s">
        <v>69</v>
      </c>
      <c r="J466" s="8" t="s">
        <v>62</v>
      </c>
      <c r="K466" s="9">
        <v>0</v>
      </c>
    </row>
    <row r="467" spans="2:11" x14ac:dyDescent="0.25">
      <c r="B467" t="s">
        <v>19</v>
      </c>
      <c r="E467" t="s">
        <v>14</v>
      </c>
      <c r="H467" s="8" t="s">
        <v>7</v>
      </c>
      <c r="I467" t="s">
        <v>69</v>
      </c>
      <c r="J467" s="8" t="s">
        <v>63</v>
      </c>
      <c r="K467" s="6">
        <v>0</v>
      </c>
    </row>
    <row r="468" spans="2:11" x14ac:dyDescent="0.25">
      <c r="B468" t="s">
        <v>19</v>
      </c>
      <c r="E468" t="s">
        <v>14</v>
      </c>
      <c r="H468" t="s">
        <v>7</v>
      </c>
      <c r="I468" t="s">
        <v>70</v>
      </c>
      <c r="J468" t="s">
        <v>62</v>
      </c>
      <c r="K468" s="6">
        <v>1</v>
      </c>
    </row>
    <row r="469" spans="2:11" x14ac:dyDescent="0.25">
      <c r="B469" t="s">
        <v>19</v>
      </c>
      <c r="E469" t="s">
        <v>14</v>
      </c>
      <c r="H469" s="8" t="s">
        <v>7</v>
      </c>
      <c r="I469" t="s">
        <v>70</v>
      </c>
      <c r="J469" s="8" t="s">
        <v>63</v>
      </c>
      <c r="K469" s="6">
        <v>0</v>
      </c>
    </row>
    <row r="470" spans="2:11" x14ac:dyDescent="0.25">
      <c r="B470" t="s">
        <v>19</v>
      </c>
      <c r="E470" t="s">
        <v>14</v>
      </c>
      <c r="H470" t="s">
        <v>7</v>
      </c>
      <c r="I470" t="s">
        <v>71</v>
      </c>
      <c r="J470" t="s">
        <v>62</v>
      </c>
      <c r="K470" s="6">
        <v>0</v>
      </c>
    </row>
    <row r="471" spans="2:11" x14ac:dyDescent="0.25">
      <c r="B471" t="s">
        <v>19</v>
      </c>
      <c r="E471" t="s">
        <v>14</v>
      </c>
      <c r="H471" s="8" t="s">
        <v>7</v>
      </c>
      <c r="I471" t="s">
        <v>71</v>
      </c>
      <c r="J471" s="8" t="s">
        <v>63</v>
      </c>
      <c r="K471" s="6">
        <v>0</v>
      </c>
    </row>
    <row r="472" spans="2:11" s="8" customFormat="1" x14ac:dyDescent="0.25">
      <c r="B472" s="8" t="s">
        <v>22</v>
      </c>
      <c r="C472"/>
      <c r="D472"/>
      <c r="E472" s="8" t="s">
        <v>14</v>
      </c>
      <c r="F472"/>
      <c r="H472" t="s">
        <v>7</v>
      </c>
      <c r="I472" s="8" t="s">
        <v>69</v>
      </c>
      <c r="J472" s="8" t="s">
        <v>62</v>
      </c>
      <c r="K472" s="9">
        <v>1</v>
      </c>
    </row>
    <row r="473" spans="2:11" x14ac:dyDescent="0.25">
      <c r="B473" t="s">
        <v>22</v>
      </c>
      <c r="E473" t="s">
        <v>14</v>
      </c>
      <c r="H473" s="8" t="s">
        <v>7</v>
      </c>
      <c r="I473" t="s">
        <v>69</v>
      </c>
      <c r="J473" s="8" t="s">
        <v>63</v>
      </c>
      <c r="K473" s="6">
        <v>0</v>
      </c>
    </row>
    <row r="474" spans="2:11" x14ac:dyDescent="0.25">
      <c r="B474" t="s">
        <v>22</v>
      </c>
      <c r="E474" t="s">
        <v>14</v>
      </c>
      <c r="H474" t="s">
        <v>7</v>
      </c>
      <c r="I474" t="s">
        <v>70</v>
      </c>
      <c r="J474" t="s">
        <v>62</v>
      </c>
      <c r="K474" s="6">
        <v>0</v>
      </c>
    </row>
    <row r="475" spans="2:11" x14ac:dyDescent="0.25">
      <c r="B475" t="s">
        <v>22</v>
      </c>
      <c r="E475" t="s">
        <v>14</v>
      </c>
      <c r="H475" s="8" t="s">
        <v>7</v>
      </c>
      <c r="I475" t="s">
        <v>70</v>
      </c>
      <c r="J475" s="8" t="s">
        <v>63</v>
      </c>
      <c r="K475" s="6">
        <v>0</v>
      </c>
    </row>
    <row r="476" spans="2:11" x14ac:dyDescent="0.25">
      <c r="B476" t="s">
        <v>22</v>
      </c>
      <c r="E476" t="s">
        <v>14</v>
      </c>
      <c r="H476" t="s">
        <v>7</v>
      </c>
      <c r="I476" t="s">
        <v>71</v>
      </c>
      <c r="J476" t="s">
        <v>62</v>
      </c>
      <c r="K476" s="6">
        <v>1</v>
      </c>
    </row>
    <row r="477" spans="2:11" x14ac:dyDescent="0.25">
      <c r="B477" t="s">
        <v>22</v>
      </c>
      <c r="E477" t="s">
        <v>14</v>
      </c>
      <c r="H477" s="8" t="s">
        <v>7</v>
      </c>
      <c r="I477" t="s">
        <v>71</v>
      </c>
      <c r="J477" s="8" t="s">
        <v>63</v>
      </c>
      <c r="K477" s="6">
        <v>1</v>
      </c>
    </row>
    <row r="478" spans="2:11" s="8" customFormat="1" x14ac:dyDescent="0.25">
      <c r="B478" s="8" t="s">
        <v>25</v>
      </c>
      <c r="C478"/>
      <c r="D478"/>
      <c r="E478" s="8" t="s">
        <v>14</v>
      </c>
      <c r="F478"/>
      <c r="G478"/>
      <c r="H478" t="s">
        <v>7</v>
      </c>
      <c r="I478" s="8" t="s">
        <v>69</v>
      </c>
      <c r="J478" s="8" t="s">
        <v>62</v>
      </c>
      <c r="K478" s="9">
        <v>2</v>
      </c>
    </row>
    <row r="479" spans="2:11" x14ac:dyDescent="0.25">
      <c r="B479" t="s">
        <v>25</v>
      </c>
      <c r="E479" t="s">
        <v>14</v>
      </c>
      <c r="H479" s="8" t="s">
        <v>7</v>
      </c>
      <c r="I479" t="s">
        <v>69</v>
      </c>
      <c r="J479" s="8" t="s">
        <v>63</v>
      </c>
      <c r="K479" s="6">
        <v>1</v>
      </c>
    </row>
    <row r="480" spans="2:11" x14ac:dyDescent="0.25">
      <c r="B480" t="s">
        <v>25</v>
      </c>
      <c r="E480" t="s">
        <v>14</v>
      </c>
      <c r="H480" t="s">
        <v>7</v>
      </c>
      <c r="I480" t="s">
        <v>70</v>
      </c>
      <c r="J480" t="s">
        <v>62</v>
      </c>
      <c r="K480" s="6">
        <v>0</v>
      </c>
    </row>
    <row r="481" spans="2:11" x14ac:dyDescent="0.25">
      <c r="B481" t="s">
        <v>25</v>
      </c>
      <c r="E481" t="s">
        <v>14</v>
      </c>
      <c r="H481" s="8" t="s">
        <v>7</v>
      </c>
      <c r="I481" t="s">
        <v>70</v>
      </c>
      <c r="J481" s="8" t="s">
        <v>63</v>
      </c>
      <c r="K481" s="6">
        <v>0</v>
      </c>
    </row>
    <row r="482" spans="2:11" x14ac:dyDescent="0.25">
      <c r="B482" t="s">
        <v>25</v>
      </c>
      <c r="E482" t="s">
        <v>14</v>
      </c>
      <c r="H482" t="s">
        <v>7</v>
      </c>
      <c r="I482" t="s">
        <v>71</v>
      </c>
      <c r="J482" t="s">
        <v>62</v>
      </c>
      <c r="K482" s="6">
        <v>0</v>
      </c>
    </row>
    <row r="483" spans="2:11" x14ac:dyDescent="0.25">
      <c r="B483" t="s">
        <v>25</v>
      </c>
      <c r="E483" t="s">
        <v>14</v>
      </c>
      <c r="H483" s="8" t="s">
        <v>7</v>
      </c>
      <c r="I483" t="s">
        <v>71</v>
      </c>
      <c r="J483" s="8" t="s">
        <v>63</v>
      </c>
      <c r="K483" s="6">
        <v>0</v>
      </c>
    </row>
    <row r="484" spans="2:11" x14ac:dyDescent="0.25">
      <c r="B484" s="8" t="s">
        <v>28</v>
      </c>
      <c r="E484" t="s">
        <v>14</v>
      </c>
      <c r="H484" t="s">
        <v>7</v>
      </c>
      <c r="I484" t="s">
        <v>69</v>
      </c>
      <c r="J484" t="s">
        <v>62</v>
      </c>
      <c r="K484" s="6">
        <v>0</v>
      </c>
    </row>
    <row r="485" spans="2:11" x14ac:dyDescent="0.25">
      <c r="B485" t="s">
        <v>28</v>
      </c>
      <c r="E485" t="s">
        <v>14</v>
      </c>
      <c r="H485" s="8" t="s">
        <v>7</v>
      </c>
      <c r="I485" t="s">
        <v>69</v>
      </c>
      <c r="J485" s="8" t="s">
        <v>63</v>
      </c>
      <c r="K485" s="6">
        <v>0</v>
      </c>
    </row>
    <row r="486" spans="2:11" x14ac:dyDescent="0.25">
      <c r="B486" t="s">
        <v>28</v>
      </c>
      <c r="E486" t="s">
        <v>14</v>
      </c>
      <c r="H486" t="s">
        <v>7</v>
      </c>
      <c r="I486" t="s">
        <v>70</v>
      </c>
      <c r="J486" t="s">
        <v>62</v>
      </c>
      <c r="K486" s="6">
        <v>0</v>
      </c>
    </row>
    <row r="487" spans="2:11" x14ac:dyDescent="0.25">
      <c r="B487" t="s">
        <v>28</v>
      </c>
      <c r="E487" t="s">
        <v>14</v>
      </c>
      <c r="H487" s="8" t="s">
        <v>7</v>
      </c>
      <c r="I487" t="s">
        <v>70</v>
      </c>
      <c r="J487" s="8" t="s">
        <v>63</v>
      </c>
      <c r="K487" s="6">
        <v>0</v>
      </c>
    </row>
    <row r="488" spans="2:11" x14ac:dyDescent="0.25">
      <c r="B488" t="s">
        <v>28</v>
      </c>
      <c r="E488" t="s">
        <v>14</v>
      </c>
      <c r="H488" t="s">
        <v>7</v>
      </c>
      <c r="I488" t="s">
        <v>71</v>
      </c>
      <c r="J488" t="s">
        <v>62</v>
      </c>
      <c r="K488" s="6">
        <v>0</v>
      </c>
    </row>
    <row r="489" spans="2:11" x14ac:dyDescent="0.25">
      <c r="B489" t="s">
        <v>28</v>
      </c>
      <c r="E489" t="s">
        <v>14</v>
      </c>
      <c r="H489" s="8" t="s">
        <v>7</v>
      </c>
      <c r="I489" t="s">
        <v>71</v>
      </c>
      <c r="J489" s="8" t="s">
        <v>63</v>
      </c>
      <c r="K489" s="6">
        <v>0</v>
      </c>
    </row>
    <row r="490" spans="2:11" s="8" customFormat="1" x14ac:dyDescent="0.25">
      <c r="B490" s="8" t="s">
        <v>30</v>
      </c>
      <c r="C490"/>
      <c r="D490"/>
      <c r="E490" s="8" t="s">
        <v>14</v>
      </c>
      <c r="F490"/>
      <c r="G490"/>
      <c r="H490" t="s">
        <v>7</v>
      </c>
      <c r="I490" s="8" t="s">
        <v>69</v>
      </c>
      <c r="J490" s="8" t="s">
        <v>62</v>
      </c>
      <c r="K490" s="9">
        <v>1</v>
      </c>
    </row>
    <row r="491" spans="2:11" x14ac:dyDescent="0.25">
      <c r="B491" t="s">
        <v>30</v>
      </c>
      <c r="E491" t="s">
        <v>14</v>
      </c>
      <c r="H491" s="8" t="s">
        <v>7</v>
      </c>
      <c r="I491" t="s">
        <v>69</v>
      </c>
      <c r="J491" s="8" t="s">
        <v>63</v>
      </c>
      <c r="K491" s="6">
        <v>0</v>
      </c>
    </row>
    <row r="492" spans="2:11" x14ac:dyDescent="0.25">
      <c r="B492" t="s">
        <v>30</v>
      </c>
      <c r="E492" t="s">
        <v>14</v>
      </c>
      <c r="H492" t="s">
        <v>7</v>
      </c>
      <c r="I492" t="s">
        <v>70</v>
      </c>
      <c r="J492" t="s">
        <v>62</v>
      </c>
      <c r="K492" s="6">
        <v>0</v>
      </c>
    </row>
    <row r="493" spans="2:11" x14ac:dyDescent="0.25">
      <c r="B493" t="s">
        <v>30</v>
      </c>
      <c r="E493" t="s">
        <v>14</v>
      </c>
      <c r="H493" s="8" t="s">
        <v>7</v>
      </c>
      <c r="I493" t="s">
        <v>70</v>
      </c>
      <c r="J493" s="8" t="s">
        <v>63</v>
      </c>
      <c r="K493" s="6">
        <v>0</v>
      </c>
    </row>
    <row r="494" spans="2:11" x14ac:dyDescent="0.25">
      <c r="B494" t="s">
        <v>30</v>
      </c>
      <c r="E494" t="s">
        <v>14</v>
      </c>
      <c r="H494" t="s">
        <v>7</v>
      </c>
      <c r="I494" t="s">
        <v>71</v>
      </c>
      <c r="J494" t="s">
        <v>62</v>
      </c>
      <c r="K494" s="6">
        <v>0</v>
      </c>
    </row>
    <row r="495" spans="2:11" x14ac:dyDescent="0.25">
      <c r="B495" t="s">
        <v>30</v>
      </c>
      <c r="E495" t="s">
        <v>14</v>
      </c>
      <c r="H495" s="8" t="s">
        <v>7</v>
      </c>
      <c r="I495" t="s">
        <v>71</v>
      </c>
      <c r="J495" s="8" t="s">
        <v>63</v>
      </c>
      <c r="K495" s="6">
        <v>1</v>
      </c>
    </row>
    <row r="496" spans="2:11" x14ac:dyDescent="0.25">
      <c r="B496" s="8" t="s">
        <v>32</v>
      </c>
      <c r="E496" t="s">
        <v>14</v>
      </c>
      <c r="H496" t="s">
        <v>7</v>
      </c>
      <c r="I496" t="s">
        <v>69</v>
      </c>
      <c r="J496" t="s">
        <v>62</v>
      </c>
      <c r="K496" s="6">
        <v>0</v>
      </c>
    </row>
    <row r="497" spans="2:11" x14ac:dyDescent="0.25">
      <c r="B497" t="s">
        <v>32</v>
      </c>
      <c r="E497" t="s">
        <v>14</v>
      </c>
      <c r="H497" s="8" t="s">
        <v>7</v>
      </c>
      <c r="I497" t="s">
        <v>69</v>
      </c>
      <c r="J497" s="8" t="s">
        <v>63</v>
      </c>
      <c r="K497" s="6">
        <v>0</v>
      </c>
    </row>
    <row r="498" spans="2:11" x14ac:dyDescent="0.25">
      <c r="B498" t="s">
        <v>32</v>
      </c>
      <c r="E498" t="s">
        <v>14</v>
      </c>
      <c r="H498" t="s">
        <v>7</v>
      </c>
      <c r="I498" t="s">
        <v>70</v>
      </c>
      <c r="J498" t="s">
        <v>62</v>
      </c>
      <c r="K498" s="6">
        <v>0</v>
      </c>
    </row>
    <row r="499" spans="2:11" x14ac:dyDescent="0.25">
      <c r="B499" t="s">
        <v>32</v>
      </c>
      <c r="E499" t="s">
        <v>14</v>
      </c>
      <c r="H499" s="8" t="s">
        <v>7</v>
      </c>
      <c r="I499" t="s">
        <v>70</v>
      </c>
      <c r="J499" s="8" t="s">
        <v>63</v>
      </c>
      <c r="K499" s="6">
        <v>0</v>
      </c>
    </row>
    <row r="500" spans="2:11" x14ac:dyDescent="0.25">
      <c r="B500" t="s">
        <v>32</v>
      </c>
      <c r="E500" t="s">
        <v>14</v>
      </c>
      <c r="H500" t="s">
        <v>7</v>
      </c>
      <c r="I500" t="s">
        <v>71</v>
      </c>
      <c r="J500" t="s">
        <v>62</v>
      </c>
      <c r="K500" s="6">
        <v>1</v>
      </c>
    </row>
    <row r="501" spans="2:11" x14ac:dyDescent="0.25">
      <c r="B501" t="s">
        <v>32</v>
      </c>
      <c r="E501" t="s">
        <v>14</v>
      </c>
      <c r="H501" s="8" t="s">
        <v>7</v>
      </c>
      <c r="I501" t="s">
        <v>71</v>
      </c>
      <c r="J501" s="8" t="s">
        <v>63</v>
      </c>
      <c r="K501" s="6">
        <v>0</v>
      </c>
    </row>
    <row r="502" spans="2:11" x14ac:dyDescent="0.25">
      <c r="B502" s="8" t="s">
        <v>34</v>
      </c>
      <c r="E502" t="s">
        <v>14</v>
      </c>
      <c r="H502" t="s">
        <v>7</v>
      </c>
      <c r="I502" t="s">
        <v>69</v>
      </c>
      <c r="J502" t="s">
        <v>62</v>
      </c>
      <c r="K502" s="6">
        <v>0</v>
      </c>
    </row>
    <row r="503" spans="2:11" x14ac:dyDescent="0.25">
      <c r="B503" t="s">
        <v>34</v>
      </c>
      <c r="E503" t="s">
        <v>14</v>
      </c>
      <c r="H503" s="8" t="s">
        <v>7</v>
      </c>
      <c r="I503" t="s">
        <v>69</v>
      </c>
      <c r="J503" s="8" t="s">
        <v>63</v>
      </c>
      <c r="K503" s="6">
        <v>0</v>
      </c>
    </row>
    <row r="504" spans="2:11" x14ac:dyDescent="0.25">
      <c r="B504" t="s">
        <v>34</v>
      </c>
      <c r="E504" t="s">
        <v>14</v>
      </c>
      <c r="H504" t="s">
        <v>7</v>
      </c>
      <c r="I504" t="s">
        <v>70</v>
      </c>
      <c r="J504" t="s">
        <v>62</v>
      </c>
      <c r="K504" s="6">
        <v>0</v>
      </c>
    </row>
    <row r="505" spans="2:11" x14ac:dyDescent="0.25">
      <c r="B505" t="s">
        <v>34</v>
      </c>
      <c r="E505" t="s">
        <v>14</v>
      </c>
      <c r="H505" s="8" t="s">
        <v>7</v>
      </c>
      <c r="I505" t="s">
        <v>70</v>
      </c>
      <c r="J505" s="8" t="s">
        <v>63</v>
      </c>
      <c r="K505" s="6">
        <v>0</v>
      </c>
    </row>
    <row r="506" spans="2:11" x14ac:dyDescent="0.25">
      <c r="B506" t="s">
        <v>34</v>
      </c>
      <c r="E506" t="s">
        <v>14</v>
      </c>
      <c r="H506" t="s">
        <v>7</v>
      </c>
      <c r="I506" t="s">
        <v>71</v>
      </c>
      <c r="J506" t="s">
        <v>62</v>
      </c>
      <c r="K506" s="6">
        <v>0</v>
      </c>
    </row>
    <row r="507" spans="2:11" x14ac:dyDescent="0.25">
      <c r="B507" t="s">
        <v>34</v>
      </c>
      <c r="E507" t="s">
        <v>14</v>
      </c>
      <c r="H507" s="8" t="s">
        <v>7</v>
      </c>
      <c r="I507" t="s">
        <v>71</v>
      </c>
      <c r="J507" s="8" t="s">
        <v>63</v>
      </c>
      <c r="K507" s="6">
        <v>0</v>
      </c>
    </row>
    <row r="508" spans="2:11" s="8" customFormat="1" x14ac:dyDescent="0.25">
      <c r="B508" s="8" t="s">
        <v>9</v>
      </c>
      <c r="E508" s="8" t="s">
        <v>6</v>
      </c>
      <c r="H508" s="8" t="s">
        <v>7</v>
      </c>
      <c r="I508" s="8" t="s">
        <v>69</v>
      </c>
      <c r="J508" s="8" t="s">
        <v>62</v>
      </c>
      <c r="K508" s="9">
        <v>2</v>
      </c>
    </row>
    <row r="509" spans="2:11" x14ac:dyDescent="0.25">
      <c r="B509" t="s">
        <v>9</v>
      </c>
      <c r="E509" t="s">
        <v>6</v>
      </c>
      <c r="H509" s="8" t="s">
        <v>7</v>
      </c>
      <c r="I509" t="s">
        <v>69</v>
      </c>
      <c r="J509" s="8" t="s">
        <v>63</v>
      </c>
      <c r="K509" s="6">
        <v>4</v>
      </c>
    </row>
    <row r="510" spans="2:11" x14ac:dyDescent="0.25">
      <c r="B510" t="s">
        <v>9</v>
      </c>
      <c r="E510" t="s">
        <v>6</v>
      </c>
      <c r="H510" t="s">
        <v>7</v>
      </c>
      <c r="I510" t="s">
        <v>70</v>
      </c>
      <c r="J510" t="s">
        <v>62</v>
      </c>
      <c r="K510" s="6">
        <v>0</v>
      </c>
    </row>
    <row r="511" spans="2:11" x14ac:dyDescent="0.25">
      <c r="B511" t="s">
        <v>9</v>
      </c>
      <c r="E511" t="s">
        <v>6</v>
      </c>
      <c r="H511" s="8" t="s">
        <v>7</v>
      </c>
      <c r="I511" t="s">
        <v>70</v>
      </c>
      <c r="J511" s="8" t="s">
        <v>63</v>
      </c>
      <c r="K511" s="6">
        <v>1</v>
      </c>
    </row>
    <row r="512" spans="2:11" x14ac:dyDescent="0.25">
      <c r="B512" t="s">
        <v>9</v>
      </c>
      <c r="E512" t="s">
        <v>6</v>
      </c>
      <c r="H512" t="s">
        <v>7</v>
      </c>
      <c r="I512" t="s">
        <v>71</v>
      </c>
      <c r="J512" t="s">
        <v>62</v>
      </c>
      <c r="K512" s="6">
        <v>2</v>
      </c>
    </row>
    <row r="513" spans="2:11" x14ac:dyDescent="0.25">
      <c r="B513" s="8" t="s">
        <v>9</v>
      </c>
      <c r="E513" t="s">
        <v>6</v>
      </c>
      <c r="H513" s="8" t="s">
        <v>7</v>
      </c>
      <c r="I513" t="s">
        <v>71</v>
      </c>
      <c r="J513" s="8" t="s">
        <v>63</v>
      </c>
      <c r="K513" s="6">
        <v>6</v>
      </c>
    </row>
    <row r="514" spans="2:11" x14ac:dyDescent="0.25">
      <c r="B514" s="8" t="s">
        <v>13</v>
      </c>
      <c r="E514" t="s">
        <v>6</v>
      </c>
      <c r="H514" t="s">
        <v>7</v>
      </c>
      <c r="I514" t="s">
        <v>69</v>
      </c>
      <c r="J514" t="s">
        <v>62</v>
      </c>
      <c r="K514" s="6">
        <v>8</v>
      </c>
    </row>
    <row r="515" spans="2:11" x14ac:dyDescent="0.25">
      <c r="B515" t="s">
        <v>13</v>
      </c>
      <c r="E515" t="s">
        <v>6</v>
      </c>
      <c r="H515" s="8" t="s">
        <v>7</v>
      </c>
      <c r="I515" t="s">
        <v>69</v>
      </c>
      <c r="J515" s="8" t="s">
        <v>63</v>
      </c>
      <c r="K515" s="6">
        <v>6</v>
      </c>
    </row>
    <row r="516" spans="2:11" x14ac:dyDescent="0.25">
      <c r="B516" t="s">
        <v>13</v>
      </c>
      <c r="E516" t="s">
        <v>6</v>
      </c>
      <c r="H516" t="s">
        <v>7</v>
      </c>
      <c r="I516" t="s">
        <v>70</v>
      </c>
      <c r="J516" t="s">
        <v>62</v>
      </c>
      <c r="K516" s="6">
        <v>3</v>
      </c>
    </row>
    <row r="517" spans="2:11" x14ac:dyDescent="0.25">
      <c r="B517" t="s">
        <v>13</v>
      </c>
      <c r="E517" t="s">
        <v>6</v>
      </c>
      <c r="H517" s="8" t="s">
        <v>7</v>
      </c>
      <c r="I517" t="s">
        <v>70</v>
      </c>
      <c r="J517" s="8" t="s">
        <v>63</v>
      </c>
      <c r="K517" s="6">
        <v>5</v>
      </c>
    </row>
    <row r="518" spans="2:11" x14ac:dyDescent="0.25">
      <c r="B518" t="s">
        <v>13</v>
      </c>
      <c r="E518" t="s">
        <v>6</v>
      </c>
      <c r="H518" t="s">
        <v>7</v>
      </c>
      <c r="I518" t="s">
        <v>71</v>
      </c>
      <c r="J518" t="s">
        <v>62</v>
      </c>
      <c r="K518" s="6">
        <v>22</v>
      </c>
    </row>
    <row r="519" spans="2:11" x14ac:dyDescent="0.25">
      <c r="B519" s="8" t="s">
        <v>13</v>
      </c>
      <c r="E519" t="s">
        <v>6</v>
      </c>
      <c r="H519" s="8" t="s">
        <v>7</v>
      </c>
      <c r="I519" t="s">
        <v>71</v>
      </c>
      <c r="J519" s="8" t="s">
        <v>63</v>
      </c>
      <c r="K519" s="6">
        <v>14</v>
      </c>
    </row>
    <row r="520" spans="2:11" x14ac:dyDescent="0.25">
      <c r="B520" s="8" t="s">
        <v>17</v>
      </c>
      <c r="E520" t="s">
        <v>6</v>
      </c>
      <c r="H520" t="s">
        <v>7</v>
      </c>
      <c r="I520" t="s">
        <v>69</v>
      </c>
      <c r="J520" t="s">
        <v>62</v>
      </c>
      <c r="K520" s="6">
        <v>6</v>
      </c>
    </row>
    <row r="521" spans="2:11" x14ac:dyDescent="0.25">
      <c r="B521" t="s">
        <v>17</v>
      </c>
      <c r="E521" t="s">
        <v>6</v>
      </c>
      <c r="H521" s="8" t="s">
        <v>7</v>
      </c>
      <c r="I521" t="s">
        <v>69</v>
      </c>
      <c r="J521" s="8" t="s">
        <v>63</v>
      </c>
      <c r="K521" s="6">
        <v>1</v>
      </c>
    </row>
    <row r="522" spans="2:11" x14ac:dyDescent="0.25">
      <c r="B522" t="s">
        <v>17</v>
      </c>
      <c r="E522" t="s">
        <v>6</v>
      </c>
      <c r="H522" t="s">
        <v>7</v>
      </c>
      <c r="I522" t="s">
        <v>70</v>
      </c>
      <c r="J522" t="s">
        <v>62</v>
      </c>
      <c r="K522" s="6">
        <v>6</v>
      </c>
    </row>
    <row r="523" spans="2:11" x14ac:dyDescent="0.25">
      <c r="B523" t="s">
        <v>17</v>
      </c>
      <c r="E523" t="s">
        <v>6</v>
      </c>
      <c r="H523" s="8" t="s">
        <v>7</v>
      </c>
      <c r="I523" t="s">
        <v>70</v>
      </c>
      <c r="J523" s="8" t="s">
        <v>63</v>
      </c>
      <c r="K523" s="6">
        <v>6</v>
      </c>
    </row>
    <row r="524" spans="2:11" x14ac:dyDescent="0.25">
      <c r="B524" t="s">
        <v>17</v>
      </c>
      <c r="E524" t="s">
        <v>6</v>
      </c>
      <c r="H524" t="s">
        <v>7</v>
      </c>
      <c r="I524" t="s">
        <v>71</v>
      </c>
      <c r="J524" t="s">
        <v>62</v>
      </c>
      <c r="K524" s="6">
        <v>8</v>
      </c>
    </row>
    <row r="525" spans="2:11" x14ac:dyDescent="0.25">
      <c r="B525" s="8" t="s">
        <v>17</v>
      </c>
      <c r="E525" t="s">
        <v>6</v>
      </c>
      <c r="H525" s="8" t="s">
        <v>7</v>
      </c>
      <c r="I525" t="s">
        <v>71</v>
      </c>
      <c r="J525" s="8" t="s">
        <v>63</v>
      </c>
      <c r="K525" s="6">
        <v>8</v>
      </c>
    </row>
    <row r="526" spans="2:11" x14ac:dyDescent="0.25">
      <c r="B526" s="8" t="s">
        <v>19</v>
      </c>
      <c r="E526" t="s">
        <v>6</v>
      </c>
      <c r="H526" t="s">
        <v>7</v>
      </c>
      <c r="I526" t="s">
        <v>69</v>
      </c>
      <c r="J526" t="s">
        <v>62</v>
      </c>
      <c r="K526" s="6">
        <v>2</v>
      </c>
    </row>
    <row r="527" spans="2:11" x14ac:dyDescent="0.25">
      <c r="B527" t="s">
        <v>19</v>
      </c>
      <c r="E527" t="s">
        <v>6</v>
      </c>
      <c r="H527" s="8" t="s">
        <v>7</v>
      </c>
      <c r="I527" t="s">
        <v>69</v>
      </c>
      <c r="J527" s="8" t="s">
        <v>63</v>
      </c>
      <c r="K527" s="6">
        <v>1</v>
      </c>
    </row>
    <row r="528" spans="2:11" x14ac:dyDescent="0.25">
      <c r="B528" t="s">
        <v>19</v>
      </c>
      <c r="E528" t="s">
        <v>6</v>
      </c>
      <c r="H528" t="s">
        <v>7</v>
      </c>
      <c r="I528" t="s">
        <v>70</v>
      </c>
      <c r="J528" t="s">
        <v>62</v>
      </c>
      <c r="K528" s="6">
        <v>4</v>
      </c>
    </row>
    <row r="529" spans="2:11" x14ac:dyDescent="0.25">
      <c r="B529" t="s">
        <v>19</v>
      </c>
      <c r="E529" t="s">
        <v>6</v>
      </c>
      <c r="H529" s="8" t="s">
        <v>7</v>
      </c>
      <c r="I529" t="s">
        <v>70</v>
      </c>
      <c r="J529" s="8" t="s">
        <v>63</v>
      </c>
      <c r="K529" s="6">
        <v>1</v>
      </c>
    </row>
    <row r="530" spans="2:11" x14ac:dyDescent="0.25">
      <c r="B530" t="s">
        <v>19</v>
      </c>
      <c r="E530" t="s">
        <v>6</v>
      </c>
      <c r="H530" t="s">
        <v>7</v>
      </c>
      <c r="I530" t="s">
        <v>71</v>
      </c>
      <c r="J530" t="s">
        <v>62</v>
      </c>
      <c r="K530" s="6">
        <v>5</v>
      </c>
    </row>
    <row r="531" spans="2:11" x14ac:dyDescent="0.25">
      <c r="B531" t="s">
        <v>19</v>
      </c>
      <c r="E531" t="s">
        <v>6</v>
      </c>
      <c r="H531" s="8" t="s">
        <v>7</v>
      </c>
      <c r="I531" t="s">
        <v>71</v>
      </c>
      <c r="J531" s="8" t="s">
        <v>63</v>
      </c>
      <c r="K531" s="6">
        <v>1</v>
      </c>
    </row>
    <row r="532" spans="2:11" x14ac:dyDescent="0.25">
      <c r="B532" s="8" t="s">
        <v>22</v>
      </c>
      <c r="E532" t="s">
        <v>6</v>
      </c>
      <c r="H532" t="s">
        <v>7</v>
      </c>
      <c r="I532" t="s">
        <v>69</v>
      </c>
      <c r="J532" t="s">
        <v>62</v>
      </c>
      <c r="K532" s="6">
        <v>5</v>
      </c>
    </row>
    <row r="533" spans="2:11" x14ac:dyDescent="0.25">
      <c r="B533" t="s">
        <v>22</v>
      </c>
      <c r="E533" t="s">
        <v>6</v>
      </c>
      <c r="H533" s="8" t="s">
        <v>7</v>
      </c>
      <c r="I533" t="s">
        <v>69</v>
      </c>
      <c r="J533" s="8" t="s">
        <v>63</v>
      </c>
      <c r="K533" s="6">
        <v>5</v>
      </c>
    </row>
    <row r="534" spans="2:11" x14ac:dyDescent="0.25">
      <c r="B534" t="s">
        <v>22</v>
      </c>
      <c r="E534" t="s">
        <v>6</v>
      </c>
      <c r="H534" t="s">
        <v>7</v>
      </c>
      <c r="I534" t="s">
        <v>70</v>
      </c>
      <c r="J534" t="s">
        <v>62</v>
      </c>
      <c r="K534" s="6">
        <v>8</v>
      </c>
    </row>
    <row r="535" spans="2:11" x14ac:dyDescent="0.25">
      <c r="B535" t="s">
        <v>22</v>
      </c>
      <c r="E535" t="s">
        <v>6</v>
      </c>
      <c r="H535" s="8" t="s">
        <v>7</v>
      </c>
      <c r="I535" t="s">
        <v>70</v>
      </c>
      <c r="J535" s="8" t="s">
        <v>63</v>
      </c>
      <c r="K535" s="6">
        <v>4</v>
      </c>
    </row>
    <row r="536" spans="2:11" x14ac:dyDescent="0.25">
      <c r="B536" t="s">
        <v>22</v>
      </c>
      <c r="E536" t="s">
        <v>6</v>
      </c>
      <c r="H536" t="s">
        <v>7</v>
      </c>
      <c r="I536" t="s">
        <v>71</v>
      </c>
      <c r="J536" t="s">
        <v>62</v>
      </c>
      <c r="K536" s="6">
        <v>10</v>
      </c>
    </row>
    <row r="537" spans="2:11" x14ac:dyDescent="0.25">
      <c r="B537" t="s">
        <v>22</v>
      </c>
      <c r="E537" t="s">
        <v>6</v>
      </c>
      <c r="H537" s="8" t="s">
        <v>7</v>
      </c>
      <c r="I537" t="s">
        <v>71</v>
      </c>
      <c r="J537" s="8" t="s">
        <v>63</v>
      </c>
      <c r="K537" s="6">
        <v>6</v>
      </c>
    </row>
    <row r="538" spans="2:11" x14ac:dyDescent="0.25">
      <c r="B538" s="8" t="s">
        <v>25</v>
      </c>
      <c r="E538" t="s">
        <v>6</v>
      </c>
      <c r="H538" t="s">
        <v>7</v>
      </c>
      <c r="I538" t="s">
        <v>69</v>
      </c>
      <c r="J538" t="s">
        <v>62</v>
      </c>
      <c r="K538" s="6">
        <v>1</v>
      </c>
    </row>
    <row r="539" spans="2:11" x14ac:dyDescent="0.25">
      <c r="B539" t="s">
        <v>25</v>
      </c>
      <c r="E539" t="s">
        <v>6</v>
      </c>
      <c r="H539" s="8" t="s">
        <v>7</v>
      </c>
      <c r="I539" t="s">
        <v>69</v>
      </c>
      <c r="J539" s="8" t="s">
        <v>63</v>
      </c>
      <c r="K539" s="6">
        <v>2</v>
      </c>
    </row>
    <row r="540" spans="2:11" x14ac:dyDescent="0.25">
      <c r="B540" t="s">
        <v>25</v>
      </c>
      <c r="E540" t="s">
        <v>6</v>
      </c>
      <c r="H540" t="s">
        <v>7</v>
      </c>
      <c r="I540" t="s">
        <v>70</v>
      </c>
      <c r="J540" t="s">
        <v>62</v>
      </c>
      <c r="K540" s="6">
        <v>2</v>
      </c>
    </row>
    <row r="541" spans="2:11" x14ac:dyDescent="0.25">
      <c r="B541" t="s">
        <v>25</v>
      </c>
      <c r="E541" t="s">
        <v>6</v>
      </c>
      <c r="H541" s="8" t="s">
        <v>7</v>
      </c>
      <c r="I541" t="s">
        <v>70</v>
      </c>
      <c r="J541" s="8" t="s">
        <v>63</v>
      </c>
      <c r="K541" s="6">
        <v>0</v>
      </c>
    </row>
    <row r="542" spans="2:11" x14ac:dyDescent="0.25">
      <c r="B542" t="s">
        <v>25</v>
      </c>
      <c r="E542" t="s">
        <v>6</v>
      </c>
      <c r="H542" t="s">
        <v>7</v>
      </c>
      <c r="I542" t="s">
        <v>71</v>
      </c>
      <c r="J542" t="s">
        <v>62</v>
      </c>
      <c r="K542" s="6">
        <v>0</v>
      </c>
    </row>
    <row r="543" spans="2:11" x14ac:dyDescent="0.25">
      <c r="B543" t="s">
        <v>25</v>
      </c>
      <c r="E543" t="s">
        <v>6</v>
      </c>
      <c r="H543" s="8" t="s">
        <v>7</v>
      </c>
      <c r="I543" t="s">
        <v>71</v>
      </c>
      <c r="J543" s="8" t="s">
        <v>63</v>
      </c>
      <c r="K543" s="6">
        <v>2</v>
      </c>
    </row>
    <row r="544" spans="2:11" x14ac:dyDescent="0.25">
      <c r="B544" s="8" t="s">
        <v>28</v>
      </c>
      <c r="E544" t="s">
        <v>6</v>
      </c>
      <c r="H544" t="s">
        <v>7</v>
      </c>
      <c r="I544" t="s">
        <v>69</v>
      </c>
      <c r="J544" t="s">
        <v>62</v>
      </c>
      <c r="K544" s="6">
        <v>2</v>
      </c>
    </row>
    <row r="545" spans="2:11" x14ac:dyDescent="0.25">
      <c r="B545" t="s">
        <v>28</v>
      </c>
      <c r="E545" t="s">
        <v>6</v>
      </c>
      <c r="H545" s="8" t="s">
        <v>7</v>
      </c>
      <c r="I545" t="s">
        <v>69</v>
      </c>
      <c r="J545" s="8" t="s">
        <v>63</v>
      </c>
      <c r="K545" s="6">
        <v>1</v>
      </c>
    </row>
    <row r="546" spans="2:11" x14ac:dyDescent="0.25">
      <c r="B546" t="s">
        <v>28</v>
      </c>
      <c r="E546" t="s">
        <v>6</v>
      </c>
      <c r="H546" t="s">
        <v>7</v>
      </c>
      <c r="I546" t="s">
        <v>70</v>
      </c>
      <c r="J546" t="s">
        <v>62</v>
      </c>
      <c r="K546" s="6">
        <v>10</v>
      </c>
    </row>
    <row r="547" spans="2:11" x14ac:dyDescent="0.25">
      <c r="B547" t="s">
        <v>28</v>
      </c>
      <c r="E547" t="s">
        <v>6</v>
      </c>
      <c r="H547" s="8" t="s">
        <v>7</v>
      </c>
      <c r="I547" t="s">
        <v>70</v>
      </c>
      <c r="J547" s="8" t="s">
        <v>63</v>
      </c>
      <c r="K547" s="6">
        <v>1</v>
      </c>
    </row>
    <row r="548" spans="2:11" x14ac:dyDescent="0.25">
      <c r="B548" t="s">
        <v>28</v>
      </c>
      <c r="E548" t="s">
        <v>6</v>
      </c>
      <c r="H548" t="s">
        <v>7</v>
      </c>
      <c r="I548" t="s">
        <v>71</v>
      </c>
      <c r="J548" t="s">
        <v>62</v>
      </c>
      <c r="K548" s="6">
        <v>3</v>
      </c>
    </row>
    <row r="549" spans="2:11" x14ac:dyDescent="0.25">
      <c r="B549" t="s">
        <v>28</v>
      </c>
      <c r="E549" t="s">
        <v>6</v>
      </c>
      <c r="H549" s="8" t="s">
        <v>7</v>
      </c>
      <c r="I549" t="s">
        <v>71</v>
      </c>
      <c r="J549" s="8" t="s">
        <v>63</v>
      </c>
      <c r="K549" s="6">
        <v>2</v>
      </c>
    </row>
    <row r="550" spans="2:11" x14ac:dyDescent="0.25">
      <c r="B550" s="8" t="s">
        <v>30</v>
      </c>
      <c r="E550" t="s">
        <v>6</v>
      </c>
      <c r="H550" t="s">
        <v>7</v>
      </c>
      <c r="I550" t="s">
        <v>69</v>
      </c>
      <c r="J550" t="s">
        <v>62</v>
      </c>
      <c r="K550" s="6">
        <v>5</v>
      </c>
    </row>
    <row r="551" spans="2:11" x14ac:dyDescent="0.25">
      <c r="B551" t="s">
        <v>30</v>
      </c>
      <c r="E551" t="s">
        <v>6</v>
      </c>
      <c r="H551" s="8" t="s">
        <v>7</v>
      </c>
      <c r="I551" t="s">
        <v>69</v>
      </c>
      <c r="J551" s="8" t="s">
        <v>63</v>
      </c>
      <c r="K551" s="6">
        <v>4</v>
      </c>
    </row>
    <row r="552" spans="2:11" x14ac:dyDescent="0.25">
      <c r="B552" t="s">
        <v>30</v>
      </c>
      <c r="E552" t="s">
        <v>6</v>
      </c>
      <c r="H552" t="s">
        <v>7</v>
      </c>
      <c r="I552" t="s">
        <v>70</v>
      </c>
      <c r="J552" t="s">
        <v>62</v>
      </c>
      <c r="K552" s="6">
        <v>4</v>
      </c>
    </row>
    <row r="553" spans="2:11" x14ac:dyDescent="0.25">
      <c r="B553" t="s">
        <v>30</v>
      </c>
      <c r="E553" t="s">
        <v>6</v>
      </c>
      <c r="H553" s="8" t="s">
        <v>7</v>
      </c>
      <c r="I553" t="s">
        <v>70</v>
      </c>
      <c r="J553" s="8" t="s">
        <v>63</v>
      </c>
      <c r="K553" s="6">
        <v>0</v>
      </c>
    </row>
    <row r="554" spans="2:11" x14ac:dyDescent="0.25">
      <c r="B554" t="s">
        <v>30</v>
      </c>
      <c r="E554" t="s">
        <v>6</v>
      </c>
      <c r="H554" t="s">
        <v>7</v>
      </c>
      <c r="I554" t="s">
        <v>71</v>
      </c>
      <c r="J554" t="s">
        <v>62</v>
      </c>
      <c r="K554" s="6">
        <v>6</v>
      </c>
    </row>
    <row r="555" spans="2:11" x14ac:dyDescent="0.25">
      <c r="B555" t="s">
        <v>30</v>
      </c>
      <c r="E555" t="s">
        <v>6</v>
      </c>
      <c r="H555" s="8" t="s">
        <v>7</v>
      </c>
      <c r="I555" t="s">
        <v>71</v>
      </c>
      <c r="J555" s="8" t="s">
        <v>63</v>
      </c>
      <c r="K555" s="6">
        <v>14</v>
      </c>
    </row>
    <row r="556" spans="2:11" x14ac:dyDescent="0.25">
      <c r="B556" s="8" t="s">
        <v>32</v>
      </c>
      <c r="E556" t="s">
        <v>6</v>
      </c>
      <c r="H556" t="s">
        <v>7</v>
      </c>
      <c r="I556" t="s">
        <v>69</v>
      </c>
      <c r="J556" t="s">
        <v>62</v>
      </c>
      <c r="K556" s="6">
        <v>8</v>
      </c>
    </row>
    <row r="557" spans="2:11" x14ac:dyDescent="0.25">
      <c r="B557" t="s">
        <v>32</v>
      </c>
      <c r="E557" t="s">
        <v>6</v>
      </c>
      <c r="H557" s="8" t="s">
        <v>7</v>
      </c>
      <c r="I557" t="s">
        <v>69</v>
      </c>
      <c r="J557" s="8" t="s">
        <v>63</v>
      </c>
      <c r="K557" s="6">
        <v>3</v>
      </c>
    </row>
    <row r="558" spans="2:11" x14ac:dyDescent="0.25">
      <c r="B558" t="s">
        <v>32</v>
      </c>
      <c r="E558" t="s">
        <v>6</v>
      </c>
      <c r="H558" t="s">
        <v>7</v>
      </c>
      <c r="I558" t="s">
        <v>70</v>
      </c>
      <c r="J558" t="s">
        <v>62</v>
      </c>
      <c r="K558" s="6">
        <v>6</v>
      </c>
    </row>
    <row r="559" spans="2:11" x14ac:dyDescent="0.25">
      <c r="B559" t="s">
        <v>32</v>
      </c>
      <c r="E559" t="s">
        <v>6</v>
      </c>
      <c r="H559" s="8" t="s">
        <v>7</v>
      </c>
      <c r="I559" t="s">
        <v>70</v>
      </c>
      <c r="J559" s="8" t="s">
        <v>63</v>
      </c>
      <c r="K559" s="6">
        <v>4</v>
      </c>
    </row>
    <row r="560" spans="2:11" x14ac:dyDescent="0.25">
      <c r="B560" t="s">
        <v>32</v>
      </c>
      <c r="E560" t="s">
        <v>6</v>
      </c>
      <c r="H560" t="s">
        <v>7</v>
      </c>
      <c r="I560" t="s">
        <v>71</v>
      </c>
      <c r="J560" t="s">
        <v>62</v>
      </c>
      <c r="K560" s="6">
        <v>7</v>
      </c>
    </row>
    <row r="561" spans="2:11" x14ac:dyDescent="0.25">
      <c r="B561" t="s">
        <v>32</v>
      </c>
      <c r="E561" t="s">
        <v>6</v>
      </c>
      <c r="H561" s="8" t="s">
        <v>7</v>
      </c>
      <c r="I561" t="s">
        <v>71</v>
      </c>
      <c r="J561" s="8" t="s">
        <v>63</v>
      </c>
      <c r="K561" s="6">
        <v>16</v>
      </c>
    </row>
    <row r="562" spans="2:11" x14ac:dyDescent="0.25">
      <c r="B562" s="8" t="s">
        <v>34</v>
      </c>
      <c r="E562" t="s">
        <v>6</v>
      </c>
      <c r="H562" t="s">
        <v>7</v>
      </c>
      <c r="I562" t="s">
        <v>69</v>
      </c>
      <c r="J562" t="s">
        <v>62</v>
      </c>
      <c r="K562" s="6">
        <v>6</v>
      </c>
    </row>
    <row r="563" spans="2:11" x14ac:dyDescent="0.25">
      <c r="B563" t="s">
        <v>34</v>
      </c>
      <c r="E563" t="s">
        <v>6</v>
      </c>
      <c r="H563" s="8" t="s">
        <v>7</v>
      </c>
      <c r="I563" t="s">
        <v>69</v>
      </c>
      <c r="J563" s="8" t="s">
        <v>63</v>
      </c>
      <c r="K563" s="6">
        <v>2</v>
      </c>
    </row>
    <row r="564" spans="2:11" x14ac:dyDescent="0.25">
      <c r="B564" t="s">
        <v>34</v>
      </c>
      <c r="E564" t="s">
        <v>6</v>
      </c>
      <c r="H564" t="s">
        <v>7</v>
      </c>
      <c r="I564" t="s">
        <v>70</v>
      </c>
      <c r="J564" t="s">
        <v>62</v>
      </c>
      <c r="K564" s="6">
        <v>6</v>
      </c>
    </row>
    <row r="565" spans="2:11" x14ac:dyDescent="0.25">
      <c r="B565" t="s">
        <v>34</v>
      </c>
      <c r="E565" t="s">
        <v>6</v>
      </c>
      <c r="H565" s="8" t="s">
        <v>7</v>
      </c>
      <c r="I565" t="s">
        <v>70</v>
      </c>
      <c r="J565" s="8" t="s">
        <v>63</v>
      </c>
      <c r="K565" s="6">
        <v>5</v>
      </c>
    </row>
    <row r="566" spans="2:11" x14ac:dyDescent="0.25">
      <c r="B566" t="s">
        <v>34</v>
      </c>
      <c r="E566" t="s">
        <v>6</v>
      </c>
      <c r="H566" t="s">
        <v>7</v>
      </c>
      <c r="I566" t="s">
        <v>71</v>
      </c>
      <c r="J566" t="s">
        <v>62</v>
      </c>
      <c r="K566" s="6">
        <v>8</v>
      </c>
    </row>
    <row r="567" spans="2:11" x14ac:dyDescent="0.25">
      <c r="B567" t="s">
        <v>34</v>
      </c>
      <c r="E567" t="s">
        <v>6</v>
      </c>
      <c r="H567" s="8" t="s">
        <v>7</v>
      </c>
      <c r="I567" t="s">
        <v>71</v>
      </c>
      <c r="J567" s="8" t="s">
        <v>63</v>
      </c>
      <c r="K567" s="6">
        <v>9</v>
      </c>
    </row>
    <row r="568" spans="2:11" s="8" customFormat="1" x14ac:dyDescent="0.25">
      <c r="B568" s="8" t="s">
        <v>9</v>
      </c>
      <c r="E568" s="8" t="s">
        <v>6</v>
      </c>
      <c r="H568" s="8" t="s">
        <v>7</v>
      </c>
      <c r="I568" s="8" t="s">
        <v>67</v>
      </c>
      <c r="J568" s="8" t="s">
        <v>62</v>
      </c>
      <c r="K568" s="9">
        <v>40</v>
      </c>
    </row>
    <row r="569" spans="2:11" x14ac:dyDescent="0.25">
      <c r="B569" s="8" t="s">
        <v>9</v>
      </c>
      <c r="E569" t="s">
        <v>6</v>
      </c>
      <c r="H569" s="8" t="s">
        <v>7</v>
      </c>
      <c r="I569" t="s">
        <v>67</v>
      </c>
      <c r="J569" s="8" t="s">
        <v>63</v>
      </c>
      <c r="K569" s="6">
        <v>34</v>
      </c>
    </row>
    <row r="570" spans="2:11" x14ac:dyDescent="0.25">
      <c r="B570" t="s">
        <v>13</v>
      </c>
      <c r="E570" t="s">
        <v>6</v>
      </c>
      <c r="H570" t="s">
        <v>7</v>
      </c>
      <c r="I570" t="s">
        <v>67</v>
      </c>
      <c r="J570" t="s">
        <v>62</v>
      </c>
      <c r="K570" s="6">
        <v>235</v>
      </c>
    </row>
    <row r="571" spans="2:11" x14ac:dyDescent="0.25">
      <c r="B571" t="s">
        <v>13</v>
      </c>
      <c r="E571" t="s">
        <v>6</v>
      </c>
      <c r="H571" s="8" t="s">
        <v>7</v>
      </c>
      <c r="I571" t="s">
        <v>67</v>
      </c>
      <c r="J571" s="8" t="s">
        <v>63</v>
      </c>
      <c r="K571" s="6">
        <v>209</v>
      </c>
    </row>
    <row r="572" spans="2:11" x14ac:dyDescent="0.25">
      <c r="B572" t="s">
        <v>17</v>
      </c>
      <c r="E572" t="s">
        <v>6</v>
      </c>
      <c r="H572" t="s">
        <v>7</v>
      </c>
      <c r="I572" t="s">
        <v>67</v>
      </c>
      <c r="J572" t="s">
        <v>62</v>
      </c>
      <c r="K572" s="6">
        <v>26</v>
      </c>
    </row>
    <row r="573" spans="2:11" x14ac:dyDescent="0.25">
      <c r="B573" t="s">
        <v>17</v>
      </c>
      <c r="E573" t="s">
        <v>6</v>
      </c>
      <c r="H573" s="8" t="s">
        <v>7</v>
      </c>
      <c r="I573" t="s">
        <v>67</v>
      </c>
      <c r="J573" s="8" t="s">
        <v>63</v>
      </c>
      <c r="K573" s="6">
        <v>23</v>
      </c>
    </row>
    <row r="574" spans="2:11" x14ac:dyDescent="0.25">
      <c r="B574" t="s">
        <v>19</v>
      </c>
      <c r="E574" t="s">
        <v>6</v>
      </c>
      <c r="H574" t="s">
        <v>7</v>
      </c>
      <c r="I574" t="s">
        <v>67</v>
      </c>
      <c r="J574" t="s">
        <v>62</v>
      </c>
      <c r="K574" s="6">
        <v>236</v>
      </c>
    </row>
    <row r="575" spans="2:11" x14ac:dyDescent="0.25">
      <c r="B575" t="s">
        <v>19</v>
      </c>
      <c r="E575" t="s">
        <v>6</v>
      </c>
      <c r="H575" s="8" t="s">
        <v>7</v>
      </c>
      <c r="I575" t="s">
        <v>67</v>
      </c>
      <c r="J575" s="8" t="s">
        <v>63</v>
      </c>
      <c r="K575" s="6">
        <v>210</v>
      </c>
    </row>
    <row r="576" spans="2:11" x14ac:dyDescent="0.25">
      <c r="B576" t="s">
        <v>22</v>
      </c>
      <c r="E576" t="s">
        <v>6</v>
      </c>
      <c r="H576" t="s">
        <v>7</v>
      </c>
      <c r="I576" t="s">
        <v>67</v>
      </c>
      <c r="J576" t="s">
        <v>62</v>
      </c>
      <c r="K576" s="6">
        <v>285</v>
      </c>
    </row>
    <row r="577" spans="2:11" x14ac:dyDescent="0.25">
      <c r="B577" t="s">
        <v>22</v>
      </c>
      <c r="E577" t="s">
        <v>6</v>
      </c>
      <c r="H577" s="8" t="s">
        <v>7</v>
      </c>
      <c r="I577" t="s">
        <v>67</v>
      </c>
      <c r="J577" s="8" t="s">
        <v>63</v>
      </c>
      <c r="K577" s="6">
        <v>297</v>
      </c>
    </row>
    <row r="578" spans="2:11" x14ac:dyDescent="0.25">
      <c r="B578" t="s">
        <v>25</v>
      </c>
      <c r="E578" t="s">
        <v>6</v>
      </c>
      <c r="H578" t="s">
        <v>7</v>
      </c>
      <c r="I578" t="s">
        <v>67</v>
      </c>
      <c r="J578" t="s">
        <v>62</v>
      </c>
      <c r="K578" s="6">
        <v>4</v>
      </c>
    </row>
    <row r="579" spans="2:11" x14ac:dyDescent="0.25">
      <c r="B579" t="s">
        <v>25</v>
      </c>
      <c r="E579" t="s">
        <v>6</v>
      </c>
      <c r="H579" s="8" t="s">
        <v>7</v>
      </c>
      <c r="I579" t="s">
        <v>67</v>
      </c>
      <c r="J579" s="8" t="s">
        <v>63</v>
      </c>
      <c r="K579" s="6">
        <v>7</v>
      </c>
    </row>
    <row r="580" spans="2:11" x14ac:dyDescent="0.25">
      <c r="B580" t="s">
        <v>28</v>
      </c>
      <c r="E580" t="s">
        <v>6</v>
      </c>
      <c r="H580" t="s">
        <v>7</v>
      </c>
      <c r="I580" t="s">
        <v>67</v>
      </c>
      <c r="J580" t="s">
        <v>62</v>
      </c>
      <c r="K580" s="6">
        <v>113</v>
      </c>
    </row>
    <row r="581" spans="2:11" x14ac:dyDescent="0.25">
      <c r="B581" t="s">
        <v>28</v>
      </c>
      <c r="E581" t="s">
        <v>6</v>
      </c>
      <c r="H581" s="8" t="s">
        <v>7</v>
      </c>
      <c r="I581" t="s">
        <v>67</v>
      </c>
      <c r="J581" s="8" t="s">
        <v>63</v>
      </c>
      <c r="K581" s="6">
        <v>94</v>
      </c>
    </row>
    <row r="582" spans="2:11" x14ac:dyDescent="0.25">
      <c r="B582" t="s">
        <v>30</v>
      </c>
      <c r="E582" t="s">
        <v>6</v>
      </c>
      <c r="H582" t="s">
        <v>7</v>
      </c>
      <c r="I582" t="s">
        <v>67</v>
      </c>
      <c r="J582" t="s">
        <v>62</v>
      </c>
      <c r="K582" s="6">
        <v>269</v>
      </c>
    </row>
    <row r="583" spans="2:11" x14ac:dyDescent="0.25">
      <c r="B583" t="s">
        <v>30</v>
      </c>
      <c r="E583" t="s">
        <v>6</v>
      </c>
      <c r="H583" s="8" t="s">
        <v>7</v>
      </c>
      <c r="I583" t="s">
        <v>67</v>
      </c>
      <c r="J583" s="8" t="s">
        <v>63</v>
      </c>
      <c r="K583" s="6">
        <v>241</v>
      </c>
    </row>
    <row r="584" spans="2:11" x14ac:dyDescent="0.25">
      <c r="B584" t="s">
        <v>32</v>
      </c>
      <c r="E584" t="s">
        <v>6</v>
      </c>
      <c r="H584" t="s">
        <v>7</v>
      </c>
      <c r="I584" t="s">
        <v>67</v>
      </c>
      <c r="J584" t="s">
        <v>62</v>
      </c>
      <c r="K584" s="6">
        <v>102</v>
      </c>
    </row>
    <row r="585" spans="2:11" x14ac:dyDescent="0.25">
      <c r="B585" t="s">
        <v>32</v>
      </c>
      <c r="E585" t="s">
        <v>6</v>
      </c>
      <c r="H585" s="8" t="s">
        <v>7</v>
      </c>
      <c r="I585" t="s">
        <v>67</v>
      </c>
      <c r="J585" s="8" t="s">
        <v>63</v>
      </c>
      <c r="K585" s="6">
        <v>61</v>
      </c>
    </row>
    <row r="586" spans="2:11" x14ac:dyDescent="0.25">
      <c r="B586" t="s">
        <v>34</v>
      </c>
      <c r="E586" t="s">
        <v>6</v>
      </c>
      <c r="H586" t="s">
        <v>7</v>
      </c>
      <c r="I586" t="s">
        <v>67</v>
      </c>
      <c r="J586" t="s">
        <v>62</v>
      </c>
      <c r="K586" s="6">
        <v>396</v>
      </c>
    </row>
    <row r="587" spans="2:11" x14ac:dyDescent="0.25">
      <c r="B587" t="s">
        <v>34</v>
      </c>
      <c r="E587" t="s">
        <v>6</v>
      </c>
      <c r="H587" s="8" t="s">
        <v>7</v>
      </c>
      <c r="I587" t="s">
        <v>67</v>
      </c>
      <c r="J587" s="8" t="s">
        <v>63</v>
      </c>
      <c r="K587" s="6">
        <v>379</v>
      </c>
    </row>
    <row r="588" spans="2:11" x14ac:dyDescent="0.25">
      <c r="B588" s="8" t="s">
        <v>9</v>
      </c>
      <c r="E588" t="s">
        <v>6</v>
      </c>
      <c r="H588" t="s">
        <v>7</v>
      </c>
      <c r="I588" t="s">
        <v>68</v>
      </c>
      <c r="J588" t="s">
        <v>62</v>
      </c>
      <c r="K588" s="6">
        <v>33</v>
      </c>
    </row>
    <row r="589" spans="2:11" x14ac:dyDescent="0.25">
      <c r="B589" s="8" t="s">
        <v>9</v>
      </c>
      <c r="E589" t="s">
        <v>6</v>
      </c>
      <c r="H589" s="8" t="s">
        <v>7</v>
      </c>
      <c r="I589" t="s">
        <v>68</v>
      </c>
      <c r="J589" s="8" t="s">
        <v>63</v>
      </c>
      <c r="K589" s="6">
        <v>30</v>
      </c>
    </row>
    <row r="590" spans="2:11" x14ac:dyDescent="0.25">
      <c r="B590" t="s">
        <v>13</v>
      </c>
      <c r="E590" t="s">
        <v>6</v>
      </c>
      <c r="H590" t="s">
        <v>7</v>
      </c>
      <c r="I590" t="s">
        <v>68</v>
      </c>
      <c r="J590" t="s">
        <v>62</v>
      </c>
      <c r="K590" s="6">
        <v>28</v>
      </c>
    </row>
    <row r="591" spans="2:11" x14ac:dyDescent="0.25">
      <c r="B591" t="s">
        <v>13</v>
      </c>
      <c r="E591" t="s">
        <v>6</v>
      </c>
      <c r="H591" s="8" t="s">
        <v>7</v>
      </c>
      <c r="I591" t="s">
        <v>68</v>
      </c>
      <c r="J591" s="8" t="s">
        <v>63</v>
      </c>
      <c r="K591" s="6">
        <v>24</v>
      </c>
    </row>
    <row r="592" spans="2:11" x14ac:dyDescent="0.25">
      <c r="B592" t="s">
        <v>17</v>
      </c>
      <c r="E592" t="s">
        <v>6</v>
      </c>
      <c r="H592" t="s">
        <v>7</v>
      </c>
      <c r="I592" t="s">
        <v>68</v>
      </c>
      <c r="J592" t="s">
        <v>62</v>
      </c>
      <c r="K592" s="6">
        <v>99</v>
      </c>
    </row>
    <row r="593" spans="2:11" x14ac:dyDescent="0.25">
      <c r="B593" t="s">
        <v>17</v>
      </c>
      <c r="E593" t="s">
        <v>6</v>
      </c>
      <c r="H593" s="8" t="s">
        <v>7</v>
      </c>
      <c r="I593" t="s">
        <v>68</v>
      </c>
      <c r="J593" s="8" t="s">
        <v>63</v>
      </c>
      <c r="K593" s="6">
        <v>118</v>
      </c>
    </row>
    <row r="594" spans="2:11" x14ac:dyDescent="0.25">
      <c r="B594" t="s">
        <v>19</v>
      </c>
      <c r="E594" t="s">
        <v>6</v>
      </c>
      <c r="H594" t="s">
        <v>7</v>
      </c>
      <c r="I594" t="s">
        <v>68</v>
      </c>
      <c r="J594" t="s">
        <v>62</v>
      </c>
      <c r="K594" s="6">
        <v>245</v>
      </c>
    </row>
    <row r="595" spans="2:11" x14ac:dyDescent="0.25">
      <c r="B595" t="s">
        <v>19</v>
      </c>
      <c r="E595" t="s">
        <v>6</v>
      </c>
      <c r="H595" s="8" t="s">
        <v>7</v>
      </c>
      <c r="I595" t="s">
        <v>68</v>
      </c>
      <c r="J595" s="8" t="s">
        <v>63</v>
      </c>
      <c r="K595" s="6">
        <v>198</v>
      </c>
    </row>
    <row r="596" spans="2:11" x14ac:dyDescent="0.25">
      <c r="B596" t="s">
        <v>22</v>
      </c>
      <c r="E596" t="s">
        <v>6</v>
      </c>
      <c r="H596" t="s">
        <v>7</v>
      </c>
      <c r="I596" t="s">
        <v>68</v>
      </c>
      <c r="J596" t="s">
        <v>62</v>
      </c>
      <c r="K596" s="6">
        <v>46</v>
      </c>
    </row>
    <row r="597" spans="2:11" x14ac:dyDescent="0.25">
      <c r="B597" t="s">
        <v>22</v>
      </c>
      <c r="E597" t="s">
        <v>6</v>
      </c>
      <c r="H597" s="8" t="s">
        <v>7</v>
      </c>
      <c r="I597" t="s">
        <v>68</v>
      </c>
      <c r="J597" s="8" t="s">
        <v>63</v>
      </c>
      <c r="K597" s="6">
        <v>43</v>
      </c>
    </row>
    <row r="598" spans="2:11" x14ac:dyDescent="0.25">
      <c r="B598" t="s">
        <v>25</v>
      </c>
      <c r="E598" t="s">
        <v>6</v>
      </c>
      <c r="H598" t="s">
        <v>7</v>
      </c>
      <c r="I598" t="s">
        <v>68</v>
      </c>
      <c r="J598" t="s">
        <v>62</v>
      </c>
      <c r="K598" s="6">
        <v>76</v>
      </c>
    </row>
    <row r="599" spans="2:11" x14ac:dyDescent="0.25">
      <c r="B599" t="s">
        <v>25</v>
      </c>
      <c r="E599" t="s">
        <v>6</v>
      </c>
      <c r="H599" s="8" t="s">
        <v>7</v>
      </c>
      <c r="I599" t="s">
        <v>68</v>
      </c>
      <c r="J599" s="8" t="s">
        <v>63</v>
      </c>
      <c r="K599" s="6">
        <v>56</v>
      </c>
    </row>
    <row r="600" spans="2:11" x14ac:dyDescent="0.25">
      <c r="B600" t="s">
        <v>28</v>
      </c>
      <c r="E600" t="s">
        <v>6</v>
      </c>
      <c r="H600" t="s">
        <v>7</v>
      </c>
      <c r="I600" t="s">
        <v>68</v>
      </c>
      <c r="J600" t="s">
        <v>62</v>
      </c>
      <c r="K600" s="6">
        <v>53</v>
      </c>
    </row>
    <row r="601" spans="2:11" x14ac:dyDescent="0.25">
      <c r="B601" t="s">
        <v>28</v>
      </c>
      <c r="E601" t="s">
        <v>6</v>
      </c>
      <c r="H601" s="8" t="s">
        <v>7</v>
      </c>
      <c r="I601" t="s">
        <v>68</v>
      </c>
      <c r="J601" s="8" t="s">
        <v>63</v>
      </c>
      <c r="K601" s="6">
        <v>37</v>
      </c>
    </row>
    <row r="602" spans="2:11" x14ac:dyDescent="0.25">
      <c r="B602" t="s">
        <v>30</v>
      </c>
      <c r="E602" t="s">
        <v>6</v>
      </c>
      <c r="H602" t="s">
        <v>7</v>
      </c>
      <c r="I602" t="s">
        <v>68</v>
      </c>
      <c r="J602" t="s">
        <v>62</v>
      </c>
      <c r="K602" s="6">
        <v>17</v>
      </c>
    </row>
    <row r="603" spans="2:11" x14ac:dyDescent="0.25">
      <c r="B603" t="s">
        <v>30</v>
      </c>
      <c r="E603" t="s">
        <v>6</v>
      </c>
      <c r="H603" s="8" t="s">
        <v>7</v>
      </c>
      <c r="I603" t="s">
        <v>68</v>
      </c>
      <c r="J603" s="8" t="s">
        <v>63</v>
      </c>
      <c r="K603" s="6">
        <v>21</v>
      </c>
    </row>
    <row r="604" spans="2:11" x14ac:dyDescent="0.25">
      <c r="B604" t="s">
        <v>32</v>
      </c>
      <c r="E604" t="s">
        <v>6</v>
      </c>
      <c r="H604" t="s">
        <v>7</v>
      </c>
      <c r="I604" t="s">
        <v>68</v>
      </c>
      <c r="J604" t="s">
        <v>62</v>
      </c>
      <c r="K604" s="6">
        <v>27</v>
      </c>
    </row>
    <row r="605" spans="2:11" x14ac:dyDescent="0.25">
      <c r="B605" t="s">
        <v>32</v>
      </c>
      <c r="E605" t="s">
        <v>6</v>
      </c>
      <c r="H605" s="8" t="s">
        <v>7</v>
      </c>
      <c r="I605" t="s">
        <v>68</v>
      </c>
      <c r="J605" s="8" t="s">
        <v>63</v>
      </c>
      <c r="K605" s="6">
        <v>10</v>
      </c>
    </row>
    <row r="606" spans="2:11" x14ac:dyDescent="0.25">
      <c r="B606" t="s">
        <v>34</v>
      </c>
      <c r="E606" t="s">
        <v>6</v>
      </c>
      <c r="H606" t="s">
        <v>7</v>
      </c>
      <c r="I606" t="s">
        <v>68</v>
      </c>
      <c r="J606" t="s">
        <v>62</v>
      </c>
      <c r="K606" s="6">
        <v>8</v>
      </c>
    </row>
    <row r="607" spans="2:11" x14ac:dyDescent="0.25">
      <c r="B607" t="s">
        <v>34</v>
      </c>
      <c r="E607" t="s">
        <v>6</v>
      </c>
      <c r="H607" s="8" t="s">
        <v>7</v>
      </c>
      <c r="I607" t="s">
        <v>68</v>
      </c>
      <c r="J607" s="8" t="s">
        <v>63</v>
      </c>
      <c r="K607" s="6">
        <v>7</v>
      </c>
    </row>
    <row r="608" spans="2:11" x14ac:dyDescent="0.25">
      <c r="H608" s="8"/>
      <c r="J608" s="8"/>
    </row>
    <row r="609" spans="8:10" x14ac:dyDescent="0.25">
      <c r="H609" s="8"/>
      <c r="J609" s="8"/>
    </row>
    <row r="610" spans="8:10" x14ac:dyDescent="0.25">
      <c r="H610" s="8"/>
      <c r="J610" s="8"/>
    </row>
    <row r="611" spans="8:10" x14ac:dyDescent="0.25">
      <c r="H611" s="8"/>
      <c r="J611" s="8"/>
    </row>
    <row r="612" spans="8:10" x14ac:dyDescent="0.25">
      <c r="H612" s="8"/>
      <c r="J612" s="8"/>
    </row>
    <row r="613" spans="8:10" x14ac:dyDescent="0.25">
      <c r="H613" s="8"/>
      <c r="J613" s="8"/>
    </row>
    <row r="614" spans="8:10" x14ac:dyDescent="0.25">
      <c r="H614" s="8"/>
      <c r="J614" s="8"/>
    </row>
    <row r="615" spans="8:10" x14ac:dyDescent="0.25">
      <c r="H615" s="8"/>
      <c r="J615" s="8"/>
    </row>
    <row r="616" spans="8:10" x14ac:dyDescent="0.25">
      <c r="H616" s="8"/>
      <c r="J616" s="8"/>
    </row>
    <row r="617" spans="8:10" x14ac:dyDescent="0.25">
      <c r="H617" s="8"/>
      <c r="J617" s="8"/>
    </row>
    <row r="618" spans="8:10" x14ac:dyDescent="0.25">
      <c r="H618" s="8"/>
      <c r="J618" s="8"/>
    </row>
    <row r="619" spans="8:10" x14ac:dyDescent="0.25">
      <c r="H619" s="8"/>
      <c r="J619" s="8"/>
    </row>
    <row r="620" spans="8:10" x14ac:dyDescent="0.25">
      <c r="H620" s="8"/>
      <c r="J620" s="8"/>
    </row>
    <row r="621" spans="8:10" x14ac:dyDescent="0.25">
      <c r="H621" s="8"/>
      <c r="J621" s="8"/>
    </row>
    <row r="622" spans="8:10" x14ac:dyDescent="0.25">
      <c r="H622" s="8"/>
      <c r="J622" s="8"/>
    </row>
    <row r="623" spans="8:10" x14ac:dyDescent="0.25">
      <c r="H623" s="8"/>
      <c r="J623" s="8"/>
    </row>
    <row r="624" spans="8:10" x14ac:dyDescent="0.25">
      <c r="H624" s="8"/>
      <c r="J624" s="8"/>
    </row>
    <row r="625" spans="8:10" x14ac:dyDescent="0.25">
      <c r="H625" s="8"/>
      <c r="J625" s="8"/>
    </row>
    <row r="626" spans="8:10" x14ac:dyDescent="0.25">
      <c r="H626" s="8"/>
      <c r="J626" s="8"/>
    </row>
    <row r="627" spans="8:10" x14ac:dyDescent="0.25">
      <c r="H627" s="8"/>
      <c r="J627" s="8"/>
    </row>
    <row r="628" spans="8:10" x14ac:dyDescent="0.25">
      <c r="H628" s="8"/>
      <c r="J628" s="8"/>
    </row>
    <row r="629" spans="8:10" x14ac:dyDescent="0.25">
      <c r="H629" s="8"/>
      <c r="J629" s="8"/>
    </row>
    <row r="630" spans="8:10" x14ac:dyDescent="0.25">
      <c r="H630" s="8"/>
      <c r="J630" s="8"/>
    </row>
    <row r="631" spans="8:10" x14ac:dyDescent="0.25">
      <c r="H631" s="8"/>
      <c r="J631" s="8"/>
    </row>
    <row r="632" spans="8:10" x14ac:dyDescent="0.25">
      <c r="H632" s="8"/>
      <c r="J632" s="8"/>
    </row>
    <row r="633" spans="8:10" x14ac:dyDescent="0.25">
      <c r="H633" s="8"/>
      <c r="J633" s="8"/>
    </row>
    <row r="634" spans="8:10" x14ac:dyDescent="0.25">
      <c r="H634" s="8"/>
      <c r="J634" s="8"/>
    </row>
    <row r="635" spans="8:10" x14ac:dyDescent="0.25">
      <c r="H635" s="8"/>
      <c r="J635" s="8"/>
    </row>
    <row r="636" spans="8:10" x14ac:dyDescent="0.25">
      <c r="H636" s="8"/>
      <c r="J636" s="8"/>
    </row>
    <row r="637" spans="8:10" x14ac:dyDescent="0.25">
      <c r="H637" s="8"/>
      <c r="J637" s="8"/>
    </row>
    <row r="638" spans="8:10" x14ac:dyDescent="0.25">
      <c r="H638" s="8"/>
      <c r="J638" s="8"/>
    </row>
    <row r="639" spans="8:10" x14ac:dyDescent="0.25">
      <c r="H639" s="8"/>
      <c r="J639" s="8"/>
    </row>
    <row r="640" spans="8:10" x14ac:dyDescent="0.25">
      <c r="H640" s="8"/>
      <c r="J640" s="8"/>
    </row>
    <row r="641" spans="8:10" x14ac:dyDescent="0.25">
      <c r="H641" s="8"/>
      <c r="J641" s="8"/>
    </row>
    <row r="642" spans="8:10" x14ac:dyDescent="0.25">
      <c r="H642" s="8"/>
      <c r="J642" s="8"/>
    </row>
    <row r="643" spans="8:10" x14ac:dyDescent="0.25">
      <c r="H643" s="8"/>
      <c r="J643" s="8"/>
    </row>
    <row r="644" spans="8:10" x14ac:dyDescent="0.25">
      <c r="H644" s="8"/>
      <c r="J644" s="8"/>
    </row>
    <row r="645" spans="8:10" x14ac:dyDescent="0.25">
      <c r="H645" s="8"/>
      <c r="J645" s="8"/>
    </row>
    <row r="646" spans="8:10" x14ac:dyDescent="0.25">
      <c r="H646" s="8"/>
      <c r="J646" s="8"/>
    </row>
    <row r="647" spans="8:10" x14ac:dyDescent="0.25">
      <c r="H647" s="8"/>
      <c r="J647" s="8"/>
    </row>
    <row r="648" spans="8:10" x14ac:dyDescent="0.25">
      <c r="H648" s="8"/>
      <c r="J648" s="8"/>
    </row>
    <row r="649" spans="8:10" x14ac:dyDescent="0.25">
      <c r="H649" s="8"/>
      <c r="J649" s="8"/>
    </row>
    <row r="650" spans="8:10" x14ac:dyDescent="0.25">
      <c r="H650" s="8"/>
      <c r="J650" s="8"/>
    </row>
    <row r="651" spans="8:10" x14ac:dyDescent="0.25">
      <c r="H651" s="8"/>
      <c r="J651" s="8"/>
    </row>
    <row r="652" spans="8:10" x14ac:dyDescent="0.25">
      <c r="H652" s="8"/>
      <c r="J652" s="8"/>
    </row>
    <row r="653" spans="8:10" x14ac:dyDescent="0.25">
      <c r="H653" s="8"/>
      <c r="J653" s="8"/>
    </row>
    <row r="654" spans="8:10" x14ac:dyDescent="0.25">
      <c r="H654" s="8"/>
      <c r="J654" s="8"/>
    </row>
    <row r="655" spans="8:10" x14ac:dyDescent="0.25">
      <c r="H655" s="8"/>
      <c r="J655" s="8"/>
    </row>
    <row r="656" spans="8:10" x14ac:dyDescent="0.25">
      <c r="H656" s="8"/>
      <c r="J656" s="8"/>
    </row>
    <row r="657" spans="8:10" x14ac:dyDescent="0.25">
      <c r="H657" s="8"/>
      <c r="J657" s="8"/>
    </row>
    <row r="658" spans="8:10" x14ac:dyDescent="0.25">
      <c r="H658" s="8"/>
      <c r="J658" s="8"/>
    </row>
    <row r="659" spans="8:10" x14ac:dyDescent="0.25">
      <c r="H659" s="8"/>
      <c r="J659" s="8"/>
    </row>
    <row r="660" spans="8:10" x14ac:dyDescent="0.25">
      <c r="H660" s="8"/>
      <c r="J660" s="8"/>
    </row>
    <row r="661" spans="8:10" x14ac:dyDescent="0.25">
      <c r="H661" s="8"/>
      <c r="J661" s="8"/>
    </row>
    <row r="662" spans="8:10" x14ac:dyDescent="0.25">
      <c r="H662" s="8"/>
      <c r="J662" s="8"/>
    </row>
    <row r="663" spans="8:10" x14ac:dyDescent="0.25">
      <c r="H663" s="8"/>
      <c r="J663" s="8"/>
    </row>
    <row r="664" spans="8:10" x14ac:dyDescent="0.25">
      <c r="H664" s="8"/>
      <c r="J664" s="8"/>
    </row>
    <row r="665" spans="8:10" x14ac:dyDescent="0.25">
      <c r="H665" s="8"/>
      <c r="J665" s="8"/>
    </row>
    <row r="666" spans="8:10" x14ac:dyDescent="0.25">
      <c r="H666" s="8"/>
      <c r="J666" s="8"/>
    </row>
    <row r="667" spans="8:10" x14ac:dyDescent="0.25">
      <c r="H667" s="8"/>
      <c r="J667" s="8"/>
    </row>
    <row r="668" spans="8:10" x14ac:dyDescent="0.25">
      <c r="H668" s="8"/>
      <c r="J668" s="8"/>
    </row>
    <row r="669" spans="8:10" x14ac:dyDescent="0.25">
      <c r="H669" s="8"/>
      <c r="J669" s="8"/>
    </row>
    <row r="670" spans="8:10" x14ac:dyDescent="0.25">
      <c r="H670" s="8"/>
      <c r="J670" s="8"/>
    </row>
    <row r="671" spans="8:10" x14ac:dyDescent="0.25">
      <c r="H671" s="8"/>
      <c r="J671" s="8"/>
    </row>
    <row r="672" spans="8:10" x14ac:dyDescent="0.25">
      <c r="H672" s="8"/>
      <c r="J672" s="8"/>
    </row>
    <row r="673" spans="8:10" x14ac:dyDescent="0.25">
      <c r="H673" s="8"/>
      <c r="J673" s="8"/>
    </row>
    <row r="674" spans="8:10" x14ac:dyDescent="0.25">
      <c r="H674" s="8"/>
      <c r="J674" s="8"/>
    </row>
    <row r="675" spans="8:10" x14ac:dyDescent="0.25">
      <c r="H675" s="8"/>
      <c r="J675" s="8"/>
    </row>
    <row r="676" spans="8:10" x14ac:dyDescent="0.25">
      <c r="H676" s="8"/>
      <c r="J676" s="8"/>
    </row>
    <row r="677" spans="8:10" x14ac:dyDescent="0.25">
      <c r="H677" s="8"/>
      <c r="J677" s="8"/>
    </row>
    <row r="678" spans="8:10" x14ac:dyDescent="0.25">
      <c r="H678" s="8"/>
      <c r="J678" s="8"/>
    </row>
    <row r="679" spans="8:10" x14ac:dyDescent="0.25">
      <c r="H679" s="8"/>
      <c r="J679" s="8"/>
    </row>
    <row r="680" spans="8:10" x14ac:dyDescent="0.25">
      <c r="H680" s="8"/>
      <c r="J680" s="8"/>
    </row>
    <row r="681" spans="8:10" x14ac:dyDescent="0.25">
      <c r="H681" s="8"/>
      <c r="J681" s="8"/>
    </row>
    <row r="682" spans="8:10" x14ac:dyDescent="0.25">
      <c r="H682" s="8"/>
      <c r="J682" s="8"/>
    </row>
    <row r="683" spans="8:10" x14ac:dyDescent="0.25">
      <c r="H683" s="8"/>
      <c r="J683" s="8"/>
    </row>
    <row r="684" spans="8:10" x14ac:dyDescent="0.25">
      <c r="H684" s="8"/>
      <c r="J684" s="8"/>
    </row>
    <row r="685" spans="8:10" x14ac:dyDescent="0.25">
      <c r="H685" s="8"/>
      <c r="J685" s="8"/>
    </row>
    <row r="686" spans="8:10" x14ac:dyDescent="0.25">
      <c r="H686" s="8"/>
      <c r="J686" s="8"/>
    </row>
    <row r="687" spans="8:10" x14ac:dyDescent="0.25">
      <c r="H687" s="8"/>
      <c r="J687" s="8"/>
    </row>
    <row r="688" spans="8:10" x14ac:dyDescent="0.25">
      <c r="H688" s="8"/>
      <c r="J688" s="8"/>
    </row>
    <row r="689" spans="8:10" x14ac:dyDescent="0.25">
      <c r="H689" s="8"/>
      <c r="J689" s="8"/>
    </row>
    <row r="690" spans="8:10" x14ac:dyDescent="0.25">
      <c r="H690" s="8"/>
      <c r="J690" s="8"/>
    </row>
    <row r="691" spans="8:10" x14ac:dyDescent="0.25">
      <c r="H691" s="8"/>
      <c r="J691" s="8"/>
    </row>
    <row r="692" spans="8:10" x14ac:dyDescent="0.25">
      <c r="H692" s="8"/>
      <c r="J692" s="8"/>
    </row>
    <row r="693" spans="8:10" x14ac:dyDescent="0.25">
      <c r="H693" s="8"/>
      <c r="J693" s="8"/>
    </row>
    <row r="694" spans="8:10" x14ac:dyDescent="0.25">
      <c r="H694" s="8"/>
      <c r="J694" s="8"/>
    </row>
    <row r="695" spans="8:10" x14ac:dyDescent="0.25">
      <c r="H695" s="8"/>
      <c r="J695" s="8"/>
    </row>
    <row r="696" spans="8:10" x14ac:dyDescent="0.25">
      <c r="H696" s="8"/>
      <c r="J696" s="8"/>
    </row>
    <row r="697" spans="8:10" x14ac:dyDescent="0.25">
      <c r="H697" s="8"/>
      <c r="J697" s="8"/>
    </row>
    <row r="698" spans="8:10" x14ac:dyDescent="0.25">
      <c r="H698" s="8"/>
      <c r="J698" s="8"/>
    </row>
    <row r="699" spans="8:10" x14ac:dyDescent="0.25">
      <c r="H699" s="8"/>
      <c r="J699" s="8"/>
    </row>
    <row r="700" spans="8:10" x14ac:dyDescent="0.25">
      <c r="H700" s="8"/>
      <c r="J700" s="8"/>
    </row>
    <row r="701" spans="8:10" x14ac:dyDescent="0.25">
      <c r="H701" s="8"/>
      <c r="J701" s="8"/>
    </row>
    <row r="702" spans="8:10" x14ac:dyDescent="0.25">
      <c r="H702" s="8"/>
      <c r="J702" s="8"/>
    </row>
    <row r="703" spans="8:10" x14ac:dyDescent="0.25">
      <c r="H703" s="8"/>
      <c r="J703" s="8"/>
    </row>
    <row r="704" spans="8:10" x14ac:dyDescent="0.25">
      <c r="H704" s="8"/>
      <c r="J704" s="8"/>
    </row>
    <row r="705" spans="8:10" x14ac:dyDescent="0.25">
      <c r="H705" s="8"/>
      <c r="J705" s="8"/>
    </row>
    <row r="706" spans="8:10" x14ac:dyDescent="0.25">
      <c r="H706" s="8"/>
      <c r="J706" s="8"/>
    </row>
    <row r="707" spans="8:10" x14ac:dyDescent="0.25">
      <c r="H707" s="8"/>
      <c r="J707" s="8"/>
    </row>
    <row r="708" spans="8:10" x14ac:dyDescent="0.25">
      <c r="H708" s="8"/>
      <c r="J708" s="8"/>
    </row>
    <row r="709" spans="8:10" x14ac:dyDescent="0.25">
      <c r="H709" s="8"/>
      <c r="J709" s="8"/>
    </row>
    <row r="710" spans="8:10" x14ac:dyDescent="0.25">
      <c r="H710" s="8"/>
      <c r="J710" s="8"/>
    </row>
    <row r="711" spans="8:10" x14ac:dyDescent="0.25">
      <c r="H711" s="8"/>
      <c r="J711" s="8"/>
    </row>
    <row r="712" spans="8:10" x14ac:dyDescent="0.25">
      <c r="H712" s="8"/>
      <c r="J712" s="8"/>
    </row>
    <row r="713" spans="8:10" x14ac:dyDescent="0.25">
      <c r="H713" s="8"/>
      <c r="J713" s="8"/>
    </row>
    <row r="714" spans="8:10" x14ac:dyDescent="0.25">
      <c r="H714" s="8"/>
      <c r="J714" s="8"/>
    </row>
    <row r="715" spans="8:10" x14ac:dyDescent="0.25">
      <c r="H715" s="8"/>
      <c r="J715" s="8"/>
    </row>
    <row r="716" spans="8:10" x14ac:dyDescent="0.25">
      <c r="H716" s="8"/>
      <c r="J716" s="8"/>
    </row>
    <row r="717" spans="8:10" x14ac:dyDescent="0.25">
      <c r="H717" s="8"/>
      <c r="J717" s="8"/>
    </row>
    <row r="718" spans="8:10" x14ac:dyDescent="0.25">
      <c r="H718" s="8"/>
      <c r="J718" s="8"/>
    </row>
    <row r="719" spans="8:10" x14ac:dyDescent="0.25">
      <c r="H719" s="8"/>
      <c r="J719" s="8"/>
    </row>
    <row r="720" spans="8:10" x14ac:dyDescent="0.25">
      <c r="H720" s="8"/>
      <c r="J720" s="8"/>
    </row>
    <row r="721" spans="8:10" x14ac:dyDescent="0.25">
      <c r="H721" s="8"/>
      <c r="J721" s="8"/>
    </row>
    <row r="722" spans="8:10" x14ac:dyDescent="0.25">
      <c r="H722" s="8"/>
      <c r="J722" s="8"/>
    </row>
    <row r="723" spans="8:10" x14ac:dyDescent="0.25">
      <c r="H723" s="8"/>
      <c r="J723" s="8"/>
    </row>
    <row r="724" spans="8:10" x14ac:dyDescent="0.25">
      <c r="H724" s="8"/>
      <c r="J724" s="8"/>
    </row>
    <row r="725" spans="8:10" x14ac:dyDescent="0.25">
      <c r="H725" s="8"/>
      <c r="J725" s="8"/>
    </row>
    <row r="726" spans="8:10" x14ac:dyDescent="0.25">
      <c r="H726" s="8"/>
      <c r="J726" s="8"/>
    </row>
    <row r="727" spans="8:10" x14ac:dyDescent="0.25">
      <c r="H727" s="8"/>
      <c r="J727" s="8"/>
    </row>
    <row r="728" spans="8:10" x14ac:dyDescent="0.25">
      <c r="H728" s="8"/>
      <c r="J728" s="8"/>
    </row>
    <row r="729" spans="8:10" x14ac:dyDescent="0.25">
      <c r="H729" s="8"/>
      <c r="J729" s="8"/>
    </row>
    <row r="730" spans="8:10" x14ac:dyDescent="0.25">
      <c r="H730" s="8"/>
      <c r="J730" s="8"/>
    </row>
    <row r="731" spans="8:10" x14ac:dyDescent="0.25">
      <c r="H731" s="8"/>
      <c r="J731" s="8"/>
    </row>
    <row r="732" spans="8:10" x14ac:dyDescent="0.25">
      <c r="H732" s="8"/>
      <c r="J732" s="8"/>
    </row>
    <row r="733" spans="8:10" x14ac:dyDescent="0.25">
      <c r="H733" s="8"/>
      <c r="J733" s="8"/>
    </row>
    <row r="734" spans="8:10" x14ac:dyDescent="0.25">
      <c r="H734" s="8"/>
      <c r="J734" s="8"/>
    </row>
    <row r="735" spans="8:10" x14ac:dyDescent="0.25">
      <c r="H735" s="8"/>
      <c r="J735" s="8"/>
    </row>
    <row r="736" spans="8:10" x14ac:dyDescent="0.25">
      <c r="H736" s="8"/>
      <c r="J736" s="8"/>
    </row>
    <row r="737" spans="8:10" x14ac:dyDescent="0.25">
      <c r="H737" s="8"/>
      <c r="J737" s="8"/>
    </row>
    <row r="738" spans="8:10" x14ac:dyDescent="0.25">
      <c r="H738" s="8"/>
      <c r="J738" s="8"/>
    </row>
    <row r="739" spans="8:10" x14ac:dyDescent="0.25">
      <c r="H739" s="8"/>
      <c r="J739" s="8"/>
    </row>
    <row r="740" spans="8:10" x14ac:dyDescent="0.25">
      <c r="H740" s="8"/>
      <c r="J740" s="8"/>
    </row>
    <row r="741" spans="8:10" x14ac:dyDescent="0.25">
      <c r="H741" s="8"/>
      <c r="J741" s="8"/>
    </row>
    <row r="742" spans="8:10" x14ac:dyDescent="0.25">
      <c r="H742" s="8"/>
      <c r="J742" s="8"/>
    </row>
    <row r="743" spans="8:10" x14ac:dyDescent="0.25">
      <c r="H743" s="8"/>
      <c r="J743" s="8"/>
    </row>
    <row r="744" spans="8:10" x14ac:dyDescent="0.25">
      <c r="H744" s="8"/>
      <c r="J744" s="8"/>
    </row>
    <row r="745" spans="8:10" x14ac:dyDescent="0.25">
      <c r="H745" s="8"/>
      <c r="J745" s="8"/>
    </row>
    <row r="746" spans="8:10" x14ac:dyDescent="0.25">
      <c r="H746" s="8"/>
      <c r="J746" s="8"/>
    </row>
    <row r="747" spans="8:10" x14ac:dyDescent="0.25">
      <c r="H747" s="8"/>
      <c r="J747" s="8"/>
    </row>
    <row r="748" spans="8:10" x14ac:dyDescent="0.25">
      <c r="H748" s="8"/>
      <c r="J748" s="8"/>
    </row>
    <row r="749" spans="8:10" x14ac:dyDescent="0.25">
      <c r="H749" s="8"/>
      <c r="J749" s="8"/>
    </row>
    <row r="750" spans="8:10" x14ac:dyDescent="0.25">
      <c r="H750" s="8"/>
      <c r="J750" s="8"/>
    </row>
    <row r="751" spans="8:10" x14ac:dyDescent="0.25">
      <c r="H751" s="8"/>
      <c r="J751" s="8"/>
    </row>
    <row r="752" spans="8:10" x14ac:dyDescent="0.25">
      <c r="H752" s="8"/>
      <c r="J752" s="8"/>
    </row>
    <row r="753" spans="8:10" x14ac:dyDescent="0.25">
      <c r="H753" s="8"/>
      <c r="J753" s="8"/>
    </row>
    <row r="754" spans="8:10" x14ac:dyDescent="0.25">
      <c r="H754" s="8"/>
      <c r="J754" s="8"/>
    </row>
    <row r="755" spans="8:10" x14ac:dyDescent="0.25">
      <c r="H755" s="8"/>
      <c r="J755" s="8"/>
    </row>
    <row r="756" spans="8:10" x14ac:dyDescent="0.25">
      <c r="H756" s="8"/>
      <c r="J756" s="8"/>
    </row>
    <row r="757" spans="8:10" x14ac:dyDescent="0.25">
      <c r="H757" s="8"/>
      <c r="J757" s="8"/>
    </row>
    <row r="758" spans="8:10" x14ac:dyDescent="0.25">
      <c r="H758" s="8"/>
      <c r="J758" s="8"/>
    </row>
    <row r="759" spans="8:10" x14ac:dyDescent="0.25">
      <c r="H759" s="8"/>
      <c r="J759" s="8"/>
    </row>
    <row r="760" spans="8:10" x14ac:dyDescent="0.25">
      <c r="H760" s="8"/>
      <c r="J760" s="8"/>
    </row>
    <row r="761" spans="8:10" x14ac:dyDescent="0.25">
      <c r="H761" s="8"/>
      <c r="J761" s="8"/>
    </row>
    <row r="762" spans="8:10" x14ac:dyDescent="0.25">
      <c r="H762" s="8"/>
      <c r="J762" s="8"/>
    </row>
    <row r="763" spans="8:10" x14ac:dyDescent="0.25">
      <c r="H763" s="8"/>
      <c r="J763" s="8"/>
    </row>
    <row r="764" spans="8:10" x14ac:dyDescent="0.25">
      <c r="H764" s="8"/>
      <c r="J764" s="8"/>
    </row>
    <row r="765" spans="8:10" x14ac:dyDescent="0.25">
      <c r="H765" s="8"/>
      <c r="J765" s="8"/>
    </row>
    <row r="766" spans="8:10" x14ac:dyDescent="0.25">
      <c r="H766" s="8"/>
      <c r="J766" s="8"/>
    </row>
    <row r="767" spans="8:10" x14ac:dyDescent="0.25">
      <c r="H767" s="8"/>
      <c r="J767" s="8"/>
    </row>
    <row r="768" spans="8:10" x14ac:dyDescent="0.25">
      <c r="H768" s="8"/>
      <c r="J768" s="8"/>
    </row>
    <row r="769" spans="8:10" x14ac:dyDescent="0.25">
      <c r="H769" s="8"/>
      <c r="J769" s="8"/>
    </row>
    <row r="770" spans="8:10" x14ac:dyDescent="0.25">
      <c r="H770" s="8"/>
      <c r="J770" s="8"/>
    </row>
    <row r="771" spans="8:10" x14ac:dyDescent="0.25">
      <c r="H771" s="8"/>
      <c r="J771" s="8"/>
    </row>
    <row r="772" spans="8:10" x14ac:dyDescent="0.25">
      <c r="H772" s="8"/>
      <c r="J772" s="8"/>
    </row>
    <row r="773" spans="8:10" x14ac:dyDescent="0.25">
      <c r="H773" s="8"/>
      <c r="J773" s="8"/>
    </row>
    <row r="774" spans="8:10" x14ac:dyDescent="0.25">
      <c r="H774" s="8"/>
      <c r="J774" s="8"/>
    </row>
    <row r="775" spans="8:10" x14ac:dyDescent="0.25">
      <c r="H775" s="8"/>
      <c r="J775" s="8"/>
    </row>
    <row r="776" spans="8:10" x14ac:dyDescent="0.25">
      <c r="H776" s="8"/>
      <c r="J776" s="8"/>
    </row>
    <row r="777" spans="8:10" x14ac:dyDescent="0.25">
      <c r="H777" s="8"/>
      <c r="J777" s="8"/>
    </row>
    <row r="778" spans="8:10" x14ac:dyDescent="0.25">
      <c r="H778" s="8"/>
      <c r="J778" s="8"/>
    </row>
    <row r="779" spans="8:10" x14ac:dyDescent="0.25">
      <c r="H779" s="8"/>
      <c r="J779" s="8"/>
    </row>
    <row r="780" spans="8:10" x14ac:dyDescent="0.25">
      <c r="H780" s="8"/>
      <c r="J780" s="8"/>
    </row>
    <row r="781" spans="8:10" x14ac:dyDescent="0.25">
      <c r="H781" s="8"/>
      <c r="J781" s="8"/>
    </row>
    <row r="782" spans="8:10" x14ac:dyDescent="0.25">
      <c r="H782" s="8"/>
      <c r="J782" s="8"/>
    </row>
    <row r="783" spans="8:10" x14ac:dyDescent="0.25">
      <c r="H783" s="8"/>
      <c r="J783" s="8"/>
    </row>
    <row r="784" spans="8:10" x14ac:dyDescent="0.25">
      <c r="H784" s="8"/>
      <c r="J784" s="8"/>
    </row>
    <row r="785" spans="8:10" x14ac:dyDescent="0.25">
      <c r="H785" s="8"/>
      <c r="J785" s="8"/>
    </row>
    <row r="786" spans="8:10" x14ac:dyDescent="0.25">
      <c r="H786" s="8"/>
      <c r="J786" s="8"/>
    </row>
    <row r="787" spans="8:10" x14ac:dyDescent="0.25">
      <c r="H787" s="8"/>
      <c r="J787" s="8"/>
    </row>
    <row r="788" spans="8:10" x14ac:dyDescent="0.25">
      <c r="H788" s="8"/>
      <c r="J788" s="8"/>
    </row>
    <row r="789" spans="8:10" x14ac:dyDescent="0.25">
      <c r="H789" s="8"/>
      <c r="J789" s="8"/>
    </row>
    <row r="790" spans="8:10" x14ac:dyDescent="0.25">
      <c r="H790" s="8"/>
      <c r="J790" s="8"/>
    </row>
    <row r="791" spans="8:10" x14ac:dyDescent="0.25">
      <c r="H791" s="8"/>
      <c r="J791" s="8"/>
    </row>
    <row r="792" spans="8:10" x14ac:dyDescent="0.25">
      <c r="H792" s="8"/>
      <c r="J792" s="8"/>
    </row>
    <row r="793" spans="8:10" x14ac:dyDescent="0.25">
      <c r="H793" s="8"/>
      <c r="J793" s="8"/>
    </row>
    <row r="794" spans="8:10" x14ac:dyDescent="0.25">
      <c r="H794" s="8"/>
      <c r="J794" s="8"/>
    </row>
    <row r="795" spans="8:10" x14ac:dyDescent="0.25">
      <c r="H795" s="8"/>
      <c r="J795" s="8"/>
    </row>
    <row r="796" spans="8:10" x14ac:dyDescent="0.25">
      <c r="H796" s="8"/>
      <c r="J796" s="8"/>
    </row>
    <row r="797" spans="8:10" x14ac:dyDescent="0.25">
      <c r="H797" s="8"/>
      <c r="J797" s="8"/>
    </row>
    <row r="798" spans="8:10" x14ac:dyDescent="0.25">
      <c r="H798" s="8"/>
      <c r="J798" s="8"/>
    </row>
    <row r="799" spans="8:10" x14ac:dyDescent="0.25">
      <c r="H799" s="8"/>
      <c r="J799" s="8"/>
    </row>
    <row r="800" spans="8:10" x14ac:dyDescent="0.25">
      <c r="H800" s="8"/>
      <c r="J800" s="8"/>
    </row>
    <row r="801" spans="8:10" x14ac:dyDescent="0.25">
      <c r="H801" s="8"/>
      <c r="J801" s="8"/>
    </row>
    <row r="802" spans="8:10" x14ac:dyDescent="0.25">
      <c r="H802" s="8"/>
      <c r="J802" s="8"/>
    </row>
    <row r="803" spans="8:10" x14ac:dyDescent="0.25">
      <c r="H803" s="8"/>
      <c r="J803" s="8"/>
    </row>
    <row r="804" spans="8:10" x14ac:dyDescent="0.25">
      <c r="H804" s="8"/>
      <c r="J804" s="8"/>
    </row>
    <row r="805" spans="8:10" x14ac:dyDescent="0.25">
      <c r="H805" s="8"/>
      <c r="J805" s="8"/>
    </row>
    <row r="806" spans="8:10" x14ac:dyDescent="0.25">
      <c r="H806" s="8"/>
      <c r="J806" s="8"/>
    </row>
    <row r="807" spans="8:10" x14ac:dyDescent="0.25">
      <c r="H807" s="8"/>
      <c r="J807" s="8"/>
    </row>
    <row r="808" spans="8:10" x14ac:dyDescent="0.25">
      <c r="H808" s="8"/>
      <c r="J808" s="8"/>
    </row>
    <row r="809" spans="8:10" x14ac:dyDescent="0.25">
      <c r="H809" s="8"/>
      <c r="J809" s="8"/>
    </row>
    <row r="810" spans="8:10" x14ac:dyDescent="0.25">
      <c r="H810" s="8"/>
      <c r="J810" s="8"/>
    </row>
    <row r="811" spans="8:10" x14ac:dyDescent="0.25">
      <c r="H811" s="8"/>
      <c r="J811" s="8"/>
    </row>
    <row r="812" spans="8:10" x14ac:dyDescent="0.25">
      <c r="H812" s="8"/>
      <c r="J812" s="8"/>
    </row>
    <row r="813" spans="8:10" x14ac:dyDescent="0.25">
      <c r="H813" s="8"/>
      <c r="J813" s="8"/>
    </row>
    <row r="814" spans="8:10" x14ac:dyDescent="0.25">
      <c r="H814" s="8"/>
      <c r="J814" s="8"/>
    </row>
    <row r="815" spans="8:10" x14ac:dyDescent="0.25">
      <c r="H815" s="8"/>
      <c r="J815" s="8"/>
    </row>
    <row r="816" spans="8:10" x14ac:dyDescent="0.25">
      <c r="H816" s="8"/>
      <c r="J816" s="8"/>
    </row>
    <row r="817" spans="8:10" x14ac:dyDescent="0.25">
      <c r="H817" s="8"/>
      <c r="J817" s="8"/>
    </row>
    <row r="818" spans="8:10" x14ac:dyDescent="0.25">
      <c r="H818" s="8"/>
      <c r="J818" s="8"/>
    </row>
    <row r="819" spans="8:10" x14ac:dyDescent="0.25">
      <c r="H819" s="8"/>
      <c r="J819" s="8"/>
    </row>
    <row r="820" spans="8:10" x14ac:dyDescent="0.25">
      <c r="H820" s="8"/>
      <c r="J820" s="8"/>
    </row>
    <row r="821" spans="8:10" x14ac:dyDescent="0.25">
      <c r="H821" s="8"/>
      <c r="J821" s="8"/>
    </row>
    <row r="822" spans="8:10" x14ac:dyDescent="0.25">
      <c r="H822" s="8"/>
      <c r="J822" s="8"/>
    </row>
    <row r="823" spans="8:10" x14ac:dyDescent="0.25">
      <c r="H823" s="8"/>
      <c r="J823" s="8"/>
    </row>
    <row r="824" spans="8:10" x14ac:dyDescent="0.25">
      <c r="H824" s="8"/>
      <c r="J824" s="8"/>
    </row>
    <row r="825" spans="8:10" x14ac:dyDescent="0.25">
      <c r="H825" s="8"/>
      <c r="J825" s="8"/>
    </row>
    <row r="826" spans="8:10" x14ac:dyDescent="0.25">
      <c r="H826" s="8"/>
      <c r="J826" s="8"/>
    </row>
    <row r="827" spans="8:10" x14ac:dyDescent="0.25">
      <c r="H827" s="8"/>
      <c r="J827" s="8"/>
    </row>
    <row r="828" spans="8:10" x14ac:dyDescent="0.25">
      <c r="H828" s="8"/>
      <c r="J828" s="8"/>
    </row>
    <row r="829" spans="8:10" x14ac:dyDescent="0.25">
      <c r="H829" s="8"/>
      <c r="J829" s="8"/>
    </row>
    <row r="830" spans="8:10" x14ac:dyDescent="0.25">
      <c r="H830" s="8"/>
      <c r="J830" s="8"/>
    </row>
    <row r="831" spans="8:10" x14ac:dyDescent="0.25">
      <c r="H831" s="8"/>
      <c r="J831" s="8"/>
    </row>
    <row r="832" spans="8:10" x14ac:dyDescent="0.25">
      <c r="H832" s="8"/>
      <c r="J832" s="8"/>
    </row>
    <row r="833" spans="8:10" x14ac:dyDescent="0.25">
      <c r="H833" s="8"/>
      <c r="J833" s="8"/>
    </row>
    <row r="834" spans="8:10" x14ac:dyDescent="0.25">
      <c r="H834" s="8"/>
      <c r="J834" s="8"/>
    </row>
    <row r="835" spans="8:10" x14ac:dyDescent="0.25">
      <c r="H835" s="8"/>
      <c r="J835" s="8"/>
    </row>
    <row r="836" spans="8:10" x14ac:dyDescent="0.25">
      <c r="H836" s="8"/>
      <c r="J836" s="8"/>
    </row>
    <row r="837" spans="8:10" x14ac:dyDescent="0.25">
      <c r="H837" s="8"/>
      <c r="J837" s="8"/>
    </row>
    <row r="838" spans="8:10" x14ac:dyDescent="0.25">
      <c r="H838" s="8"/>
      <c r="J838" s="8"/>
    </row>
    <row r="839" spans="8:10" x14ac:dyDescent="0.25">
      <c r="H839" s="8"/>
      <c r="J839" s="8"/>
    </row>
    <row r="840" spans="8:10" x14ac:dyDescent="0.25">
      <c r="H840" s="8"/>
      <c r="J840" s="8"/>
    </row>
    <row r="841" spans="8:10" x14ac:dyDescent="0.25">
      <c r="H841" s="8"/>
      <c r="J841" s="8"/>
    </row>
    <row r="842" spans="8:10" x14ac:dyDescent="0.25">
      <c r="H842" s="8"/>
      <c r="J842" s="8"/>
    </row>
    <row r="843" spans="8:10" x14ac:dyDescent="0.25">
      <c r="H843" s="8"/>
      <c r="J843" s="8"/>
    </row>
    <row r="844" spans="8:10" x14ac:dyDescent="0.25">
      <c r="H844" s="8"/>
      <c r="J844" s="8"/>
    </row>
    <row r="845" spans="8:10" x14ac:dyDescent="0.25">
      <c r="H845" s="8"/>
      <c r="J845" s="8"/>
    </row>
    <row r="846" spans="8:10" x14ac:dyDescent="0.25">
      <c r="H846" s="8"/>
      <c r="J846" s="8"/>
    </row>
    <row r="847" spans="8:10" x14ac:dyDescent="0.25">
      <c r="H847" s="8"/>
      <c r="J847" s="8"/>
    </row>
    <row r="848" spans="8:10" x14ac:dyDescent="0.25">
      <c r="H848" s="8"/>
      <c r="J848" s="8"/>
    </row>
    <row r="849" spans="8:10" x14ac:dyDescent="0.25">
      <c r="H849" s="8"/>
      <c r="J849" s="8"/>
    </row>
    <row r="850" spans="8:10" x14ac:dyDescent="0.25">
      <c r="H850" s="8"/>
      <c r="J850" s="8"/>
    </row>
    <row r="851" spans="8:10" x14ac:dyDescent="0.25">
      <c r="H851" s="8"/>
      <c r="J851" s="8"/>
    </row>
    <row r="852" spans="8:10" x14ac:dyDescent="0.25">
      <c r="H852" s="8"/>
      <c r="J852" s="8"/>
    </row>
    <row r="853" spans="8:10" x14ac:dyDescent="0.25">
      <c r="H853" s="8"/>
      <c r="J853" s="8"/>
    </row>
    <row r="854" spans="8:10" x14ac:dyDescent="0.25">
      <c r="H854" s="8"/>
      <c r="J854" s="8"/>
    </row>
    <row r="855" spans="8:10" x14ac:dyDescent="0.25">
      <c r="H855" s="8"/>
      <c r="J855" s="8"/>
    </row>
    <row r="856" spans="8:10" x14ac:dyDescent="0.25">
      <c r="H856" s="8"/>
      <c r="J856" s="8"/>
    </row>
    <row r="857" spans="8:10" x14ac:dyDescent="0.25">
      <c r="H857" s="8"/>
      <c r="J857" s="8"/>
    </row>
    <row r="858" spans="8:10" x14ac:dyDescent="0.25">
      <c r="H858" s="8"/>
      <c r="J858" s="8"/>
    </row>
    <row r="859" spans="8:10" x14ac:dyDescent="0.25">
      <c r="H859" s="8"/>
      <c r="J859" s="8"/>
    </row>
    <row r="860" spans="8:10" x14ac:dyDescent="0.25">
      <c r="H860" s="8"/>
      <c r="J860" s="8"/>
    </row>
    <row r="861" spans="8:10" x14ac:dyDescent="0.25">
      <c r="H861" s="8"/>
      <c r="J861" s="8"/>
    </row>
    <row r="862" spans="8:10" x14ac:dyDescent="0.25">
      <c r="H862" s="8"/>
      <c r="J862" s="8"/>
    </row>
    <row r="863" spans="8:10" x14ac:dyDescent="0.25">
      <c r="H863" s="8"/>
      <c r="J863" s="8"/>
    </row>
    <row r="864" spans="8:10" x14ac:dyDescent="0.25">
      <c r="H864" s="8"/>
      <c r="J864" s="8"/>
    </row>
    <row r="865" spans="8:10" x14ac:dyDescent="0.25">
      <c r="H865" s="8"/>
      <c r="J865" s="8"/>
    </row>
    <row r="866" spans="8:10" x14ac:dyDescent="0.25">
      <c r="H866" s="8"/>
      <c r="J866" s="8"/>
    </row>
    <row r="867" spans="8:10" x14ac:dyDescent="0.25">
      <c r="H867" s="8"/>
      <c r="J867" s="8"/>
    </row>
    <row r="868" spans="8:10" x14ac:dyDescent="0.25">
      <c r="H868" s="8"/>
      <c r="J868" s="8"/>
    </row>
    <row r="869" spans="8:10" x14ac:dyDescent="0.25">
      <c r="H869" s="8"/>
      <c r="J869" s="8"/>
    </row>
    <row r="870" spans="8:10" x14ac:dyDescent="0.25">
      <c r="H870" s="8"/>
      <c r="J870" s="8"/>
    </row>
    <row r="871" spans="8:10" x14ac:dyDescent="0.25">
      <c r="H871" s="8"/>
      <c r="J871" s="8"/>
    </row>
    <row r="872" spans="8:10" x14ac:dyDescent="0.25">
      <c r="H872" s="8"/>
      <c r="J872" s="8"/>
    </row>
    <row r="873" spans="8:10" x14ac:dyDescent="0.25">
      <c r="H873" s="8"/>
      <c r="J873" s="8"/>
    </row>
    <row r="874" spans="8:10" x14ac:dyDescent="0.25">
      <c r="H874" s="8"/>
      <c r="J874" s="8"/>
    </row>
    <row r="875" spans="8:10" x14ac:dyDescent="0.25">
      <c r="H875" s="8"/>
      <c r="J875" s="8"/>
    </row>
    <row r="876" spans="8:10" x14ac:dyDescent="0.25">
      <c r="H876" s="8"/>
      <c r="J876" s="8"/>
    </row>
    <row r="877" spans="8:10" x14ac:dyDescent="0.25">
      <c r="H877" s="8"/>
      <c r="J877" s="8"/>
    </row>
    <row r="878" spans="8:10" x14ac:dyDescent="0.25">
      <c r="H878" s="8"/>
      <c r="J878" s="8"/>
    </row>
    <row r="879" spans="8:10" x14ac:dyDescent="0.25">
      <c r="H879" s="8"/>
      <c r="J879" s="8"/>
    </row>
    <row r="880" spans="8:10" x14ac:dyDescent="0.25">
      <c r="H880" s="8"/>
      <c r="J880" s="8"/>
    </row>
    <row r="881" spans="8:10" x14ac:dyDescent="0.25">
      <c r="H881" s="8"/>
      <c r="J881" s="8"/>
    </row>
    <row r="882" spans="8:10" x14ac:dyDescent="0.25">
      <c r="H882" s="8"/>
      <c r="J882" s="8"/>
    </row>
    <row r="883" spans="8:10" x14ac:dyDescent="0.25">
      <c r="H883" s="8"/>
      <c r="J883" s="8"/>
    </row>
    <row r="884" spans="8:10" x14ac:dyDescent="0.25">
      <c r="H884" s="8"/>
      <c r="J884" s="8"/>
    </row>
    <row r="885" spans="8:10" x14ac:dyDescent="0.25">
      <c r="H885" s="8"/>
      <c r="J885" s="8"/>
    </row>
    <row r="886" spans="8:10" x14ac:dyDescent="0.25">
      <c r="H886" s="8"/>
      <c r="J886" s="8"/>
    </row>
    <row r="887" spans="8:10" x14ac:dyDescent="0.25">
      <c r="H887" s="8"/>
      <c r="J887" s="8"/>
    </row>
    <row r="888" spans="8:10" x14ac:dyDescent="0.25">
      <c r="H888" s="8"/>
      <c r="J888" s="8"/>
    </row>
    <row r="889" spans="8:10" x14ac:dyDescent="0.25">
      <c r="H889" s="8"/>
      <c r="J889" s="8"/>
    </row>
    <row r="890" spans="8:10" x14ac:dyDescent="0.25">
      <c r="H890" s="8"/>
      <c r="J890" s="8"/>
    </row>
    <row r="891" spans="8:10" x14ac:dyDescent="0.25">
      <c r="H891" s="8"/>
      <c r="J891" s="8"/>
    </row>
    <row r="892" spans="8:10" x14ac:dyDescent="0.25">
      <c r="H892" s="8"/>
      <c r="J892" s="8"/>
    </row>
    <row r="893" spans="8:10" x14ac:dyDescent="0.25">
      <c r="H893" s="8"/>
      <c r="J893" s="8"/>
    </row>
    <row r="894" spans="8:10" x14ac:dyDescent="0.25">
      <c r="H894" s="8"/>
      <c r="J894" s="8"/>
    </row>
    <row r="895" spans="8:10" x14ac:dyDescent="0.25">
      <c r="H895" s="8"/>
      <c r="J895" s="8"/>
    </row>
    <row r="896" spans="8:10" x14ac:dyDescent="0.25">
      <c r="H896" s="8"/>
      <c r="J896" s="8"/>
    </row>
    <row r="897" spans="8:10" x14ac:dyDescent="0.25">
      <c r="H897" s="8"/>
      <c r="J897" s="8"/>
    </row>
    <row r="898" spans="8:10" x14ac:dyDescent="0.25">
      <c r="H898" s="8"/>
      <c r="J898" s="8"/>
    </row>
    <row r="899" spans="8:10" x14ac:dyDescent="0.25">
      <c r="H899" s="8"/>
      <c r="J899" s="8"/>
    </row>
    <row r="900" spans="8:10" x14ac:dyDescent="0.25">
      <c r="H900" s="8"/>
      <c r="J900" s="8"/>
    </row>
    <row r="901" spans="8:10" x14ac:dyDescent="0.25">
      <c r="H901" s="8"/>
      <c r="J901" s="8"/>
    </row>
    <row r="902" spans="8:10" x14ac:dyDescent="0.25">
      <c r="H902" s="8"/>
      <c r="J902" s="8"/>
    </row>
    <row r="903" spans="8:10" x14ac:dyDescent="0.25">
      <c r="H903" s="8"/>
      <c r="J903" s="8"/>
    </row>
    <row r="904" spans="8:10" x14ac:dyDescent="0.25">
      <c r="H904" s="8"/>
      <c r="J904" s="8"/>
    </row>
    <row r="905" spans="8:10" x14ac:dyDescent="0.25">
      <c r="H905" s="8"/>
      <c r="J905" s="8"/>
    </row>
    <row r="906" spans="8:10" x14ac:dyDescent="0.25">
      <c r="H906" s="8"/>
      <c r="J906" s="8"/>
    </row>
    <row r="907" spans="8:10" x14ac:dyDescent="0.25">
      <c r="H907" s="8"/>
      <c r="J907" s="8"/>
    </row>
    <row r="908" spans="8:10" x14ac:dyDescent="0.25">
      <c r="H908" s="8"/>
      <c r="J908" s="8"/>
    </row>
    <row r="909" spans="8:10" x14ac:dyDescent="0.25">
      <c r="H909" s="8"/>
      <c r="J909" s="8"/>
    </row>
    <row r="910" spans="8:10" x14ac:dyDescent="0.25">
      <c r="H910" s="8"/>
      <c r="J910" s="8"/>
    </row>
    <row r="911" spans="8:10" x14ac:dyDescent="0.25">
      <c r="H911" s="8"/>
      <c r="J911" s="8"/>
    </row>
    <row r="912" spans="8:10" x14ac:dyDescent="0.25">
      <c r="H912" s="8"/>
      <c r="J912" s="8"/>
    </row>
    <row r="913" spans="8:10" x14ac:dyDescent="0.25">
      <c r="H913" s="8"/>
      <c r="J913" s="8"/>
    </row>
    <row r="914" spans="8:10" x14ac:dyDescent="0.25">
      <c r="H914" s="8"/>
      <c r="J914" s="8"/>
    </row>
    <row r="915" spans="8:10" x14ac:dyDescent="0.25">
      <c r="H915" s="8"/>
      <c r="J915" s="8"/>
    </row>
    <row r="916" spans="8:10" x14ac:dyDescent="0.25">
      <c r="H916" s="8"/>
      <c r="J916" s="8"/>
    </row>
    <row r="917" spans="8:10" x14ac:dyDescent="0.25">
      <c r="H917" s="8"/>
      <c r="J917" s="8"/>
    </row>
    <row r="918" spans="8:10" x14ac:dyDescent="0.25">
      <c r="H918" s="8"/>
      <c r="J918" s="8"/>
    </row>
    <row r="919" spans="8:10" x14ac:dyDescent="0.25">
      <c r="H919" s="8"/>
      <c r="J919" s="8"/>
    </row>
    <row r="920" spans="8:10" x14ac:dyDescent="0.25">
      <c r="H920" s="8"/>
      <c r="J920" s="8"/>
    </row>
    <row r="921" spans="8:10" x14ac:dyDescent="0.25">
      <c r="H921" s="8"/>
      <c r="J921" s="8"/>
    </row>
    <row r="922" spans="8:10" x14ac:dyDescent="0.25">
      <c r="H922" s="8"/>
      <c r="J922" s="8"/>
    </row>
    <row r="923" spans="8:10" x14ac:dyDescent="0.25">
      <c r="H923" s="8"/>
      <c r="J923" s="8"/>
    </row>
    <row r="924" spans="8:10" x14ac:dyDescent="0.25">
      <c r="H924" s="8"/>
      <c r="J924" s="8"/>
    </row>
    <row r="925" spans="8:10" x14ac:dyDescent="0.25">
      <c r="H925" s="8"/>
      <c r="J925" s="8"/>
    </row>
    <row r="926" spans="8:10" x14ac:dyDescent="0.25">
      <c r="H926" s="8"/>
      <c r="J926" s="8"/>
    </row>
    <row r="927" spans="8:10" x14ac:dyDescent="0.25">
      <c r="H927" s="8"/>
      <c r="J927" s="8"/>
    </row>
    <row r="928" spans="8:10" x14ac:dyDescent="0.25">
      <c r="H928" s="8"/>
      <c r="J928" s="8"/>
    </row>
    <row r="929" spans="8:10" x14ac:dyDescent="0.25">
      <c r="H929" s="8"/>
      <c r="J929" s="8"/>
    </row>
    <row r="930" spans="8:10" x14ac:dyDescent="0.25">
      <c r="H930" s="8"/>
      <c r="J930" s="8"/>
    </row>
    <row r="931" spans="8:10" x14ac:dyDescent="0.25">
      <c r="H931" s="8"/>
      <c r="J931" s="8"/>
    </row>
    <row r="932" spans="8:10" x14ac:dyDescent="0.25">
      <c r="H932" s="8"/>
      <c r="J932" s="8"/>
    </row>
    <row r="933" spans="8:10" x14ac:dyDescent="0.25">
      <c r="H933" s="8"/>
      <c r="J933" s="8"/>
    </row>
    <row r="934" spans="8:10" x14ac:dyDescent="0.25">
      <c r="H934" s="8"/>
      <c r="J934" s="8"/>
    </row>
    <row r="935" spans="8:10" x14ac:dyDescent="0.25">
      <c r="H935" s="8"/>
      <c r="J935" s="8"/>
    </row>
    <row r="936" spans="8:10" x14ac:dyDescent="0.25">
      <c r="H936" s="8"/>
      <c r="J936" s="8"/>
    </row>
    <row r="937" spans="8:10" x14ac:dyDescent="0.25">
      <c r="H937" s="8"/>
      <c r="J937" s="8"/>
    </row>
    <row r="938" spans="8:10" x14ac:dyDescent="0.25">
      <c r="H938" s="8"/>
      <c r="J938" s="8"/>
    </row>
    <row r="939" spans="8:10" x14ac:dyDescent="0.25">
      <c r="H939" s="8"/>
      <c r="J939" s="8"/>
    </row>
    <row r="940" spans="8:10" x14ac:dyDescent="0.25">
      <c r="H940" s="8"/>
      <c r="J940" s="8"/>
    </row>
    <row r="941" spans="8:10" x14ac:dyDescent="0.25">
      <c r="H941" s="8"/>
      <c r="J941" s="8"/>
    </row>
    <row r="942" spans="8:10" x14ac:dyDescent="0.25">
      <c r="H942" s="8"/>
      <c r="J942" s="8"/>
    </row>
    <row r="943" spans="8:10" x14ac:dyDescent="0.25">
      <c r="H943" s="8"/>
      <c r="J943" s="8"/>
    </row>
    <row r="944" spans="8:10" x14ac:dyDescent="0.25">
      <c r="H944" s="8"/>
      <c r="J944" s="8"/>
    </row>
    <row r="945" spans="8:10" x14ac:dyDescent="0.25">
      <c r="H945" s="8"/>
      <c r="J945" s="8"/>
    </row>
    <row r="946" spans="8:10" x14ac:dyDescent="0.25">
      <c r="H946" s="8"/>
      <c r="J946" s="8"/>
    </row>
    <row r="947" spans="8:10" x14ac:dyDescent="0.25">
      <c r="H947" s="8"/>
      <c r="J947" s="8"/>
    </row>
    <row r="948" spans="8:10" x14ac:dyDescent="0.25">
      <c r="H948" s="8"/>
      <c r="J948" s="8"/>
    </row>
    <row r="949" spans="8:10" x14ac:dyDescent="0.25">
      <c r="H949" s="8"/>
      <c r="J949" s="8"/>
    </row>
    <row r="950" spans="8:10" x14ac:dyDescent="0.25">
      <c r="H950" s="8"/>
      <c r="J950" s="8"/>
    </row>
    <row r="951" spans="8:10" x14ac:dyDescent="0.25">
      <c r="H951" s="8"/>
      <c r="J951" s="8"/>
    </row>
    <row r="952" spans="8:10" x14ac:dyDescent="0.25">
      <c r="H952" s="8"/>
      <c r="J952" s="8"/>
    </row>
    <row r="953" spans="8:10" x14ac:dyDescent="0.25">
      <c r="H953" s="8"/>
      <c r="J953" s="8"/>
    </row>
    <row r="954" spans="8:10" x14ac:dyDescent="0.25">
      <c r="H954" s="8"/>
      <c r="J954" s="8"/>
    </row>
    <row r="955" spans="8:10" x14ac:dyDescent="0.25">
      <c r="H955" s="8"/>
      <c r="J955" s="8"/>
    </row>
    <row r="956" spans="8:10" x14ac:dyDescent="0.25">
      <c r="H956" s="8"/>
      <c r="J956" s="8"/>
    </row>
    <row r="957" spans="8:10" x14ac:dyDescent="0.25">
      <c r="H957" s="8"/>
      <c r="J957" s="8"/>
    </row>
    <row r="958" spans="8:10" x14ac:dyDescent="0.25">
      <c r="H958" s="8"/>
      <c r="J958" s="8"/>
    </row>
    <row r="959" spans="8:10" x14ac:dyDescent="0.25">
      <c r="H959" s="8"/>
      <c r="J959" s="8"/>
    </row>
    <row r="960" spans="8:10" x14ac:dyDescent="0.25">
      <c r="H960" s="8"/>
      <c r="J960" s="8"/>
    </row>
    <row r="961" spans="8:10" x14ac:dyDescent="0.25">
      <c r="H961" s="8"/>
      <c r="J961" s="8"/>
    </row>
    <row r="962" spans="8:10" x14ac:dyDescent="0.25">
      <c r="H962" s="8"/>
      <c r="J962" s="8"/>
    </row>
    <row r="963" spans="8:10" x14ac:dyDescent="0.25">
      <c r="H963" s="8"/>
      <c r="J963" s="8"/>
    </row>
    <row r="964" spans="8:10" x14ac:dyDescent="0.25">
      <c r="H964" s="8"/>
      <c r="J964" s="8"/>
    </row>
    <row r="965" spans="8:10" x14ac:dyDescent="0.25">
      <c r="H965" s="8"/>
      <c r="J965" s="8"/>
    </row>
    <row r="966" spans="8:10" x14ac:dyDescent="0.25">
      <c r="H966" s="8"/>
      <c r="J966" s="8"/>
    </row>
    <row r="967" spans="8:10" x14ac:dyDescent="0.25">
      <c r="H967" s="8"/>
      <c r="J967" s="8"/>
    </row>
    <row r="968" spans="8:10" x14ac:dyDescent="0.25">
      <c r="H968" s="8"/>
      <c r="J968" s="8"/>
    </row>
    <row r="969" spans="8:10" x14ac:dyDescent="0.25">
      <c r="H969" s="8"/>
      <c r="J969" s="8"/>
    </row>
    <row r="970" spans="8:10" x14ac:dyDescent="0.25">
      <c r="H970" s="8"/>
      <c r="J970" s="8"/>
    </row>
    <row r="971" spans="8:10" x14ac:dyDescent="0.25">
      <c r="H971" s="8"/>
      <c r="J971" s="8"/>
    </row>
    <row r="972" spans="8:10" x14ac:dyDescent="0.25">
      <c r="H972" s="8"/>
      <c r="J972" s="8"/>
    </row>
    <row r="973" spans="8:10" x14ac:dyDescent="0.25">
      <c r="H973" s="8"/>
      <c r="J973" s="8"/>
    </row>
    <row r="974" spans="8:10" x14ac:dyDescent="0.25">
      <c r="H974" s="8"/>
      <c r="J974" s="8"/>
    </row>
    <row r="975" spans="8:10" x14ac:dyDescent="0.25">
      <c r="H975" s="8"/>
      <c r="J975" s="8"/>
    </row>
    <row r="976" spans="8:10" x14ac:dyDescent="0.25">
      <c r="H976" s="8"/>
      <c r="J976" s="8"/>
    </row>
    <row r="977" spans="8:10" x14ac:dyDescent="0.25">
      <c r="H977" s="8"/>
      <c r="J977" s="8"/>
    </row>
    <row r="978" spans="8:10" x14ac:dyDescent="0.25">
      <c r="H978" s="8"/>
      <c r="J978" s="8"/>
    </row>
    <row r="979" spans="8:10" x14ac:dyDescent="0.25">
      <c r="H979" s="8"/>
      <c r="J979" s="8"/>
    </row>
    <row r="980" spans="8:10" x14ac:dyDescent="0.25">
      <c r="H980" s="8"/>
      <c r="J980" s="8"/>
    </row>
    <row r="981" spans="8:10" x14ac:dyDescent="0.25">
      <c r="H981" s="8"/>
      <c r="J981" s="8"/>
    </row>
    <row r="982" spans="8:10" x14ac:dyDescent="0.25">
      <c r="H982" s="8"/>
      <c r="J982" s="8"/>
    </row>
    <row r="983" spans="8:10" x14ac:dyDescent="0.25">
      <c r="H983" s="8"/>
      <c r="J983" s="8"/>
    </row>
    <row r="984" spans="8:10" x14ac:dyDescent="0.25">
      <c r="H984" s="8"/>
      <c r="J984" s="8"/>
    </row>
    <row r="985" spans="8:10" x14ac:dyDescent="0.25">
      <c r="H985" s="8"/>
      <c r="J985" s="8"/>
    </row>
    <row r="986" spans="8:10" x14ac:dyDescent="0.25">
      <c r="H986" s="8"/>
      <c r="J986" s="8"/>
    </row>
    <row r="987" spans="8:10" x14ac:dyDescent="0.25">
      <c r="H987" s="8"/>
      <c r="J987" s="8"/>
    </row>
    <row r="988" spans="8:10" x14ac:dyDescent="0.25">
      <c r="H988" s="8"/>
      <c r="J988" s="8"/>
    </row>
    <row r="989" spans="8:10" x14ac:dyDescent="0.25">
      <c r="H989" s="8"/>
      <c r="J989" s="8"/>
    </row>
    <row r="990" spans="8:10" x14ac:dyDescent="0.25">
      <c r="H990" s="8"/>
      <c r="J990" s="8"/>
    </row>
    <row r="991" spans="8:10" x14ac:dyDescent="0.25">
      <c r="H991" s="8"/>
      <c r="J991" s="8"/>
    </row>
    <row r="992" spans="8:10" x14ac:dyDescent="0.25">
      <c r="H992" s="8"/>
      <c r="J992" s="8"/>
    </row>
    <row r="993" spans="8:10" x14ac:dyDescent="0.25">
      <c r="H993" s="8"/>
      <c r="J993" s="8"/>
    </row>
    <row r="994" spans="8:10" x14ac:dyDescent="0.25">
      <c r="H994" s="8"/>
      <c r="J994" s="8"/>
    </row>
    <row r="995" spans="8:10" x14ac:dyDescent="0.25">
      <c r="H995" s="8"/>
      <c r="J995" s="8"/>
    </row>
    <row r="996" spans="8:10" x14ac:dyDescent="0.25">
      <c r="H996" s="8"/>
      <c r="J996" s="8"/>
    </row>
    <row r="997" spans="8:10" x14ac:dyDescent="0.25">
      <c r="H997" s="8"/>
      <c r="J997" s="8"/>
    </row>
    <row r="998" spans="8:10" x14ac:dyDescent="0.25">
      <c r="H998" s="8"/>
      <c r="J998" s="8"/>
    </row>
    <row r="999" spans="8:10" x14ac:dyDescent="0.25">
      <c r="H999" s="8"/>
      <c r="J999" s="8"/>
    </row>
    <row r="1000" spans="8:10" x14ac:dyDescent="0.25">
      <c r="H1000" s="8"/>
      <c r="J1000" s="8"/>
    </row>
    <row r="1001" spans="8:10" x14ac:dyDescent="0.25">
      <c r="H1001" s="8"/>
      <c r="J1001" s="8"/>
    </row>
    <row r="1002" spans="8:10" x14ac:dyDescent="0.25">
      <c r="H1002" s="8"/>
      <c r="J1002" s="8"/>
    </row>
    <row r="1003" spans="8:10" x14ac:dyDescent="0.25">
      <c r="H1003" s="8"/>
      <c r="J1003" s="8"/>
    </row>
    <row r="1004" spans="8:10" x14ac:dyDescent="0.25">
      <c r="H1004" s="8"/>
      <c r="J1004" s="8"/>
    </row>
    <row r="1005" spans="8:10" x14ac:dyDescent="0.25">
      <c r="H1005" s="8"/>
      <c r="J1005" s="8"/>
    </row>
    <row r="1006" spans="8:10" x14ac:dyDescent="0.25">
      <c r="H1006" s="8"/>
      <c r="J1006" s="8"/>
    </row>
    <row r="1007" spans="8:10" x14ac:dyDescent="0.25">
      <c r="H1007" s="8"/>
      <c r="J1007" s="8"/>
    </row>
    <row r="1008" spans="8:10" x14ac:dyDescent="0.25">
      <c r="H1008" s="8"/>
      <c r="J1008" s="8"/>
    </row>
    <row r="1009" spans="8:10" x14ac:dyDescent="0.25">
      <c r="H1009" s="8"/>
      <c r="J1009" s="8"/>
    </row>
    <row r="1010" spans="8:10" x14ac:dyDescent="0.25">
      <c r="H1010" s="8"/>
      <c r="J1010" s="8"/>
    </row>
    <row r="1011" spans="8:10" x14ac:dyDescent="0.25">
      <c r="H1011" s="8"/>
      <c r="J1011" s="8"/>
    </row>
    <row r="1012" spans="8:10" x14ac:dyDescent="0.25">
      <c r="H1012" s="8"/>
      <c r="J1012" s="8"/>
    </row>
    <row r="1013" spans="8:10" x14ac:dyDescent="0.25">
      <c r="H1013" s="8"/>
      <c r="J1013" s="8"/>
    </row>
    <row r="1014" spans="8:10" x14ac:dyDescent="0.25">
      <c r="H1014" s="8"/>
      <c r="J1014" s="8"/>
    </row>
    <row r="1015" spans="8:10" x14ac:dyDescent="0.25">
      <c r="H1015" s="8"/>
      <c r="J1015" s="8"/>
    </row>
    <row r="1016" spans="8:10" x14ac:dyDescent="0.25">
      <c r="H1016" s="8"/>
      <c r="J1016" s="8"/>
    </row>
    <row r="1017" spans="8:10" x14ac:dyDescent="0.25">
      <c r="H1017" s="8"/>
      <c r="J1017" s="8"/>
    </row>
    <row r="1018" spans="8:10" x14ac:dyDescent="0.25">
      <c r="H1018" s="8"/>
      <c r="J1018" s="8"/>
    </row>
    <row r="1019" spans="8:10" x14ac:dyDescent="0.25">
      <c r="H1019" s="8"/>
      <c r="J1019" s="8"/>
    </row>
    <row r="1020" spans="8:10" x14ac:dyDescent="0.25">
      <c r="H1020" s="8"/>
      <c r="J1020" s="8"/>
    </row>
    <row r="1021" spans="8:10" x14ac:dyDescent="0.25">
      <c r="H1021" s="8"/>
      <c r="J1021" s="8"/>
    </row>
    <row r="1022" spans="8:10" x14ac:dyDescent="0.25">
      <c r="H1022" s="8"/>
      <c r="J1022" s="8"/>
    </row>
    <row r="1023" spans="8:10" x14ac:dyDescent="0.25">
      <c r="H1023" s="8"/>
      <c r="J1023" s="8"/>
    </row>
    <row r="1024" spans="8:10" x14ac:dyDescent="0.25">
      <c r="H1024" s="8"/>
      <c r="J1024" s="8"/>
    </row>
    <row r="1025" spans="8:10" x14ac:dyDescent="0.25">
      <c r="H1025" s="8"/>
      <c r="J1025" s="8"/>
    </row>
    <row r="1026" spans="8:10" x14ac:dyDescent="0.25">
      <c r="H1026" s="8"/>
      <c r="J1026" s="8"/>
    </row>
    <row r="1027" spans="8:10" x14ac:dyDescent="0.25">
      <c r="H1027" s="8"/>
      <c r="J1027" s="8"/>
    </row>
    <row r="1028" spans="8:10" x14ac:dyDescent="0.25">
      <c r="H1028" s="8"/>
      <c r="J1028" s="8"/>
    </row>
    <row r="1029" spans="8:10" x14ac:dyDescent="0.25">
      <c r="H1029" s="8"/>
      <c r="J1029" s="8"/>
    </row>
    <row r="1030" spans="8:10" x14ac:dyDescent="0.25">
      <c r="H1030" s="8"/>
      <c r="J1030" s="8"/>
    </row>
    <row r="1031" spans="8:10" x14ac:dyDescent="0.25">
      <c r="H1031" s="8"/>
      <c r="J1031" s="8"/>
    </row>
    <row r="1032" spans="8:10" x14ac:dyDescent="0.25">
      <c r="H1032" s="8"/>
      <c r="J1032" s="8"/>
    </row>
    <row r="1033" spans="8:10" x14ac:dyDescent="0.25">
      <c r="H1033" s="8"/>
      <c r="J1033" s="8"/>
    </row>
    <row r="1034" spans="8:10" x14ac:dyDescent="0.25">
      <c r="H1034" s="8"/>
      <c r="J1034" s="8"/>
    </row>
    <row r="1035" spans="8:10" x14ac:dyDescent="0.25">
      <c r="H1035" s="8"/>
      <c r="J1035" s="8"/>
    </row>
    <row r="1036" spans="8:10" x14ac:dyDescent="0.25">
      <c r="H1036" s="8"/>
      <c r="J1036" s="8"/>
    </row>
    <row r="1037" spans="8:10" x14ac:dyDescent="0.25">
      <c r="H1037" s="8"/>
      <c r="J1037" s="8"/>
    </row>
    <row r="1038" spans="8:10" x14ac:dyDescent="0.25">
      <c r="H1038" s="8"/>
      <c r="J1038" s="8"/>
    </row>
    <row r="1039" spans="8:10" x14ac:dyDescent="0.25">
      <c r="H1039" s="8"/>
      <c r="J1039" s="8"/>
    </row>
    <row r="1040" spans="8:10" x14ac:dyDescent="0.25">
      <c r="H1040" s="8"/>
      <c r="J1040" s="8"/>
    </row>
    <row r="1041" spans="8:10" x14ac:dyDescent="0.25">
      <c r="H1041" s="8"/>
      <c r="J1041" s="8"/>
    </row>
    <row r="1042" spans="8:10" x14ac:dyDescent="0.25">
      <c r="H1042" s="8"/>
      <c r="J1042" s="8"/>
    </row>
    <row r="1043" spans="8:10" x14ac:dyDescent="0.25">
      <c r="H1043" s="8"/>
      <c r="J1043" s="8"/>
    </row>
    <row r="1044" spans="8:10" x14ac:dyDescent="0.25">
      <c r="H1044" s="8"/>
      <c r="J1044" s="8"/>
    </row>
    <row r="1045" spans="8:10" x14ac:dyDescent="0.25">
      <c r="H1045" s="8"/>
      <c r="J1045" s="8"/>
    </row>
    <row r="1046" spans="8:10" x14ac:dyDescent="0.25">
      <c r="H1046" s="8"/>
      <c r="J1046" s="8"/>
    </row>
    <row r="1047" spans="8:10" x14ac:dyDescent="0.25">
      <c r="H1047" s="8"/>
      <c r="J1047" s="8"/>
    </row>
    <row r="1048" spans="8:10" x14ac:dyDescent="0.25">
      <c r="H1048" s="8"/>
      <c r="J1048" s="8"/>
    </row>
    <row r="1049" spans="8:10" x14ac:dyDescent="0.25">
      <c r="H1049" s="8"/>
      <c r="J1049" s="8"/>
    </row>
    <row r="1050" spans="8:10" x14ac:dyDescent="0.25">
      <c r="H1050" s="8"/>
      <c r="J1050" s="8"/>
    </row>
    <row r="1051" spans="8:10" x14ac:dyDescent="0.25">
      <c r="H1051" s="8"/>
      <c r="J1051" s="8"/>
    </row>
    <row r="1052" spans="8:10" x14ac:dyDescent="0.25">
      <c r="H1052" s="8"/>
      <c r="J1052" s="8"/>
    </row>
    <row r="1053" spans="8:10" x14ac:dyDescent="0.25">
      <c r="H1053" s="8"/>
      <c r="J1053" s="8"/>
    </row>
    <row r="1054" spans="8:10" x14ac:dyDescent="0.25">
      <c r="H1054" s="8"/>
      <c r="J1054" s="8"/>
    </row>
    <row r="1055" spans="8:10" x14ac:dyDescent="0.25">
      <c r="H1055" s="8"/>
      <c r="J1055" s="8"/>
    </row>
    <row r="1056" spans="8:10" x14ac:dyDescent="0.25">
      <c r="H1056" s="8"/>
      <c r="J1056" s="8"/>
    </row>
    <row r="1057" spans="8:10" x14ac:dyDescent="0.25">
      <c r="H1057" s="8"/>
      <c r="J1057" s="8"/>
    </row>
    <row r="1058" spans="8:10" x14ac:dyDescent="0.25">
      <c r="H1058" s="8"/>
      <c r="J1058" s="8"/>
    </row>
    <row r="1059" spans="8:10" x14ac:dyDescent="0.25">
      <c r="H1059" s="8"/>
      <c r="J1059" s="8"/>
    </row>
    <row r="1060" spans="8:10" x14ac:dyDescent="0.25">
      <c r="H1060" s="8"/>
      <c r="J1060" s="8"/>
    </row>
    <row r="1061" spans="8:10" x14ac:dyDescent="0.25">
      <c r="H1061" s="8"/>
      <c r="J1061" s="8"/>
    </row>
    <row r="1062" spans="8:10" x14ac:dyDescent="0.25">
      <c r="H1062" s="8"/>
      <c r="J1062" s="8"/>
    </row>
    <row r="1063" spans="8:10" x14ac:dyDescent="0.25">
      <c r="H1063" s="8"/>
      <c r="J1063" s="8"/>
    </row>
    <row r="1064" spans="8:10" x14ac:dyDescent="0.25">
      <c r="H1064" s="8"/>
      <c r="J1064" s="8"/>
    </row>
    <row r="1065" spans="8:10" x14ac:dyDescent="0.25">
      <c r="H1065" s="8"/>
      <c r="J1065" s="8"/>
    </row>
    <row r="1066" spans="8:10" x14ac:dyDescent="0.25">
      <c r="H1066" s="8"/>
      <c r="J1066" s="8"/>
    </row>
    <row r="1067" spans="8:10" x14ac:dyDescent="0.25">
      <c r="H1067" s="8"/>
      <c r="J1067" s="8"/>
    </row>
    <row r="1068" spans="8:10" x14ac:dyDescent="0.25">
      <c r="H1068" s="8"/>
      <c r="J1068" s="8"/>
    </row>
    <row r="1069" spans="8:10" x14ac:dyDescent="0.25">
      <c r="H1069" s="8"/>
      <c r="J1069" s="8"/>
    </row>
    <row r="1070" spans="8:10" x14ac:dyDescent="0.25">
      <c r="H1070" s="8"/>
      <c r="J1070" s="8"/>
    </row>
    <row r="1071" spans="8:10" x14ac:dyDescent="0.25">
      <c r="H1071" s="8"/>
      <c r="J1071" s="8"/>
    </row>
    <row r="1072" spans="8:10" x14ac:dyDescent="0.25">
      <c r="H1072" s="8"/>
      <c r="J1072" s="8"/>
    </row>
    <row r="1073" spans="8:10" x14ac:dyDescent="0.25">
      <c r="H1073" s="8"/>
      <c r="J1073" s="8"/>
    </row>
    <row r="1074" spans="8:10" x14ac:dyDescent="0.25">
      <c r="H1074" s="8"/>
      <c r="J1074" s="8"/>
    </row>
    <row r="1075" spans="8:10" x14ac:dyDescent="0.25">
      <c r="H1075" s="8"/>
      <c r="J1075" s="8"/>
    </row>
    <row r="1076" spans="8:10" x14ac:dyDescent="0.25">
      <c r="H1076" s="8"/>
      <c r="J1076" s="8"/>
    </row>
    <row r="1077" spans="8:10" x14ac:dyDescent="0.25">
      <c r="H1077" s="8"/>
      <c r="J1077" s="8"/>
    </row>
    <row r="1078" spans="8:10" x14ac:dyDescent="0.25">
      <c r="H1078" s="8"/>
      <c r="J1078" s="8"/>
    </row>
    <row r="1079" spans="8:10" x14ac:dyDescent="0.25">
      <c r="H1079" s="8"/>
      <c r="J1079" s="8"/>
    </row>
    <row r="1080" spans="8:10" x14ac:dyDescent="0.25">
      <c r="H1080" s="8"/>
      <c r="J1080" s="8"/>
    </row>
    <row r="1081" spans="8:10" x14ac:dyDescent="0.25">
      <c r="H1081" s="8"/>
      <c r="J1081" s="8"/>
    </row>
    <row r="1082" spans="8:10" x14ac:dyDescent="0.25">
      <c r="H1082" s="8"/>
      <c r="J1082" s="8"/>
    </row>
    <row r="1083" spans="8:10" x14ac:dyDescent="0.25">
      <c r="H1083" s="8"/>
      <c r="J1083" s="8"/>
    </row>
    <row r="1084" spans="8:10" x14ac:dyDescent="0.25">
      <c r="H1084" s="8"/>
      <c r="J1084" s="8"/>
    </row>
    <row r="1085" spans="8:10" x14ac:dyDescent="0.25">
      <c r="H1085" s="8"/>
      <c r="J1085" s="8"/>
    </row>
    <row r="1086" spans="8:10" x14ac:dyDescent="0.25">
      <c r="H1086" s="8"/>
      <c r="J1086" s="8"/>
    </row>
    <row r="1087" spans="8:10" x14ac:dyDescent="0.25">
      <c r="H1087" s="8"/>
      <c r="J1087" s="8"/>
    </row>
    <row r="1088" spans="8:10" x14ac:dyDescent="0.25">
      <c r="H1088" s="8"/>
      <c r="J1088" s="8"/>
    </row>
    <row r="1089" spans="8:10" x14ac:dyDescent="0.25">
      <c r="H1089" s="8"/>
      <c r="J1089" s="8"/>
    </row>
    <row r="1090" spans="8:10" x14ac:dyDescent="0.25">
      <c r="H1090" s="8"/>
      <c r="J1090" s="8"/>
    </row>
    <row r="1091" spans="8:10" x14ac:dyDescent="0.25">
      <c r="H1091" s="8"/>
      <c r="J1091" s="8"/>
    </row>
    <row r="1092" spans="8:10" x14ac:dyDescent="0.25">
      <c r="H1092" s="8"/>
      <c r="J1092" s="8"/>
    </row>
    <row r="1093" spans="8:10" x14ac:dyDescent="0.25">
      <c r="H1093" s="8"/>
      <c r="J1093" s="8"/>
    </row>
    <row r="1094" spans="8:10" x14ac:dyDescent="0.25">
      <c r="H1094" s="8"/>
      <c r="J1094" s="8"/>
    </row>
    <row r="1095" spans="8:10" x14ac:dyDescent="0.25">
      <c r="H1095" s="8"/>
      <c r="J1095" s="8"/>
    </row>
    <row r="1096" spans="8:10" x14ac:dyDescent="0.25">
      <c r="H1096" s="8"/>
      <c r="J1096" s="8"/>
    </row>
    <row r="1097" spans="8:10" x14ac:dyDescent="0.25">
      <c r="H1097" s="8"/>
      <c r="J1097" s="8"/>
    </row>
    <row r="1098" spans="8:10" x14ac:dyDescent="0.25">
      <c r="H1098" s="8"/>
      <c r="J1098" s="8"/>
    </row>
    <row r="1099" spans="8:10" x14ac:dyDescent="0.25">
      <c r="H1099" s="8"/>
      <c r="J1099" s="8"/>
    </row>
    <row r="1100" spans="8:10" x14ac:dyDescent="0.25">
      <c r="H1100" s="8"/>
      <c r="J1100" s="8"/>
    </row>
    <row r="1101" spans="8:10" x14ac:dyDescent="0.25">
      <c r="H1101" s="8"/>
      <c r="J1101" s="8"/>
    </row>
    <row r="1102" spans="8:10" x14ac:dyDescent="0.25">
      <c r="H1102" s="8"/>
      <c r="J1102" s="8"/>
    </row>
    <row r="1103" spans="8:10" x14ac:dyDescent="0.25">
      <c r="H1103" s="8"/>
      <c r="J1103" s="8"/>
    </row>
    <row r="1104" spans="8:10" x14ac:dyDescent="0.25">
      <c r="H1104" s="8"/>
      <c r="J1104" s="8"/>
    </row>
    <row r="1105" spans="8:10" x14ac:dyDescent="0.25">
      <c r="H1105" s="8"/>
      <c r="J1105" s="8"/>
    </row>
    <row r="1106" spans="8:10" x14ac:dyDescent="0.25">
      <c r="H1106" s="8"/>
      <c r="J1106" s="8"/>
    </row>
    <row r="1107" spans="8:10" x14ac:dyDescent="0.25">
      <c r="H1107" s="8"/>
      <c r="J1107" s="8"/>
    </row>
    <row r="1108" spans="8:10" x14ac:dyDescent="0.25">
      <c r="H1108" s="8"/>
      <c r="J1108" s="8"/>
    </row>
    <row r="1109" spans="8:10" x14ac:dyDescent="0.25">
      <c r="H1109" s="8"/>
      <c r="J1109" s="8"/>
    </row>
    <row r="1110" spans="8:10" x14ac:dyDescent="0.25">
      <c r="H1110" s="8"/>
      <c r="J1110" s="8"/>
    </row>
    <row r="1111" spans="8:10" x14ac:dyDescent="0.25">
      <c r="H1111" s="8"/>
      <c r="J1111" s="8"/>
    </row>
    <row r="1112" spans="8:10" x14ac:dyDescent="0.25">
      <c r="H1112" s="8"/>
      <c r="J1112" s="8"/>
    </row>
    <row r="1113" spans="8:10" x14ac:dyDescent="0.25">
      <c r="H1113" s="8"/>
      <c r="J1113" s="8"/>
    </row>
    <row r="1114" spans="8:10" x14ac:dyDescent="0.25">
      <c r="H1114" s="8"/>
      <c r="J1114" s="8"/>
    </row>
    <row r="1115" spans="8:10" x14ac:dyDescent="0.25">
      <c r="H1115" s="8"/>
      <c r="J1115" s="8"/>
    </row>
    <row r="1116" spans="8:10" x14ac:dyDescent="0.25">
      <c r="H1116" s="8"/>
      <c r="J1116" s="8"/>
    </row>
    <row r="1117" spans="8:10" x14ac:dyDescent="0.25">
      <c r="H1117" s="8"/>
      <c r="J1117" s="8"/>
    </row>
    <row r="1118" spans="8:10" x14ac:dyDescent="0.25">
      <c r="H1118" s="8"/>
      <c r="J1118" s="8"/>
    </row>
    <row r="1119" spans="8:10" x14ac:dyDescent="0.25">
      <c r="H1119" s="8"/>
      <c r="J1119" s="8"/>
    </row>
    <row r="1120" spans="8:10" x14ac:dyDescent="0.25">
      <c r="H1120" s="8"/>
      <c r="J1120" s="8"/>
    </row>
    <row r="1121" spans="8:10" x14ac:dyDescent="0.25">
      <c r="H1121" s="8"/>
      <c r="J1121" s="8"/>
    </row>
    <row r="1122" spans="8:10" x14ac:dyDescent="0.25">
      <c r="H1122" s="8"/>
      <c r="J1122" s="8"/>
    </row>
    <row r="1123" spans="8:10" x14ac:dyDescent="0.25">
      <c r="H1123" s="8"/>
      <c r="J1123" s="8"/>
    </row>
    <row r="1124" spans="8:10" x14ac:dyDescent="0.25">
      <c r="H1124" s="8"/>
      <c r="J1124" s="8"/>
    </row>
    <row r="1125" spans="8:10" x14ac:dyDescent="0.25">
      <c r="H1125" s="8"/>
      <c r="J1125" s="8"/>
    </row>
    <row r="1126" spans="8:10" x14ac:dyDescent="0.25">
      <c r="H1126" s="8"/>
      <c r="J1126" s="8"/>
    </row>
    <row r="1127" spans="8:10" x14ac:dyDescent="0.25">
      <c r="H1127" s="8"/>
      <c r="J1127" s="8"/>
    </row>
    <row r="1128" spans="8:10" x14ac:dyDescent="0.25">
      <c r="H1128" s="8"/>
      <c r="J1128" s="8"/>
    </row>
    <row r="1129" spans="8:10" x14ac:dyDescent="0.25">
      <c r="H1129" s="8"/>
      <c r="J1129" s="8"/>
    </row>
    <row r="1130" spans="8:10" x14ac:dyDescent="0.25">
      <c r="H1130" s="8"/>
      <c r="J1130" s="8"/>
    </row>
    <row r="1131" spans="8:10" x14ac:dyDescent="0.25">
      <c r="H1131" s="8"/>
      <c r="J1131" s="8"/>
    </row>
    <row r="1132" spans="8:10" x14ac:dyDescent="0.25">
      <c r="H1132" s="8"/>
      <c r="J1132" s="8"/>
    </row>
    <row r="1133" spans="8:10" x14ac:dyDescent="0.25">
      <c r="H1133" s="8"/>
      <c r="J1133" s="8"/>
    </row>
    <row r="1134" spans="8:10" x14ac:dyDescent="0.25">
      <c r="H1134" s="8"/>
      <c r="J1134" s="8"/>
    </row>
    <row r="1135" spans="8:10" x14ac:dyDescent="0.25">
      <c r="H1135" s="8"/>
      <c r="J1135" s="8"/>
    </row>
    <row r="1136" spans="8:10" x14ac:dyDescent="0.25">
      <c r="H1136" s="8"/>
      <c r="J1136" s="8"/>
    </row>
    <row r="1137" spans="8:10" x14ac:dyDescent="0.25">
      <c r="H1137" s="8"/>
      <c r="J1137" s="8"/>
    </row>
    <row r="1138" spans="8:10" x14ac:dyDescent="0.25">
      <c r="H1138" s="8"/>
      <c r="J1138" s="8"/>
    </row>
    <row r="1139" spans="8:10" x14ac:dyDescent="0.25">
      <c r="H1139" s="8"/>
      <c r="J1139" s="8"/>
    </row>
    <row r="1140" spans="8:10" x14ac:dyDescent="0.25">
      <c r="H1140" s="8"/>
      <c r="J1140" s="8"/>
    </row>
    <row r="1141" spans="8:10" x14ac:dyDescent="0.25">
      <c r="H1141" s="8"/>
      <c r="J1141" s="8"/>
    </row>
    <row r="1142" spans="8:10" x14ac:dyDescent="0.25">
      <c r="H1142" s="8"/>
      <c r="J1142" s="8"/>
    </row>
    <row r="1143" spans="8:10" x14ac:dyDescent="0.25">
      <c r="H1143" s="8"/>
      <c r="J1143" s="8"/>
    </row>
    <row r="1144" spans="8:10" x14ac:dyDescent="0.25">
      <c r="H1144" s="8"/>
      <c r="J1144" s="8"/>
    </row>
    <row r="1145" spans="8:10" x14ac:dyDescent="0.25">
      <c r="H1145" s="8"/>
      <c r="J1145" s="8"/>
    </row>
    <row r="1146" spans="8:10" x14ac:dyDescent="0.25">
      <c r="H1146" s="8"/>
      <c r="J1146" s="8"/>
    </row>
    <row r="1147" spans="8:10" x14ac:dyDescent="0.25">
      <c r="H1147" s="8"/>
      <c r="J1147" s="8"/>
    </row>
    <row r="1148" spans="8:10" x14ac:dyDescent="0.25">
      <c r="H1148" s="8"/>
      <c r="J1148" s="8"/>
    </row>
    <row r="1149" spans="8:10" x14ac:dyDescent="0.25">
      <c r="H1149" s="8"/>
      <c r="J1149" s="8"/>
    </row>
    <row r="1150" spans="8:10" x14ac:dyDescent="0.25">
      <c r="H1150" s="8"/>
      <c r="J1150" s="8"/>
    </row>
    <row r="1151" spans="8:10" x14ac:dyDescent="0.25">
      <c r="H1151" s="8"/>
      <c r="J1151" s="8"/>
    </row>
    <row r="1152" spans="8:10" x14ac:dyDescent="0.25">
      <c r="H1152" s="8"/>
      <c r="J1152" s="8"/>
    </row>
    <row r="1153" spans="8:10" x14ac:dyDescent="0.25">
      <c r="H1153" s="8"/>
      <c r="J1153" s="8"/>
    </row>
    <row r="1154" spans="8:10" x14ac:dyDescent="0.25">
      <c r="H1154" s="8"/>
      <c r="J1154" s="8"/>
    </row>
    <row r="1155" spans="8:10" x14ac:dyDescent="0.25">
      <c r="H1155" s="8"/>
      <c r="J1155" s="8"/>
    </row>
    <row r="1156" spans="8:10" x14ac:dyDescent="0.25">
      <c r="H1156" s="8"/>
      <c r="J1156" s="8"/>
    </row>
    <row r="1157" spans="8:10" x14ac:dyDescent="0.25">
      <c r="H1157" s="8"/>
      <c r="J1157" s="8"/>
    </row>
    <row r="1158" spans="8:10" x14ac:dyDescent="0.25">
      <c r="H1158" s="8"/>
      <c r="J1158" s="8"/>
    </row>
    <row r="1159" spans="8:10" x14ac:dyDescent="0.25">
      <c r="H1159" s="8"/>
      <c r="J1159" s="8"/>
    </row>
    <row r="1160" spans="8:10" x14ac:dyDescent="0.25">
      <c r="H1160" s="8"/>
      <c r="J1160" s="8"/>
    </row>
    <row r="1161" spans="8:10" x14ac:dyDescent="0.25">
      <c r="H1161" s="8"/>
      <c r="J1161" s="8"/>
    </row>
    <row r="1162" spans="8:10" x14ac:dyDescent="0.25">
      <c r="H1162" s="8"/>
      <c r="J1162" s="8"/>
    </row>
    <row r="1163" spans="8:10" x14ac:dyDescent="0.25">
      <c r="H1163" s="8"/>
      <c r="J1163" s="8"/>
    </row>
    <row r="1164" spans="8:10" x14ac:dyDescent="0.25">
      <c r="H1164" s="8"/>
      <c r="J1164" s="8"/>
    </row>
    <row r="1165" spans="8:10" x14ac:dyDescent="0.25">
      <c r="H1165" s="8"/>
      <c r="J1165" s="8"/>
    </row>
    <row r="1166" spans="8:10" x14ac:dyDescent="0.25">
      <c r="H1166" s="8"/>
      <c r="J1166" s="8"/>
    </row>
    <row r="1167" spans="8:10" x14ac:dyDescent="0.25">
      <c r="H1167" s="8"/>
      <c r="J1167" s="8"/>
    </row>
    <row r="1168" spans="8:10" x14ac:dyDescent="0.25">
      <c r="H1168" s="8"/>
      <c r="J1168" s="8"/>
    </row>
    <row r="1169" spans="8:10" x14ac:dyDescent="0.25">
      <c r="H1169" s="8"/>
      <c r="J1169" s="8"/>
    </row>
    <row r="1170" spans="8:10" x14ac:dyDescent="0.25">
      <c r="H1170" s="8"/>
      <c r="J1170" s="8"/>
    </row>
    <row r="1171" spans="8:10" x14ac:dyDescent="0.25">
      <c r="H1171" s="8"/>
      <c r="J1171" s="8"/>
    </row>
    <row r="1172" spans="8:10" x14ac:dyDescent="0.25">
      <c r="H1172" s="8"/>
      <c r="J1172" s="8"/>
    </row>
    <row r="1173" spans="8:10" x14ac:dyDescent="0.25">
      <c r="H1173" s="8"/>
      <c r="J1173" s="8"/>
    </row>
    <row r="1174" spans="8:10" x14ac:dyDescent="0.25">
      <c r="H1174" s="8"/>
      <c r="J1174" s="8"/>
    </row>
    <row r="1175" spans="8:10" x14ac:dyDescent="0.25">
      <c r="H1175" s="8"/>
      <c r="J1175" s="8"/>
    </row>
    <row r="1176" spans="8:10" x14ac:dyDescent="0.25">
      <c r="H1176" s="8"/>
      <c r="J1176" s="8"/>
    </row>
    <row r="1177" spans="8:10" x14ac:dyDescent="0.25">
      <c r="H1177" s="8"/>
      <c r="J1177" s="8"/>
    </row>
    <row r="1178" spans="8:10" x14ac:dyDescent="0.25">
      <c r="H1178" s="8"/>
      <c r="J1178" s="8"/>
    </row>
    <row r="1179" spans="8:10" x14ac:dyDescent="0.25">
      <c r="H1179" s="8"/>
      <c r="J1179" s="8"/>
    </row>
    <row r="1180" spans="8:10" x14ac:dyDescent="0.25">
      <c r="H1180" s="8"/>
      <c r="J1180" s="8"/>
    </row>
    <row r="1181" spans="8:10" x14ac:dyDescent="0.25">
      <c r="H1181" s="8"/>
      <c r="J1181" s="8"/>
    </row>
    <row r="1182" spans="8:10" x14ac:dyDescent="0.25">
      <c r="H1182" s="8"/>
      <c r="J1182" s="8"/>
    </row>
    <row r="1183" spans="8:10" x14ac:dyDescent="0.25">
      <c r="H1183" s="8"/>
      <c r="J1183" s="8"/>
    </row>
    <row r="1184" spans="8:10" x14ac:dyDescent="0.25">
      <c r="H1184" s="8"/>
      <c r="J1184" s="8"/>
    </row>
    <row r="1185" spans="8:10" x14ac:dyDescent="0.25">
      <c r="H1185" s="8"/>
      <c r="J1185" s="8"/>
    </row>
    <row r="1186" spans="8:10" x14ac:dyDescent="0.25">
      <c r="H1186" s="8"/>
      <c r="J1186" s="8"/>
    </row>
    <row r="1187" spans="8:10" x14ac:dyDescent="0.25">
      <c r="H1187" s="8"/>
      <c r="J1187" s="8"/>
    </row>
    <row r="1188" spans="8:10" x14ac:dyDescent="0.25">
      <c r="H1188" s="8"/>
      <c r="J1188" s="8"/>
    </row>
    <row r="1189" spans="8:10" x14ac:dyDescent="0.25">
      <c r="H1189" s="8"/>
      <c r="J1189" s="8"/>
    </row>
    <row r="1190" spans="8:10" x14ac:dyDescent="0.25">
      <c r="H1190" s="8"/>
      <c r="J1190" s="8"/>
    </row>
    <row r="1191" spans="8:10" x14ac:dyDescent="0.25">
      <c r="H1191" s="8"/>
      <c r="J1191" s="8"/>
    </row>
    <row r="1192" spans="8:10" x14ac:dyDescent="0.25">
      <c r="H1192" s="8"/>
      <c r="J1192" s="8"/>
    </row>
    <row r="1193" spans="8:10" x14ac:dyDescent="0.25">
      <c r="H1193" s="8"/>
      <c r="J1193" s="8"/>
    </row>
    <row r="1194" spans="8:10" x14ac:dyDescent="0.25">
      <c r="H1194" s="8"/>
      <c r="J1194" s="8"/>
    </row>
    <row r="1195" spans="8:10" x14ac:dyDescent="0.25">
      <c r="H1195" s="8"/>
      <c r="J1195" s="8"/>
    </row>
    <row r="1196" spans="8:10" x14ac:dyDescent="0.25">
      <c r="H1196" s="8"/>
      <c r="J1196" s="8"/>
    </row>
    <row r="1197" spans="8:10" x14ac:dyDescent="0.25">
      <c r="H1197" s="8"/>
      <c r="J1197" s="8"/>
    </row>
    <row r="1198" spans="8:10" x14ac:dyDescent="0.25">
      <c r="H1198" s="8"/>
      <c r="J1198" s="8"/>
    </row>
    <row r="1199" spans="8:10" x14ac:dyDescent="0.25">
      <c r="H1199" s="8"/>
      <c r="J1199" s="8"/>
    </row>
    <row r="1200" spans="8:10" x14ac:dyDescent="0.25">
      <c r="H1200" s="8"/>
      <c r="J1200" s="8"/>
    </row>
    <row r="1201" spans="8:10" x14ac:dyDescent="0.25">
      <c r="H1201" s="8"/>
      <c r="J1201" s="8"/>
    </row>
    <row r="1202" spans="8:10" x14ac:dyDescent="0.25">
      <c r="H1202" s="8"/>
      <c r="J1202" s="8"/>
    </row>
    <row r="1203" spans="8:10" x14ac:dyDescent="0.25">
      <c r="H1203" s="8"/>
      <c r="J1203" s="8"/>
    </row>
    <row r="1204" spans="8:10" x14ac:dyDescent="0.25">
      <c r="H1204" s="8"/>
      <c r="J1204" s="8"/>
    </row>
    <row r="1205" spans="8:10" x14ac:dyDescent="0.25">
      <c r="H1205" s="8"/>
      <c r="J1205" s="8"/>
    </row>
    <row r="1206" spans="8:10" x14ac:dyDescent="0.25">
      <c r="H1206" s="8"/>
      <c r="J1206" s="8"/>
    </row>
    <row r="1207" spans="8:10" x14ac:dyDescent="0.25">
      <c r="H1207" s="8"/>
      <c r="J1207" s="8"/>
    </row>
    <row r="1208" spans="8:10" x14ac:dyDescent="0.25">
      <c r="H1208" s="8"/>
      <c r="J1208" s="8"/>
    </row>
    <row r="1209" spans="8:10" x14ac:dyDescent="0.25">
      <c r="H1209" s="8"/>
      <c r="J1209" s="8"/>
    </row>
    <row r="1210" spans="8:10" x14ac:dyDescent="0.25">
      <c r="H1210" s="8"/>
      <c r="J1210" s="8"/>
    </row>
    <row r="1211" spans="8:10" x14ac:dyDescent="0.25">
      <c r="H1211" s="8"/>
      <c r="J1211" s="8"/>
    </row>
    <row r="1212" spans="8:10" x14ac:dyDescent="0.25">
      <c r="H1212" s="8"/>
      <c r="J1212" s="8"/>
    </row>
    <row r="1213" spans="8:10" x14ac:dyDescent="0.25">
      <c r="H1213" s="8"/>
      <c r="J1213" s="8"/>
    </row>
    <row r="1214" spans="8:10" x14ac:dyDescent="0.25">
      <c r="H1214" s="8"/>
      <c r="J1214" s="8"/>
    </row>
    <row r="1215" spans="8:10" x14ac:dyDescent="0.25">
      <c r="H1215" s="8"/>
      <c r="J1215" s="8"/>
    </row>
    <row r="1216" spans="8:10" x14ac:dyDescent="0.25">
      <c r="H1216" s="8"/>
      <c r="J1216" s="8"/>
    </row>
    <row r="1217" spans="8:10" x14ac:dyDescent="0.25">
      <c r="H1217" s="8"/>
      <c r="J1217" s="8"/>
    </row>
    <row r="1218" spans="8:10" x14ac:dyDescent="0.25">
      <c r="H1218" s="8"/>
      <c r="J1218" s="8"/>
    </row>
    <row r="1219" spans="8:10" x14ac:dyDescent="0.25">
      <c r="H1219" s="8"/>
      <c r="J1219" s="8"/>
    </row>
    <row r="1220" spans="8:10" x14ac:dyDescent="0.25">
      <c r="H1220" s="8"/>
      <c r="J1220" s="8"/>
    </row>
    <row r="1221" spans="8:10" x14ac:dyDescent="0.25">
      <c r="H1221" s="8"/>
      <c r="J1221" s="8"/>
    </row>
    <row r="1222" spans="8:10" x14ac:dyDescent="0.25">
      <c r="H1222" s="8"/>
      <c r="J1222" s="8"/>
    </row>
    <row r="1223" spans="8:10" x14ac:dyDescent="0.25">
      <c r="H1223" s="8"/>
      <c r="J1223" s="8"/>
    </row>
    <row r="1224" spans="8:10" x14ac:dyDescent="0.25">
      <c r="H1224" s="8"/>
      <c r="J1224" s="8"/>
    </row>
    <row r="1225" spans="8:10" x14ac:dyDescent="0.25">
      <c r="H1225" s="8"/>
      <c r="J1225" s="8"/>
    </row>
    <row r="1226" spans="8:10" x14ac:dyDescent="0.25">
      <c r="H1226" s="8"/>
      <c r="J1226" s="8"/>
    </row>
    <row r="1227" spans="8:10" x14ac:dyDescent="0.25">
      <c r="H1227" s="8"/>
      <c r="J1227" s="8"/>
    </row>
    <row r="1228" spans="8:10" x14ac:dyDescent="0.25">
      <c r="H1228" s="8"/>
      <c r="J1228" s="8"/>
    </row>
    <row r="1229" spans="8:10" x14ac:dyDescent="0.25">
      <c r="H1229" s="8"/>
      <c r="J1229" s="8"/>
    </row>
    <row r="1230" spans="8:10" x14ac:dyDescent="0.25">
      <c r="H1230" s="8"/>
      <c r="J1230" s="8"/>
    </row>
    <row r="1231" spans="8:10" x14ac:dyDescent="0.25">
      <c r="H1231" s="8"/>
      <c r="J1231" s="8"/>
    </row>
    <row r="1232" spans="8:10" x14ac:dyDescent="0.25">
      <c r="H1232" s="8"/>
      <c r="J1232" s="8"/>
    </row>
    <row r="1233" spans="8:10" x14ac:dyDescent="0.25">
      <c r="H1233" s="8"/>
      <c r="J1233" s="8"/>
    </row>
    <row r="1234" spans="8:10" x14ac:dyDescent="0.25">
      <c r="H1234" s="8"/>
      <c r="J1234" s="8"/>
    </row>
    <row r="1235" spans="8:10" x14ac:dyDescent="0.25">
      <c r="H1235" s="8"/>
      <c r="J1235" s="8"/>
    </row>
    <row r="1236" spans="8:10" x14ac:dyDescent="0.25">
      <c r="H1236" s="8"/>
      <c r="J1236" s="8"/>
    </row>
    <row r="1237" spans="8:10" x14ac:dyDescent="0.25">
      <c r="H1237" s="8"/>
      <c r="J1237" s="8"/>
    </row>
    <row r="1238" spans="8:10" x14ac:dyDescent="0.25">
      <c r="H1238" s="8"/>
      <c r="J1238" s="8"/>
    </row>
    <row r="1239" spans="8:10" x14ac:dyDescent="0.25">
      <c r="H1239" s="8"/>
      <c r="J1239" s="8"/>
    </row>
    <row r="1240" spans="8:10" x14ac:dyDescent="0.25">
      <c r="H1240" s="8"/>
      <c r="J1240" s="8"/>
    </row>
    <row r="1241" spans="8:10" x14ac:dyDescent="0.25">
      <c r="H1241" s="8"/>
      <c r="J1241" s="8"/>
    </row>
    <row r="1242" spans="8:10" x14ac:dyDescent="0.25">
      <c r="H1242" s="8"/>
      <c r="J1242" s="8"/>
    </row>
    <row r="1243" spans="8:10" x14ac:dyDescent="0.25">
      <c r="H1243" s="8"/>
      <c r="J1243" s="8"/>
    </row>
    <row r="1244" spans="8:10" x14ac:dyDescent="0.25">
      <c r="H1244" s="8"/>
      <c r="J1244" s="8"/>
    </row>
    <row r="1245" spans="8:10" x14ac:dyDescent="0.25">
      <c r="H1245" s="8"/>
      <c r="J1245" s="8"/>
    </row>
    <row r="1246" spans="8:10" x14ac:dyDescent="0.25">
      <c r="H1246" s="8"/>
      <c r="J1246" s="8"/>
    </row>
    <row r="1247" spans="8:10" x14ac:dyDescent="0.25">
      <c r="H1247" s="8"/>
      <c r="J1247" s="8"/>
    </row>
    <row r="1248" spans="8:10" x14ac:dyDescent="0.25">
      <c r="H1248" s="8"/>
      <c r="J1248" s="8"/>
    </row>
    <row r="1249" spans="8:10" x14ac:dyDescent="0.25">
      <c r="H1249" s="8"/>
      <c r="J1249" s="8"/>
    </row>
    <row r="1250" spans="8:10" x14ac:dyDescent="0.25">
      <c r="H1250" s="8"/>
      <c r="J1250" s="8"/>
    </row>
    <row r="1251" spans="8:10" x14ac:dyDescent="0.25">
      <c r="H1251" s="8"/>
      <c r="J1251" s="8"/>
    </row>
    <row r="1252" spans="8:10" x14ac:dyDescent="0.25">
      <c r="H1252" s="8"/>
      <c r="J1252" s="8"/>
    </row>
    <row r="1253" spans="8:10" x14ac:dyDescent="0.25">
      <c r="H1253" s="8"/>
      <c r="J1253" s="8"/>
    </row>
    <row r="1254" spans="8:10" x14ac:dyDescent="0.25">
      <c r="H1254" s="8"/>
      <c r="J1254" s="8"/>
    </row>
    <row r="1255" spans="8:10" x14ac:dyDescent="0.25">
      <c r="H1255" s="8"/>
      <c r="J1255" s="8"/>
    </row>
    <row r="1256" spans="8:10" x14ac:dyDescent="0.25">
      <c r="H1256" s="8"/>
      <c r="J1256" s="8"/>
    </row>
    <row r="1257" spans="8:10" x14ac:dyDescent="0.25">
      <c r="H1257" s="8"/>
      <c r="J1257" s="8"/>
    </row>
    <row r="1258" spans="8:10" x14ac:dyDescent="0.25">
      <c r="H1258" s="8"/>
      <c r="J1258" s="8"/>
    </row>
    <row r="1259" spans="8:10" x14ac:dyDescent="0.25">
      <c r="H1259" s="8"/>
      <c r="J1259" s="8"/>
    </row>
    <row r="1260" spans="8:10" x14ac:dyDescent="0.25">
      <c r="H1260" s="8"/>
      <c r="J1260" s="8"/>
    </row>
    <row r="1261" spans="8:10" x14ac:dyDescent="0.25">
      <c r="H1261" s="8"/>
      <c r="J1261" s="8"/>
    </row>
    <row r="1262" spans="8:10" x14ac:dyDescent="0.25">
      <c r="H1262" s="8"/>
      <c r="J1262" s="8"/>
    </row>
    <row r="1263" spans="8:10" x14ac:dyDescent="0.25">
      <c r="H1263" s="8"/>
      <c r="J1263" s="8"/>
    </row>
    <row r="1264" spans="8:10" x14ac:dyDescent="0.25">
      <c r="H1264" s="8"/>
      <c r="J1264" s="8"/>
    </row>
    <row r="1265" spans="8:10" x14ac:dyDescent="0.25">
      <c r="H1265" s="8"/>
      <c r="J1265" s="8"/>
    </row>
    <row r="1266" spans="8:10" x14ac:dyDescent="0.25">
      <c r="H1266" s="8"/>
      <c r="J1266" s="8"/>
    </row>
    <row r="1267" spans="8:10" x14ac:dyDescent="0.25">
      <c r="H1267" s="8"/>
      <c r="J1267" s="8"/>
    </row>
    <row r="1268" spans="8:10" x14ac:dyDescent="0.25">
      <c r="H1268" s="8"/>
      <c r="J1268" s="8"/>
    </row>
    <row r="1269" spans="8:10" x14ac:dyDescent="0.25">
      <c r="H1269" s="8"/>
      <c r="J1269" s="8"/>
    </row>
    <row r="1270" spans="8:10" x14ac:dyDescent="0.25">
      <c r="H1270" s="8"/>
      <c r="J1270" s="8"/>
    </row>
    <row r="1271" spans="8:10" x14ac:dyDescent="0.25">
      <c r="H1271" s="8"/>
      <c r="J1271" s="8"/>
    </row>
    <row r="1272" spans="8:10" x14ac:dyDescent="0.25">
      <c r="H1272" s="8"/>
      <c r="J1272" s="8"/>
    </row>
    <row r="1273" spans="8:10" x14ac:dyDescent="0.25">
      <c r="H1273" s="8"/>
      <c r="J1273" s="8"/>
    </row>
    <row r="1274" spans="8:10" x14ac:dyDescent="0.25">
      <c r="H1274" s="8"/>
      <c r="J1274" s="8"/>
    </row>
    <row r="1275" spans="8:10" x14ac:dyDescent="0.25">
      <c r="H1275" s="8"/>
      <c r="J1275" s="8"/>
    </row>
    <row r="1276" spans="8:10" x14ac:dyDescent="0.25">
      <c r="H1276" s="8"/>
      <c r="J1276" s="8"/>
    </row>
    <row r="1277" spans="8:10" x14ac:dyDescent="0.25">
      <c r="H1277" s="8"/>
      <c r="J1277" s="8"/>
    </row>
    <row r="1278" spans="8:10" x14ac:dyDescent="0.25">
      <c r="H1278" s="8"/>
      <c r="J1278" s="8"/>
    </row>
    <row r="1279" spans="8:10" x14ac:dyDescent="0.25">
      <c r="H1279" s="8"/>
      <c r="J1279" s="8"/>
    </row>
    <row r="1280" spans="8:10" x14ac:dyDescent="0.25">
      <c r="H1280" s="8"/>
      <c r="J1280" s="8"/>
    </row>
    <row r="1281" spans="8:10" x14ac:dyDescent="0.25">
      <c r="H1281" s="8"/>
      <c r="J1281" s="8"/>
    </row>
    <row r="1282" spans="8:10" x14ac:dyDescent="0.25">
      <c r="H1282" s="8"/>
      <c r="J1282" s="8"/>
    </row>
    <row r="1283" spans="8:10" x14ac:dyDescent="0.25">
      <c r="H1283" s="8"/>
      <c r="J1283" s="8"/>
    </row>
    <row r="1284" spans="8:10" x14ac:dyDescent="0.25">
      <c r="H1284" s="8"/>
      <c r="J1284" s="8"/>
    </row>
    <row r="1285" spans="8:10" x14ac:dyDescent="0.25">
      <c r="H1285" s="8"/>
      <c r="J1285" s="8"/>
    </row>
    <row r="1286" spans="8:10" x14ac:dyDescent="0.25">
      <c r="H1286" s="8"/>
      <c r="J1286" s="8"/>
    </row>
    <row r="1287" spans="8:10" x14ac:dyDescent="0.25">
      <c r="H1287" s="8"/>
      <c r="J1287" s="8"/>
    </row>
    <row r="1288" spans="8:10" x14ac:dyDescent="0.25">
      <c r="H1288" s="8"/>
      <c r="J1288" s="8"/>
    </row>
    <row r="1289" spans="8:10" x14ac:dyDescent="0.25">
      <c r="H1289" s="8"/>
      <c r="J1289" s="8"/>
    </row>
    <row r="1290" spans="8:10" x14ac:dyDescent="0.25">
      <c r="H1290" s="8"/>
      <c r="J1290" s="8"/>
    </row>
    <row r="1291" spans="8:10" x14ac:dyDescent="0.25">
      <c r="H1291" s="8"/>
      <c r="J1291" s="8"/>
    </row>
    <row r="1292" spans="8:10" x14ac:dyDescent="0.25">
      <c r="H1292" s="8"/>
      <c r="J1292" s="8"/>
    </row>
    <row r="1293" spans="8:10" x14ac:dyDescent="0.25">
      <c r="H1293" s="8"/>
      <c r="J1293" s="8"/>
    </row>
    <row r="1294" spans="8:10" x14ac:dyDescent="0.25">
      <c r="H1294" s="8"/>
      <c r="J1294" s="8"/>
    </row>
    <row r="1295" spans="8:10" x14ac:dyDescent="0.25">
      <c r="H1295" s="8"/>
      <c r="J1295" s="8"/>
    </row>
    <row r="1296" spans="8:10" x14ac:dyDescent="0.25">
      <c r="H1296" s="8"/>
      <c r="J1296" s="8"/>
    </row>
    <row r="1297" spans="8:10" x14ac:dyDescent="0.25">
      <c r="H1297" s="8"/>
      <c r="J1297" s="8"/>
    </row>
    <row r="1298" spans="8:10" x14ac:dyDescent="0.25">
      <c r="H1298" s="8"/>
      <c r="J1298" s="8"/>
    </row>
    <row r="1299" spans="8:10" x14ac:dyDescent="0.25">
      <c r="H1299" s="8"/>
      <c r="J1299" s="8"/>
    </row>
    <row r="1300" spans="8:10" x14ac:dyDescent="0.25">
      <c r="H1300" s="8"/>
      <c r="J1300" s="8"/>
    </row>
    <row r="1301" spans="8:10" x14ac:dyDescent="0.25">
      <c r="H1301" s="8"/>
      <c r="J1301" s="8"/>
    </row>
    <row r="1302" spans="8:10" x14ac:dyDescent="0.25">
      <c r="H1302" s="8"/>
      <c r="J1302" s="8"/>
    </row>
    <row r="1303" spans="8:10" x14ac:dyDescent="0.25">
      <c r="H1303" s="8"/>
      <c r="J1303" s="8"/>
    </row>
    <row r="1304" spans="8:10" x14ac:dyDescent="0.25">
      <c r="H1304" s="8"/>
      <c r="J1304" s="8"/>
    </row>
    <row r="1305" spans="8:10" x14ac:dyDescent="0.25">
      <c r="H1305" s="8"/>
      <c r="J1305" s="8"/>
    </row>
    <row r="1306" spans="8:10" x14ac:dyDescent="0.25">
      <c r="H1306" s="8"/>
      <c r="J1306" s="8"/>
    </row>
    <row r="1307" spans="8:10" x14ac:dyDescent="0.25">
      <c r="H1307" s="8"/>
      <c r="J1307" s="8"/>
    </row>
    <row r="1308" spans="8:10" x14ac:dyDescent="0.25">
      <c r="H1308" s="8"/>
      <c r="J1308" s="8"/>
    </row>
    <row r="1309" spans="8:10" x14ac:dyDescent="0.25">
      <c r="H1309" s="8"/>
      <c r="J1309" s="8"/>
    </row>
    <row r="1310" spans="8:10" x14ac:dyDescent="0.25">
      <c r="H1310" s="8"/>
      <c r="J1310" s="8"/>
    </row>
    <row r="1311" spans="8:10" x14ac:dyDescent="0.25">
      <c r="H1311" s="8"/>
      <c r="J1311" s="8"/>
    </row>
    <row r="1312" spans="8:10" x14ac:dyDescent="0.25">
      <c r="H1312" s="8"/>
      <c r="J1312" s="8"/>
    </row>
    <row r="1313" spans="8:10" x14ac:dyDescent="0.25">
      <c r="H1313" s="8"/>
      <c r="J1313" s="8"/>
    </row>
    <row r="1314" spans="8:10" x14ac:dyDescent="0.25">
      <c r="H1314" s="8"/>
      <c r="J1314" s="8"/>
    </row>
    <row r="1315" spans="8:10" x14ac:dyDescent="0.25">
      <c r="H1315" s="8"/>
      <c r="J1315" s="8"/>
    </row>
    <row r="1316" spans="8:10" x14ac:dyDescent="0.25">
      <c r="H1316" s="8"/>
      <c r="J1316" s="8"/>
    </row>
    <row r="1317" spans="8:10" x14ac:dyDescent="0.25">
      <c r="H1317" s="8"/>
      <c r="J1317" s="8"/>
    </row>
    <row r="1318" spans="8:10" x14ac:dyDescent="0.25">
      <c r="H1318" s="8"/>
      <c r="J1318" s="8"/>
    </row>
    <row r="1319" spans="8:10" x14ac:dyDescent="0.25">
      <c r="H1319" s="8"/>
      <c r="J1319" s="8"/>
    </row>
    <row r="1320" spans="8:10" x14ac:dyDescent="0.25">
      <c r="H1320" s="8"/>
      <c r="J1320" s="8"/>
    </row>
    <row r="1321" spans="8:10" x14ac:dyDescent="0.25">
      <c r="H1321" s="8"/>
      <c r="J1321" s="8"/>
    </row>
    <row r="1322" spans="8:10" x14ac:dyDescent="0.25">
      <c r="H1322" s="8"/>
      <c r="J1322" s="8"/>
    </row>
    <row r="1323" spans="8:10" x14ac:dyDescent="0.25">
      <c r="H1323" s="8"/>
      <c r="J1323" s="8"/>
    </row>
    <row r="1324" spans="8:10" x14ac:dyDescent="0.25">
      <c r="H1324" s="8"/>
      <c r="J1324" s="8"/>
    </row>
    <row r="1325" spans="8:10" x14ac:dyDescent="0.25">
      <c r="H1325" s="8"/>
      <c r="J1325" s="8"/>
    </row>
    <row r="1326" spans="8:10" x14ac:dyDescent="0.25">
      <c r="H1326" s="8"/>
      <c r="J1326" s="8"/>
    </row>
    <row r="1327" spans="8:10" x14ac:dyDescent="0.25">
      <c r="H1327" s="8"/>
      <c r="J1327" s="8"/>
    </row>
    <row r="1328" spans="8:10" x14ac:dyDescent="0.25">
      <c r="H1328" s="8"/>
      <c r="J1328" s="8"/>
    </row>
    <row r="1329" spans="8:10" x14ac:dyDescent="0.25">
      <c r="H1329" s="8"/>
      <c r="J1329" s="8"/>
    </row>
    <row r="1330" spans="8:10" x14ac:dyDescent="0.25">
      <c r="H1330" s="8"/>
      <c r="J1330" s="8"/>
    </row>
    <row r="1331" spans="8:10" x14ac:dyDescent="0.25">
      <c r="H1331" s="8"/>
      <c r="J1331" s="8"/>
    </row>
    <row r="1332" spans="8:10" x14ac:dyDescent="0.25">
      <c r="H1332" s="8"/>
      <c r="J1332" s="8"/>
    </row>
    <row r="1333" spans="8:10" x14ac:dyDescent="0.25">
      <c r="H1333" s="8"/>
      <c r="J1333" s="8"/>
    </row>
    <row r="1334" spans="8:10" x14ac:dyDescent="0.25">
      <c r="H1334" s="8"/>
      <c r="J1334" s="8"/>
    </row>
    <row r="1335" spans="8:10" x14ac:dyDescent="0.25">
      <c r="H1335" s="8"/>
      <c r="J1335" s="8"/>
    </row>
    <row r="1336" spans="8:10" x14ac:dyDescent="0.25">
      <c r="H1336" s="8"/>
      <c r="J1336" s="8"/>
    </row>
    <row r="1337" spans="8:10" x14ac:dyDescent="0.25">
      <c r="H1337" s="8"/>
      <c r="J1337" s="8"/>
    </row>
    <row r="1338" spans="8:10" x14ac:dyDescent="0.25">
      <c r="H1338" s="8"/>
      <c r="J1338" s="8"/>
    </row>
    <row r="1339" spans="8:10" x14ac:dyDescent="0.25">
      <c r="H1339" s="8"/>
      <c r="J1339" s="8"/>
    </row>
    <row r="1340" spans="8:10" x14ac:dyDescent="0.25">
      <c r="H1340" s="8"/>
      <c r="J1340" s="8"/>
    </row>
    <row r="1341" spans="8:10" x14ac:dyDescent="0.25">
      <c r="H1341" s="8"/>
      <c r="J1341" s="8"/>
    </row>
    <row r="1342" spans="8:10" x14ac:dyDescent="0.25">
      <c r="H1342" s="8"/>
      <c r="J1342" s="8"/>
    </row>
    <row r="1343" spans="8:10" x14ac:dyDescent="0.25">
      <c r="H1343" s="8"/>
      <c r="J1343" s="8"/>
    </row>
    <row r="1344" spans="8:10" x14ac:dyDescent="0.25">
      <c r="H1344" s="8"/>
      <c r="J1344" s="8"/>
    </row>
    <row r="1345" spans="8:10" x14ac:dyDescent="0.25">
      <c r="H1345" s="8"/>
      <c r="J1345" s="8"/>
    </row>
    <row r="1346" spans="8:10" x14ac:dyDescent="0.25">
      <c r="H1346" s="8"/>
      <c r="J1346" s="8"/>
    </row>
    <row r="1347" spans="8:10" x14ac:dyDescent="0.25">
      <c r="H1347" s="8"/>
      <c r="J1347" s="8"/>
    </row>
    <row r="1348" spans="8:10" x14ac:dyDescent="0.25">
      <c r="H1348" s="8"/>
      <c r="J1348" s="8"/>
    </row>
    <row r="1349" spans="8:10" x14ac:dyDescent="0.25">
      <c r="H1349" s="8"/>
      <c r="J1349" s="8"/>
    </row>
    <row r="1350" spans="8:10" x14ac:dyDescent="0.25">
      <c r="H1350" s="8"/>
      <c r="J1350" s="8"/>
    </row>
    <row r="1351" spans="8:10" x14ac:dyDescent="0.25">
      <c r="H1351" s="8"/>
      <c r="J1351" s="8"/>
    </row>
    <row r="1352" spans="8:10" x14ac:dyDescent="0.25">
      <c r="H1352" s="8"/>
      <c r="J1352" s="8"/>
    </row>
    <row r="1353" spans="8:10" x14ac:dyDescent="0.25">
      <c r="H1353" s="8"/>
      <c r="J1353" s="8"/>
    </row>
    <row r="1354" spans="8:10" x14ac:dyDescent="0.25">
      <c r="H1354" s="8"/>
      <c r="J1354" s="8"/>
    </row>
    <row r="1355" spans="8:10" x14ac:dyDescent="0.25">
      <c r="H1355" s="8"/>
      <c r="J1355" s="8"/>
    </row>
    <row r="1356" spans="8:10" x14ac:dyDescent="0.25">
      <c r="H1356" s="8"/>
      <c r="J1356" s="8"/>
    </row>
    <row r="1357" spans="8:10" x14ac:dyDescent="0.25">
      <c r="H1357" s="8"/>
      <c r="J1357" s="8"/>
    </row>
    <row r="1358" spans="8:10" x14ac:dyDescent="0.25">
      <c r="H1358" s="8"/>
      <c r="J1358" s="8"/>
    </row>
    <row r="1359" spans="8:10" x14ac:dyDescent="0.25">
      <c r="H1359" s="8"/>
      <c r="J1359" s="8"/>
    </row>
    <row r="1360" spans="8:10" x14ac:dyDescent="0.25">
      <c r="H1360" s="8"/>
      <c r="J1360" s="8"/>
    </row>
    <row r="1361" spans="8:10" x14ac:dyDescent="0.25">
      <c r="H1361" s="8"/>
      <c r="J1361" s="8"/>
    </row>
    <row r="1362" spans="8:10" x14ac:dyDescent="0.25">
      <c r="H1362" s="8"/>
      <c r="J1362" s="8"/>
    </row>
    <row r="1363" spans="8:10" x14ac:dyDescent="0.25">
      <c r="H1363" s="8"/>
      <c r="J1363" s="8"/>
    </row>
    <row r="1364" spans="8:10" x14ac:dyDescent="0.25">
      <c r="H1364" s="8"/>
      <c r="J1364" s="8"/>
    </row>
    <row r="1365" spans="8:10" x14ac:dyDescent="0.25">
      <c r="H1365" s="8"/>
      <c r="J1365" s="8"/>
    </row>
    <row r="1366" spans="8:10" x14ac:dyDescent="0.25">
      <c r="H1366" s="8"/>
      <c r="J1366" s="8"/>
    </row>
    <row r="1367" spans="8:10" x14ac:dyDescent="0.25">
      <c r="H1367" s="8"/>
      <c r="J1367" s="8"/>
    </row>
    <row r="1368" spans="8:10" x14ac:dyDescent="0.25">
      <c r="H1368" s="8"/>
      <c r="J1368" s="8"/>
    </row>
    <row r="1369" spans="8:10" x14ac:dyDescent="0.25">
      <c r="H1369" s="8"/>
      <c r="J1369" s="8"/>
    </row>
    <row r="1370" spans="8:10" x14ac:dyDescent="0.25">
      <c r="H1370" s="8"/>
      <c r="J1370" s="8"/>
    </row>
    <row r="1371" spans="8:10" x14ac:dyDescent="0.25">
      <c r="H1371" s="8"/>
      <c r="J1371" s="8"/>
    </row>
    <row r="1372" spans="8:10" x14ac:dyDescent="0.25">
      <c r="H1372" s="8"/>
      <c r="J1372" s="8"/>
    </row>
    <row r="1373" spans="8:10" x14ac:dyDescent="0.25">
      <c r="H1373" s="8"/>
      <c r="J1373" s="8"/>
    </row>
    <row r="1374" spans="8:10" x14ac:dyDescent="0.25">
      <c r="H1374" s="8"/>
      <c r="J1374" s="8"/>
    </row>
    <row r="1375" spans="8:10" x14ac:dyDescent="0.25">
      <c r="H1375" s="8"/>
      <c r="J1375" s="8"/>
    </row>
    <row r="1376" spans="8:10" x14ac:dyDescent="0.25">
      <c r="H1376" s="8"/>
      <c r="J1376" s="8"/>
    </row>
    <row r="1377" spans="8:10" x14ac:dyDescent="0.25">
      <c r="H1377" s="8"/>
      <c r="J1377" s="8"/>
    </row>
    <row r="1378" spans="8:10" x14ac:dyDescent="0.25">
      <c r="H1378" s="8"/>
      <c r="J1378" s="8"/>
    </row>
    <row r="1379" spans="8:10" x14ac:dyDescent="0.25">
      <c r="H1379" s="8"/>
      <c r="J1379" s="8"/>
    </row>
    <row r="1380" spans="8:10" x14ac:dyDescent="0.25">
      <c r="H1380" s="8"/>
      <c r="J1380" s="8"/>
    </row>
    <row r="1381" spans="8:10" x14ac:dyDescent="0.25">
      <c r="H1381" s="8"/>
      <c r="J1381" s="8"/>
    </row>
    <row r="1382" spans="8:10" x14ac:dyDescent="0.25">
      <c r="H1382" s="8"/>
      <c r="J1382" s="8"/>
    </row>
    <row r="1383" spans="8:10" x14ac:dyDescent="0.25">
      <c r="H1383" s="8"/>
      <c r="J1383" s="8"/>
    </row>
    <row r="1384" spans="8:10" x14ac:dyDescent="0.25">
      <c r="H1384" s="8"/>
      <c r="J1384" s="8"/>
    </row>
    <row r="1385" spans="8:10" x14ac:dyDescent="0.25">
      <c r="H1385" s="8"/>
      <c r="J1385" s="8"/>
    </row>
    <row r="1386" spans="8:10" x14ac:dyDescent="0.25">
      <c r="H1386" s="8"/>
      <c r="J1386" s="8"/>
    </row>
    <row r="1387" spans="8:10" x14ac:dyDescent="0.25">
      <c r="H1387" s="8"/>
      <c r="J1387" s="8"/>
    </row>
    <row r="1388" spans="8:10" x14ac:dyDescent="0.25">
      <c r="H1388" s="8"/>
      <c r="J1388" s="8"/>
    </row>
    <row r="1389" spans="8:10" x14ac:dyDescent="0.25">
      <c r="H1389" s="8"/>
      <c r="J1389" s="8"/>
    </row>
    <row r="1390" spans="8:10" x14ac:dyDescent="0.25">
      <c r="H1390" s="8"/>
      <c r="J1390" s="8"/>
    </row>
    <row r="1391" spans="8:10" x14ac:dyDescent="0.25">
      <c r="H1391" s="8"/>
      <c r="J1391" s="8"/>
    </row>
    <row r="1392" spans="8:10" x14ac:dyDescent="0.25">
      <c r="H1392" s="8"/>
      <c r="J1392" s="8"/>
    </row>
    <row r="1393" spans="8:10" x14ac:dyDescent="0.25">
      <c r="H1393" s="8"/>
      <c r="J1393" s="8"/>
    </row>
    <row r="1394" spans="8:10" x14ac:dyDescent="0.25">
      <c r="H1394" s="8"/>
      <c r="J1394" s="8"/>
    </row>
    <row r="1395" spans="8:10" x14ac:dyDescent="0.25">
      <c r="H1395" s="8"/>
      <c r="J1395" s="8"/>
    </row>
    <row r="1396" spans="8:10" x14ac:dyDescent="0.25">
      <c r="H1396" s="8"/>
      <c r="J1396" s="8"/>
    </row>
    <row r="1397" spans="8:10" x14ac:dyDescent="0.25">
      <c r="H1397" s="8"/>
      <c r="J1397" s="8"/>
    </row>
    <row r="1398" spans="8:10" x14ac:dyDescent="0.25">
      <c r="H1398" s="8"/>
      <c r="J1398" s="8"/>
    </row>
    <row r="1399" spans="8:10" x14ac:dyDescent="0.25">
      <c r="H1399" s="8"/>
      <c r="J1399" s="8"/>
    </row>
    <row r="1400" spans="8:10" x14ac:dyDescent="0.25">
      <c r="H1400" s="8"/>
      <c r="J1400" s="8"/>
    </row>
    <row r="1401" spans="8:10" x14ac:dyDescent="0.25">
      <c r="H1401" s="8"/>
      <c r="J1401" s="8"/>
    </row>
    <row r="1402" spans="8:10" x14ac:dyDescent="0.25">
      <c r="H1402" s="8"/>
      <c r="J1402" s="8"/>
    </row>
    <row r="1403" spans="8:10" x14ac:dyDescent="0.25">
      <c r="H1403" s="8"/>
      <c r="J1403" s="8"/>
    </row>
    <row r="1404" spans="8:10" x14ac:dyDescent="0.25">
      <c r="H1404" s="8"/>
      <c r="J1404" s="8"/>
    </row>
    <row r="1405" spans="8:10" x14ac:dyDescent="0.25">
      <c r="H1405" s="8"/>
      <c r="J1405" s="8"/>
    </row>
    <row r="1406" spans="8:10" x14ac:dyDescent="0.25">
      <c r="H1406" s="8"/>
      <c r="J1406" s="8"/>
    </row>
    <row r="1407" spans="8:10" x14ac:dyDescent="0.25">
      <c r="H1407" s="8"/>
      <c r="J1407" s="8"/>
    </row>
    <row r="1408" spans="8:10" x14ac:dyDescent="0.25">
      <c r="H1408" s="8"/>
      <c r="J1408" s="8"/>
    </row>
    <row r="1409" spans="8:10" x14ac:dyDescent="0.25">
      <c r="H1409" s="8"/>
      <c r="J1409" s="8"/>
    </row>
    <row r="1410" spans="8:10" x14ac:dyDescent="0.25">
      <c r="H1410" s="8"/>
      <c r="J1410" s="8"/>
    </row>
    <row r="1411" spans="8:10" x14ac:dyDescent="0.25">
      <c r="H1411" s="8"/>
      <c r="J1411" s="8"/>
    </row>
    <row r="1412" spans="8:10" x14ac:dyDescent="0.25">
      <c r="H1412" s="8"/>
      <c r="J1412" s="8"/>
    </row>
    <row r="1413" spans="8:10" x14ac:dyDescent="0.25">
      <c r="H1413" s="8"/>
      <c r="J1413" s="8"/>
    </row>
    <row r="1414" spans="8:10" x14ac:dyDescent="0.25">
      <c r="H1414" s="8"/>
      <c r="J1414" s="8"/>
    </row>
    <row r="1415" spans="8:10" x14ac:dyDescent="0.25">
      <c r="H1415" s="8"/>
      <c r="J1415" s="8"/>
    </row>
    <row r="1416" spans="8:10" x14ac:dyDescent="0.25">
      <c r="H1416" s="8"/>
      <c r="J1416" s="8"/>
    </row>
    <row r="1417" spans="8:10" x14ac:dyDescent="0.25">
      <c r="H1417" s="8"/>
      <c r="J1417" s="8"/>
    </row>
    <row r="1418" spans="8:10" x14ac:dyDescent="0.25">
      <c r="H1418" s="8"/>
      <c r="J1418" s="8"/>
    </row>
    <row r="1419" spans="8:10" x14ac:dyDescent="0.25">
      <c r="H1419" s="8"/>
      <c r="J1419" s="8"/>
    </row>
    <row r="1420" spans="8:10" x14ac:dyDescent="0.25">
      <c r="H1420" s="8"/>
      <c r="J1420" s="8"/>
    </row>
    <row r="1421" spans="8:10" x14ac:dyDescent="0.25">
      <c r="H1421" s="8"/>
      <c r="J1421" s="8"/>
    </row>
    <row r="1422" spans="8:10" x14ac:dyDescent="0.25">
      <c r="H1422" s="8"/>
      <c r="J1422" s="8"/>
    </row>
    <row r="1423" spans="8:10" x14ac:dyDescent="0.25">
      <c r="H1423" s="8"/>
      <c r="J1423" s="8"/>
    </row>
    <row r="1424" spans="8:10" x14ac:dyDescent="0.25">
      <c r="H1424" s="8"/>
      <c r="J1424" s="8"/>
    </row>
    <row r="1425" spans="8:10" x14ac:dyDescent="0.25">
      <c r="H1425" s="8"/>
      <c r="J1425" s="8"/>
    </row>
    <row r="1426" spans="8:10" x14ac:dyDescent="0.25">
      <c r="H1426" s="8"/>
      <c r="J1426" s="8"/>
    </row>
    <row r="1427" spans="8:10" x14ac:dyDescent="0.25">
      <c r="H1427" s="8"/>
      <c r="J1427" s="8"/>
    </row>
    <row r="1428" spans="8:10" x14ac:dyDescent="0.25">
      <c r="H1428" s="8"/>
      <c r="J1428" s="8"/>
    </row>
    <row r="1429" spans="8:10" x14ac:dyDescent="0.25">
      <c r="H1429" s="8"/>
      <c r="J1429" s="8"/>
    </row>
    <row r="1430" spans="8:10" x14ac:dyDescent="0.25">
      <c r="H1430" s="8"/>
      <c r="J1430" s="8"/>
    </row>
    <row r="1431" spans="8:10" x14ac:dyDescent="0.25">
      <c r="H1431" s="8"/>
      <c r="J1431" s="8"/>
    </row>
    <row r="1432" spans="8:10" x14ac:dyDescent="0.25">
      <c r="H1432" s="8"/>
      <c r="J1432" s="8"/>
    </row>
    <row r="1433" spans="8:10" x14ac:dyDescent="0.25">
      <c r="H1433" s="8"/>
      <c r="J1433" s="8"/>
    </row>
    <row r="1434" spans="8:10" x14ac:dyDescent="0.25">
      <c r="H1434" s="8"/>
      <c r="J1434" s="8"/>
    </row>
    <row r="1435" spans="8:10" x14ac:dyDescent="0.25">
      <c r="H1435" s="8"/>
      <c r="J1435" s="8"/>
    </row>
    <row r="1436" spans="8:10" x14ac:dyDescent="0.25">
      <c r="H1436" s="8"/>
      <c r="J1436" s="8"/>
    </row>
    <row r="1437" spans="8:10" x14ac:dyDescent="0.25">
      <c r="H1437" s="8"/>
      <c r="J1437" s="8"/>
    </row>
    <row r="1438" spans="8:10" x14ac:dyDescent="0.25">
      <c r="H1438" s="8"/>
      <c r="J1438" s="8"/>
    </row>
    <row r="1439" spans="8:10" x14ac:dyDescent="0.25">
      <c r="H1439" s="8"/>
      <c r="J1439" s="8"/>
    </row>
    <row r="1440" spans="8:10" x14ac:dyDescent="0.25">
      <c r="H1440" s="8"/>
      <c r="J1440" s="8"/>
    </row>
    <row r="1441" spans="8:10" x14ac:dyDescent="0.25">
      <c r="H1441" s="8"/>
      <c r="J1441" s="8"/>
    </row>
    <row r="1442" spans="8:10" x14ac:dyDescent="0.25">
      <c r="H1442" s="8"/>
      <c r="J1442" s="8"/>
    </row>
    <row r="1443" spans="8:10" x14ac:dyDescent="0.25">
      <c r="H1443" s="8"/>
      <c r="J1443" s="8"/>
    </row>
    <row r="1444" spans="8:10" x14ac:dyDescent="0.25">
      <c r="H1444" s="8"/>
      <c r="J1444" s="8"/>
    </row>
    <row r="1445" spans="8:10" x14ac:dyDescent="0.25">
      <c r="H1445" s="8"/>
      <c r="J1445" s="8"/>
    </row>
    <row r="1446" spans="8:10" x14ac:dyDescent="0.25">
      <c r="H1446" s="8"/>
      <c r="J1446" s="8"/>
    </row>
    <row r="1447" spans="8:10" x14ac:dyDescent="0.25">
      <c r="H1447" s="8"/>
      <c r="J1447" s="8"/>
    </row>
    <row r="1448" spans="8:10" x14ac:dyDescent="0.25">
      <c r="H1448" s="8"/>
      <c r="J1448" s="8"/>
    </row>
    <row r="1449" spans="8:10" x14ac:dyDescent="0.25">
      <c r="H1449" s="8"/>
      <c r="J1449" s="8"/>
    </row>
    <row r="1450" spans="8:10" x14ac:dyDescent="0.25">
      <c r="H1450" s="8"/>
      <c r="J1450" s="8"/>
    </row>
    <row r="1451" spans="8:10" x14ac:dyDescent="0.25">
      <c r="H1451" s="8"/>
      <c r="J1451" s="8"/>
    </row>
    <row r="1452" spans="8:10" x14ac:dyDescent="0.25">
      <c r="H1452" s="8"/>
      <c r="J1452" s="8"/>
    </row>
    <row r="1453" spans="8:10" x14ac:dyDescent="0.25">
      <c r="H1453" s="8"/>
      <c r="J1453" s="8"/>
    </row>
    <row r="1454" spans="8:10" x14ac:dyDescent="0.25">
      <c r="H1454" s="8"/>
      <c r="J1454" s="8"/>
    </row>
    <row r="1455" spans="8:10" x14ac:dyDescent="0.25">
      <c r="H1455" s="8"/>
      <c r="J1455" s="8"/>
    </row>
    <row r="1456" spans="8:10" x14ac:dyDescent="0.25">
      <c r="H1456" s="8"/>
      <c r="J1456" s="8"/>
    </row>
    <row r="1457" spans="8:10" x14ac:dyDescent="0.25">
      <c r="H1457" s="8"/>
      <c r="J1457" s="8"/>
    </row>
    <row r="1458" spans="8:10" x14ac:dyDescent="0.25">
      <c r="H1458" s="8"/>
      <c r="J1458" s="8"/>
    </row>
    <row r="1459" spans="8:10" x14ac:dyDescent="0.25">
      <c r="H1459" s="8"/>
      <c r="J1459" s="8"/>
    </row>
    <row r="1460" spans="8:10" x14ac:dyDescent="0.25">
      <c r="H1460" s="8"/>
      <c r="J1460" s="8"/>
    </row>
    <row r="1461" spans="8:10" x14ac:dyDescent="0.25">
      <c r="H1461" s="8"/>
      <c r="J1461" s="8"/>
    </row>
    <row r="1462" spans="8:10" x14ac:dyDescent="0.25">
      <c r="H1462" s="8"/>
      <c r="J1462" s="8"/>
    </row>
    <row r="1463" spans="8:10" x14ac:dyDescent="0.25">
      <c r="H1463" s="8"/>
      <c r="J1463" s="8"/>
    </row>
    <row r="1464" spans="8:10" x14ac:dyDescent="0.25">
      <c r="H1464" s="8"/>
      <c r="J1464" s="8"/>
    </row>
    <row r="1465" spans="8:10" x14ac:dyDescent="0.25">
      <c r="H1465" s="8"/>
      <c r="J1465" s="8"/>
    </row>
    <row r="1466" spans="8:10" x14ac:dyDescent="0.25">
      <c r="H1466" s="8"/>
      <c r="J1466" s="8"/>
    </row>
    <row r="1467" spans="8:10" x14ac:dyDescent="0.25">
      <c r="H1467" s="8"/>
      <c r="J1467" s="8"/>
    </row>
    <row r="1468" spans="8:10" x14ac:dyDescent="0.25">
      <c r="H1468" s="8"/>
      <c r="J1468" s="8"/>
    </row>
    <row r="1469" spans="8:10" x14ac:dyDescent="0.25">
      <c r="H1469" s="8"/>
      <c r="J1469" s="8"/>
    </row>
    <row r="1470" spans="8:10" x14ac:dyDescent="0.25">
      <c r="H1470" s="8"/>
      <c r="J1470" s="8"/>
    </row>
    <row r="1471" spans="8:10" x14ac:dyDescent="0.25">
      <c r="H1471" s="8"/>
      <c r="J1471" s="8"/>
    </row>
    <row r="1472" spans="8:10" x14ac:dyDescent="0.25">
      <c r="H1472" s="8"/>
      <c r="J1472" s="8"/>
    </row>
    <row r="1473" spans="8:10" x14ac:dyDescent="0.25">
      <c r="H1473" s="8"/>
      <c r="J1473" s="8"/>
    </row>
    <row r="1474" spans="8:10" x14ac:dyDescent="0.25">
      <c r="H1474" s="8"/>
      <c r="J1474" s="8"/>
    </row>
    <row r="1475" spans="8:10" x14ac:dyDescent="0.25">
      <c r="H1475" s="8"/>
      <c r="J1475" s="8"/>
    </row>
    <row r="1476" spans="8:10" x14ac:dyDescent="0.25">
      <c r="H1476" s="8"/>
      <c r="J1476" s="8"/>
    </row>
    <row r="1477" spans="8:10" x14ac:dyDescent="0.25">
      <c r="H1477" s="8"/>
      <c r="J1477" s="8"/>
    </row>
    <row r="1478" spans="8:10" x14ac:dyDescent="0.25">
      <c r="H1478" s="8"/>
      <c r="J1478" s="8"/>
    </row>
    <row r="1479" spans="8:10" x14ac:dyDescent="0.25">
      <c r="H1479" s="8"/>
      <c r="J1479" s="8"/>
    </row>
    <row r="1480" spans="8:10" x14ac:dyDescent="0.25">
      <c r="H1480" s="8"/>
      <c r="J1480" s="8"/>
    </row>
    <row r="1481" spans="8:10" x14ac:dyDescent="0.25">
      <c r="H1481" s="8"/>
      <c r="J1481" s="8"/>
    </row>
    <row r="1482" spans="8:10" x14ac:dyDescent="0.25">
      <c r="H1482" s="8"/>
      <c r="J1482" s="8"/>
    </row>
    <row r="1483" spans="8:10" x14ac:dyDescent="0.25">
      <c r="H1483" s="8"/>
      <c r="J1483" s="8"/>
    </row>
    <row r="1484" spans="8:10" x14ac:dyDescent="0.25">
      <c r="H1484" s="8"/>
      <c r="J1484" s="8"/>
    </row>
    <row r="1485" spans="8:10" x14ac:dyDescent="0.25">
      <c r="H1485" s="8"/>
      <c r="J1485" s="8"/>
    </row>
    <row r="1486" spans="8:10" x14ac:dyDescent="0.25">
      <c r="H1486" s="8"/>
      <c r="J1486" s="8"/>
    </row>
    <row r="1487" spans="8:10" x14ac:dyDescent="0.25">
      <c r="H1487" s="8"/>
      <c r="J1487" s="8"/>
    </row>
    <row r="1488" spans="8:10" x14ac:dyDescent="0.25">
      <c r="H1488" s="8"/>
      <c r="J1488" s="8"/>
    </row>
    <row r="1489" spans="8:10" x14ac:dyDescent="0.25">
      <c r="H1489" s="8"/>
      <c r="J1489" s="8"/>
    </row>
    <row r="1490" spans="8:10" x14ac:dyDescent="0.25">
      <c r="H1490" s="8"/>
      <c r="J1490" s="8"/>
    </row>
    <row r="1491" spans="8:10" x14ac:dyDescent="0.25">
      <c r="H1491" s="8"/>
      <c r="J1491" s="8"/>
    </row>
    <row r="1492" spans="8:10" x14ac:dyDescent="0.25">
      <c r="H1492" s="8"/>
      <c r="J1492" s="8"/>
    </row>
    <row r="1493" spans="8:10" x14ac:dyDescent="0.25">
      <c r="H1493" s="8"/>
      <c r="J1493" s="8"/>
    </row>
    <row r="1494" spans="8:10" x14ac:dyDescent="0.25">
      <c r="H1494" s="8"/>
      <c r="J1494" s="8"/>
    </row>
    <row r="1495" spans="8:10" x14ac:dyDescent="0.25">
      <c r="H1495" s="8"/>
      <c r="J1495" s="8"/>
    </row>
    <row r="1496" spans="8:10" x14ac:dyDescent="0.25">
      <c r="H1496" s="8"/>
      <c r="J1496" s="8"/>
    </row>
    <row r="1497" spans="8:10" x14ac:dyDescent="0.25">
      <c r="H1497" s="8"/>
      <c r="J1497" s="8"/>
    </row>
    <row r="1498" spans="8:10" x14ac:dyDescent="0.25">
      <c r="H1498" s="8"/>
      <c r="J1498" s="8"/>
    </row>
    <row r="1499" spans="8:10" x14ac:dyDescent="0.25">
      <c r="H1499" s="8"/>
      <c r="J1499" s="8"/>
    </row>
    <row r="1500" spans="8:10" x14ac:dyDescent="0.25">
      <c r="H1500" s="8"/>
      <c r="J1500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'infos liste déroulante'!$Q$1:$Q$3</xm:f>
          </x14:formula1>
          <xm:sqref>D2:D1500</xm:sqref>
        </x14:dataValidation>
        <x14:dataValidation type="list" allowBlank="1" showInputMessage="1" showErrorMessage="1">
          <x14:formula1>
            <xm:f>'infos liste déroulante'!$M$1:$M$5</xm:f>
          </x14:formula1>
          <xm:sqref>F2:F1500</xm:sqref>
        </x14:dataValidation>
        <x14:dataValidation type="list" allowBlank="1" showInputMessage="1" showErrorMessage="1">
          <x14:formula1>
            <xm:f>'infos liste déroulante'!$I$1:$I$20</xm:f>
          </x14:formula1>
          <xm:sqref>J2:J1500</xm:sqref>
        </x14:dataValidation>
        <x14:dataValidation type="list" allowBlank="1" showInputMessage="1" showErrorMessage="1">
          <x14:formula1>
            <xm:f>'infos liste déroulante'!$G$1:$G$4</xm:f>
          </x14:formula1>
          <xm:sqref>H2:H1500</xm:sqref>
        </x14:dataValidation>
        <x14:dataValidation type="list" allowBlank="1" showInputMessage="1" showErrorMessage="1">
          <x14:formula1>
            <xm:f>'infos liste déroulante'!$O$1:$O$4</xm:f>
          </x14:formula1>
          <xm:sqref>G2:G1500</xm:sqref>
        </x14:dataValidation>
        <x14:dataValidation type="list" allowBlank="1" showInputMessage="1" showErrorMessage="1">
          <x14:formula1>
            <xm:f>'infos liste déroulante'!$E$1:$E$4</xm:f>
          </x14:formula1>
          <xm:sqref>E2:E1500</xm:sqref>
        </x14:dataValidation>
        <x14:dataValidation type="list" allowBlank="1" showInputMessage="1" showErrorMessage="1">
          <x14:formula1>
            <xm:f>'infos liste déroulante'!$K$1:$K$3</xm:f>
          </x14:formula1>
          <xm:sqref>C2:C1500</xm:sqref>
        </x14:dataValidation>
        <x14:dataValidation type="list" allowBlank="1" showInputMessage="1" showErrorMessage="1">
          <x14:formula1>
            <xm:f>'infos liste déroulante'!$C$1:$C$12</xm:f>
          </x14:formula1>
          <xm:sqref>B2:B1500</xm:sqref>
        </x14:dataValidation>
        <x14:dataValidation type="list" allowBlank="1" showInputMessage="1" showErrorMessage="1">
          <x14:formula1>
            <xm:f>'infos liste déroulante'!$A$1:$A$13</xm:f>
          </x14:formula1>
          <xm:sqref>A2:A480</xm:sqref>
        </x14:dataValidation>
        <x14:dataValidation type="list" allowBlank="1" showInputMessage="1" showErrorMessage="1">
          <x14:formula1>
            <xm:f>'infos liste déroulante'!$S$1:$S$6</xm:f>
          </x14:formula1>
          <xm:sqref>I2:I1500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3"/>
  <sheetViews>
    <sheetView topLeftCell="P1" workbookViewId="0">
      <selection activeCell="AB34" sqref="AB34"/>
    </sheetView>
  </sheetViews>
  <sheetFormatPr baseColWidth="10" defaultRowHeight="15" x14ac:dyDescent="0.25"/>
  <cols>
    <col min="1" max="1" width="29.42578125" customWidth="1"/>
    <col min="2" max="2" width="23.85546875" customWidth="1"/>
    <col min="3" max="3" width="7.7109375" customWidth="1"/>
    <col min="4" max="4" width="5.42578125" customWidth="1"/>
    <col min="5" max="5" width="14.85546875" customWidth="1"/>
    <col min="6" max="6" width="9.140625" customWidth="1"/>
    <col min="7" max="7" width="6.28515625" customWidth="1"/>
    <col min="8" max="8" width="12.5703125" bestFit="1" customWidth="1"/>
    <col min="9" max="9" width="6.85546875" customWidth="1"/>
    <col min="10" max="10" width="5.42578125" customWidth="1"/>
    <col min="11" max="11" width="11" customWidth="1"/>
    <col min="12" max="12" width="12.5703125" customWidth="1"/>
    <col min="13" max="13" width="14.140625" style="19" customWidth="1"/>
    <col min="14" max="14" width="14.140625" style="21" customWidth="1"/>
    <col min="15" max="15" width="22.85546875" customWidth="1"/>
    <col min="16" max="16" width="25.85546875" customWidth="1"/>
    <col min="17" max="17" width="10" customWidth="1"/>
    <col min="18" max="18" width="9.140625" customWidth="1"/>
    <col min="19" max="19" width="12.5703125" customWidth="1"/>
    <col min="20" max="20" width="8.42578125" customWidth="1"/>
    <col min="21" max="21" width="14.85546875" customWidth="1"/>
    <col min="22" max="22" width="20.5703125" customWidth="1"/>
    <col min="23" max="23" width="20.85546875" customWidth="1"/>
    <col min="24" max="24" width="29" customWidth="1"/>
    <col min="25" max="25" width="13" customWidth="1"/>
    <col min="26" max="27" width="14.5703125" customWidth="1"/>
    <col min="28" max="28" width="12.5703125" customWidth="1"/>
    <col min="29" max="29" width="9.140625" customWidth="1"/>
    <col min="30" max="30" width="16.85546875" customWidth="1"/>
    <col min="31" max="31" width="24.5703125" customWidth="1"/>
    <col min="32" max="32" width="8.42578125" customWidth="1"/>
    <col min="33" max="33" width="11.5703125" customWidth="1"/>
    <col min="34" max="34" width="11.85546875" bestFit="1" customWidth="1"/>
    <col min="35" max="35" width="22.140625" customWidth="1"/>
    <col min="36" max="36" width="8.42578125" customWidth="1"/>
    <col min="37" max="37" width="14.85546875" bestFit="1" customWidth="1"/>
    <col min="38" max="38" width="11" customWidth="1"/>
    <col min="39" max="39" width="4.85546875" customWidth="1"/>
    <col min="40" max="40" width="8.42578125" customWidth="1"/>
    <col min="41" max="41" width="14" bestFit="1" customWidth="1"/>
    <col min="42" max="42" width="24.28515625" bestFit="1" customWidth="1"/>
    <col min="43" max="43" width="29.42578125" bestFit="1" customWidth="1"/>
    <col min="44" max="44" width="5" customWidth="1"/>
    <col min="45" max="45" width="8.42578125" customWidth="1"/>
    <col min="46" max="46" width="9" customWidth="1"/>
    <col min="47" max="47" width="11.85546875" bestFit="1" customWidth="1"/>
    <col min="48" max="48" width="4.85546875" customWidth="1"/>
    <col min="49" max="49" width="8.42578125" customWidth="1"/>
    <col min="50" max="50" width="14.85546875" bestFit="1" customWidth="1"/>
    <col min="51" max="51" width="11" customWidth="1"/>
    <col min="52" max="52" width="4.85546875" customWidth="1"/>
    <col min="53" max="53" width="8.42578125" customWidth="1"/>
    <col min="54" max="54" width="14" bestFit="1" customWidth="1"/>
    <col min="55" max="55" width="32.5703125" bestFit="1" customWidth="1"/>
    <col min="56" max="56" width="25.42578125" bestFit="1" customWidth="1"/>
    <col min="57" max="57" width="6" customWidth="1"/>
    <col min="58" max="58" width="8.42578125" customWidth="1"/>
    <col min="59" max="59" width="9" customWidth="1"/>
    <col min="60" max="60" width="11.85546875" bestFit="1" customWidth="1"/>
    <col min="61" max="61" width="4.85546875" customWidth="1"/>
    <col min="62" max="62" width="8.42578125" customWidth="1"/>
    <col min="63" max="63" width="14.85546875" bestFit="1" customWidth="1"/>
    <col min="64" max="64" width="11" customWidth="1"/>
    <col min="65" max="65" width="4.85546875" customWidth="1"/>
    <col min="66" max="66" width="8.42578125" customWidth="1"/>
    <col min="67" max="67" width="14" bestFit="1" customWidth="1"/>
    <col min="68" max="68" width="28.5703125" bestFit="1" customWidth="1"/>
    <col min="69" max="69" width="20.7109375" bestFit="1" customWidth="1"/>
    <col min="70" max="70" width="6" customWidth="1"/>
    <col min="71" max="71" width="8.42578125" customWidth="1"/>
    <col min="72" max="72" width="9" customWidth="1"/>
    <col min="73" max="73" width="11.85546875" bestFit="1" customWidth="1"/>
    <col min="74" max="74" width="4.85546875" customWidth="1"/>
    <col min="75" max="75" width="8.42578125" customWidth="1"/>
    <col min="76" max="76" width="14.85546875" bestFit="1" customWidth="1"/>
    <col min="77" max="77" width="11" customWidth="1"/>
    <col min="78" max="78" width="4.85546875" customWidth="1"/>
    <col min="79" max="79" width="8.42578125" customWidth="1"/>
    <col min="80" max="80" width="14" bestFit="1" customWidth="1"/>
    <col min="81" max="81" width="23.85546875" bestFit="1" customWidth="1"/>
    <col min="82" max="82" width="12.5703125" customWidth="1"/>
    <col min="83" max="84" width="11.140625" customWidth="1"/>
    <col min="85" max="85" width="12.5703125" bestFit="1" customWidth="1"/>
  </cols>
  <sheetData>
    <row r="1" spans="1:40" x14ac:dyDescent="0.25">
      <c r="M1" s="21"/>
      <c r="O1" s="12" t="s">
        <v>88</v>
      </c>
      <c r="P1" t="s">
        <v>76</v>
      </c>
      <c r="V1" s="12" t="s">
        <v>89</v>
      </c>
      <c r="W1" t="s">
        <v>96</v>
      </c>
    </row>
    <row r="2" spans="1:40" x14ac:dyDescent="0.25">
      <c r="M2" s="21"/>
      <c r="O2" s="12" t="s">
        <v>90</v>
      </c>
      <c r="P2" t="s">
        <v>97</v>
      </c>
      <c r="V2" s="12" t="s">
        <v>90</v>
      </c>
      <c r="W2" t="s">
        <v>96</v>
      </c>
    </row>
    <row r="3" spans="1:40" x14ac:dyDescent="0.25">
      <c r="A3" s="12" t="s">
        <v>94</v>
      </c>
      <c r="B3" s="12" t="s">
        <v>95</v>
      </c>
    </row>
    <row r="4" spans="1:40" x14ac:dyDescent="0.25">
      <c r="A4" s="12" t="s">
        <v>92</v>
      </c>
      <c r="B4" t="s">
        <v>9</v>
      </c>
      <c r="C4" t="s">
        <v>13</v>
      </c>
      <c r="D4" t="s">
        <v>17</v>
      </c>
      <c r="E4" t="s">
        <v>19</v>
      </c>
      <c r="F4" t="s">
        <v>22</v>
      </c>
      <c r="G4" t="s">
        <v>25</v>
      </c>
      <c r="H4" t="s">
        <v>28</v>
      </c>
      <c r="I4" t="s">
        <v>30</v>
      </c>
      <c r="J4" t="s">
        <v>32</v>
      </c>
      <c r="K4" t="s">
        <v>34</v>
      </c>
      <c r="L4" t="s">
        <v>93</v>
      </c>
      <c r="M4" s="20" t="str">
        <f>L4</f>
        <v>Total général</v>
      </c>
      <c r="N4" s="22"/>
      <c r="O4" s="12" t="s">
        <v>94</v>
      </c>
      <c r="P4" s="12" t="s">
        <v>95</v>
      </c>
      <c r="T4" s="19"/>
      <c r="V4" s="12" t="s">
        <v>94</v>
      </c>
      <c r="W4" s="12" t="s">
        <v>95</v>
      </c>
    </row>
    <row r="5" spans="1:40" x14ac:dyDescent="0.25">
      <c r="A5" s="13" t="s">
        <v>77</v>
      </c>
      <c r="B5" s="17">
        <v>21</v>
      </c>
      <c r="C5" s="17">
        <v>402</v>
      </c>
      <c r="D5" s="17">
        <v>33</v>
      </c>
      <c r="E5" s="17">
        <v>5</v>
      </c>
      <c r="F5" s="17">
        <v>153</v>
      </c>
      <c r="G5" s="17">
        <v>8</v>
      </c>
      <c r="H5" s="17">
        <v>21</v>
      </c>
      <c r="I5" s="17">
        <v>23</v>
      </c>
      <c r="J5" s="17">
        <v>36</v>
      </c>
      <c r="K5" s="17">
        <v>32</v>
      </c>
      <c r="L5" s="17">
        <v>734</v>
      </c>
      <c r="M5" s="19">
        <f>GETPIVOTDATA("PRESCOLAIRE",$A$3,"TYPE DE CONSTRUCTION","Logement de fonction")</f>
        <v>734</v>
      </c>
      <c r="O5" s="12" t="s">
        <v>92</v>
      </c>
      <c r="P5" t="s">
        <v>81</v>
      </c>
      <c r="Q5" t="s">
        <v>83</v>
      </c>
      <c r="R5" t="s">
        <v>82</v>
      </c>
      <c r="S5" t="s">
        <v>93</v>
      </c>
      <c r="T5" s="19" t="str">
        <f>S5</f>
        <v>Total général</v>
      </c>
      <c r="V5" s="12" t="s">
        <v>92</v>
      </c>
      <c r="W5" t="s">
        <v>77</v>
      </c>
      <c r="X5" t="s">
        <v>78</v>
      </c>
      <c r="Y5" t="s">
        <v>80</v>
      </c>
      <c r="Z5" t="s">
        <v>93</v>
      </c>
      <c r="AK5" s="15"/>
      <c r="AL5" s="15"/>
      <c r="AM5" s="15"/>
      <c r="AN5" s="15"/>
    </row>
    <row r="6" spans="1:40" x14ac:dyDescent="0.25">
      <c r="A6" s="14" t="s">
        <v>86</v>
      </c>
      <c r="B6" s="17">
        <v>1</v>
      </c>
      <c r="C6" s="18">
        <v>29</v>
      </c>
      <c r="D6" s="17">
        <v>4</v>
      </c>
      <c r="E6" s="17">
        <v>0</v>
      </c>
      <c r="F6" s="17">
        <v>14</v>
      </c>
      <c r="G6" s="17">
        <v>1</v>
      </c>
      <c r="H6" s="17">
        <v>1</v>
      </c>
      <c r="I6" s="17">
        <v>2</v>
      </c>
      <c r="J6" s="17">
        <v>6</v>
      </c>
      <c r="K6" s="17">
        <v>6</v>
      </c>
      <c r="L6" s="17">
        <v>64</v>
      </c>
      <c r="M6" s="19">
        <f>GETPIVOTDATA("PRESCOLAIRE",$A$3,"TYPE DE CONSTRUCTION","Logement de fonction","QUALITE","Assez-bon")</f>
        <v>64</v>
      </c>
      <c r="O6" s="13" t="s">
        <v>9</v>
      </c>
      <c r="P6" s="15">
        <v>48</v>
      </c>
      <c r="Q6" s="15">
        <v>1</v>
      </c>
      <c r="R6" s="15">
        <v>10</v>
      </c>
      <c r="S6" s="15">
        <v>59</v>
      </c>
      <c r="T6" s="19">
        <f>GETPIVOTDATA("PRESCOLAIRE",$O$4,"REGIONS","ADAMAOUA")</f>
        <v>59</v>
      </c>
      <c r="V6" s="13" t="s">
        <v>9</v>
      </c>
      <c r="W6" s="17">
        <v>21</v>
      </c>
      <c r="X6" s="17">
        <v>54</v>
      </c>
      <c r="Y6" s="17">
        <v>530</v>
      </c>
      <c r="Z6" s="17">
        <v>605</v>
      </c>
      <c r="AA6" s="17"/>
      <c r="AK6" s="15"/>
      <c r="AL6" s="15"/>
      <c r="AM6" s="15"/>
      <c r="AN6" s="15"/>
    </row>
    <row r="7" spans="1:40" x14ac:dyDescent="0.25">
      <c r="A7" s="16" t="s">
        <v>81</v>
      </c>
      <c r="B7" s="17">
        <v>0</v>
      </c>
      <c r="C7" s="17">
        <v>18</v>
      </c>
      <c r="D7" s="17">
        <v>4</v>
      </c>
      <c r="E7" s="17">
        <v>0</v>
      </c>
      <c r="F7" s="17">
        <v>7</v>
      </c>
      <c r="G7" s="17">
        <v>1</v>
      </c>
      <c r="H7" s="17">
        <v>0</v>
      </c>
      <c r="I7" s="17">
        <v>0</v>
      </c>
      <c r="J7" s="17">
        <v>2</v>
      </c>
      <c r="K7" s="17">
        <v>2</v>
      </c>
      <c r="L7" s="17">
        <v>34</v>
      </c>
      <c r="M7" s="19">
        <f>GETPIVOTDATA("PRESCOLAIRE",$A$3,"TYPE DE CONSTRUCTION","Logement de fonction","ETAT DES CONSTRUCTION","Dur","QUALITE","Assez-bon")</f>
        <v>34</v>
      </c>
      <c r="O7" s="13" t="s">
        <v>13</v>
      </c>
      <c r="P7" s="15">
        <v>617</v>
      </c>
      <c r="Q7" s="15">
        <v>16</v>
      </c>
      <c r="R7" s="15">
        <v>170</v>
      </c>
      <c r="S7" s="15">
        <v>803</v>
      </c>
      <c r="T7" s="19">
        <f>GETPIVOTDATA("PRESCOLAIRE",$O$4,"REGIONS","CENTRE")</f>
        <v>803</v>
      </c>
      <c r="V7" s="13" t="s">
        <v>13</v>
      </c>
      <c r="W7" s="17">
        <v>402</v>
      </c>
      <c r="X7" s="17">
        <v>1141</v>
      </c>
      <c r="Y7" s="17">
        <v>8120</v>
      </c>
      <c r="Z7" s="17">
        <v>9663</v>
      </c>
      <c r="AA7" s="17"/>
      <c r="AK7" s="15"/>
      <c r="AL7" s="15"/>
      <c r="AM7" s="15"/>
      <c r="AN7" s="15"/>
    </row>
    <row r="8" spans="1:40" x14ac:dyDescent="0.25">
      <c r="A8" s="16" t="s">
        <v>83</v>
      </c>
      <c r="B8" s="17">
        <v>0</v>
      </c>
      <c r="C8" s="17">
        <v>7</v>
      </c>
      <c r="D8" s="17">
        <v>0</v>
      </c>
      <c r="E8" s="17">
        <v>0</v>
      </c>
      <c r="F8" s="17">
        <v>4</v>
      </c>
      <c r="G8" s="17">
        <v>0</v>
      </c>
      <c r="H8" s="17">
        <v>0</v>
      </c>
      <c r="I8" s="17">
        <v>0</v>
      </c>
      <c r="J8" s="17">
        <v>1</v>
      </c>
      <c r="K8" s="17">
        <v>4</v>
      </c>
      <c r="L8" s="17">
        <v>16</v>
      </c>
      <c r="M8" s="19">
        <f>GETPIVOTDATA("PRESCOLAIRE",$A$3,"TYPE DE CONSTRUCTION","Logement de fonction","ETAT DES CONSTRUCTION","Provisoire","QUALITE","Assez-bon")</f>
        <v>16</v>
      </c>
      <c r="O8" s="13" t="s">
        <v>17</v>
      </c>
      <c r="P8" s="15">
        <v>64</v>
      </c>
      <c r="Q8" s="15">
        <v>15</v>
      </c>
      <c r="R8" s="15">
        <v>15</v>
      </c>
      <c r="S8" s="15">
        <v>94</v>
      </c>
      <c r="T8" s="19">
        <f>GETPIVOTDATA("PRESCOLAIRE",$O$4,"REGIONS","EST")</f>
        <v>94</v>
      </c>
      <c r="V8" s="13" t="s">
        <v>17</v>
      </c>
      <c r="W8" s="17">
        <v>33</v>
      </c>
      <c r="X8" s="17">
        <v>31</v>
      </c>
      <c r="Y8" s="17">
        <v>827</v>
      </c>
      <c r="Z8" s="17">
        <v>891</v>
      </c>
      <c r="AA8" s="17"/>
      <c r="AK8" s="15"/>
      <c r="AL8" s="15"/>
      <c r="AM8" s="15"/>
      <c r="AN8" s="15"/>
    </row>
    <row r="9" spans="1:40" x14ac:dyDescent="0.25">
      <c r="A9" s="16" t="s">
        <v>82</v>
      </c>
      <c r="B9" s="17">
        <v>1</v>
      </c>
      <c r="C9" s="17">
        <v>4</v>
      </c>
      <c r="D9" s="17">
        <v>0</v>
      </c>
      <c r="E9" s="17">
        <v>0</v>
      </c>
      <c r="F9" s="17">
        <v>3</v>
      </c>
      <c r="G9" s="17">
        <v>0</v>
      </c>
      <c r="H9" s="17">
        <v>1</v>
      </c>
      <c r="I9" s="17">
        <v>2</v>
      </c>
      <c r="J9" s="17">
        <v>3</v>
      </c>
      <c r="K9" s="17">
        <v>0</v>
      </c>
      <c r="L9" s="17">
        <v>14</v>
      </c>
      <c r="M9" s="19">
        <f>GETPIVOTDATA("PRESCOLAIRE",$A$3,"TYPE DE CONSTRUCTION","Logement de fonction","ETAT DES CONSTRUCTION","Semi-dur","QUALITE","Assez-bon")</f>
        <v>14</v>
      </c>
      <c r="O9" s="13" t="s">
        <v>19</v>
      </c>
      <c r="P9" s="15">
        <v>22</v>
      </c>
      <c r="Q9" s="15">
        <v>0</v>
      </c>
      <c r="R9" s="15">
        <v>2</v>
      </c>
      <c r="S9" s="15">
        <v>24</v>
      </c>
      <c r="T9" s="19">
        <f>GETPIVOTDATA("PRESCOLAIRE",$O$4,"REGIONS","EXTRÊME NORD")</f>
        <v>24</v>
      </c>
      <c r="V9" s="13" t="s">
        <v>19</v>
      </c>
      <c r="W9" s="17">
        <v>5</v>
      </c>
      <c r="X9" s="17">
        <v>8</v>
      </c>
      <c r="Y9" s="17">
        <v>468</v>
      </c>
      <c r="Z9" s="17">
        <v>481</v>
      </c>
      <c r="AA9" s="17"/>
      <c r="AK9" s="15"/>
      <c r="AL9" s="15"/>
      <c r="AM9" s="15"/>
      <c r="AN9" s="15"/>
    </row>
    <row r="10" spans="1:40" x14ac:dyDescent="0.25">
      <c r="A10" s="14" t="s">
        <v>85</v>
      </c>
      <c r="B10" s="17">
        <v>20</v>
      </c>
      <c r="C10" s="17">
        <v>366</v>
      </c>
      <c r="D10" s="17">
        <v>29</v>
      </c>
      <c r="E10" s="17">
        <v>5</v>
      </c>
      <c r="F10" s="17">
        <v>138</v>
      </c>
      <c r="G10" s="17">
        <v>7</v>
      </c>
      <c r="H10" s="17">
        <v>20</v>
      </c>
      <c r="I10" s="17">
        <v>19</v>
      </c>
      <c r="J10" s="17">
        <v>23</v>
      </c>
      <c r="K10" s="17">
        <v>26</v>
      </c>
      <c r="L10" s="17">
        <v>653</v>
      </c>
      <c r="M10" s="19">
        <f>GETPIVOTDATA("PRESCOLAIRE",$A$3,"TYPE DE CONSTRUCTION","Logement de fonction","QUALITE","Bon ")</f>
        <v>653</v>
      </c>
      <c r="O10" s="13" t="s">
        <v>22</v>
      </c>
      <c r="P10" s="15">
        <v>452</v>
      </c>
      <c r="Q10" s="15">
        <v>15</v>
      </c>
      <c r="R10" s="15">
        <v>10</v>
      </c>
      <c r="S10" s="15">
        <v>477</v>
      </c>
      <c r="T10" s="19">
        <f>GETPIVOTDATA("PRESCOLAIRE",$O$4,"REGIONS","LITTORAL")</f>
        <v>477</v>
      </c>
      <c r="V10" s="13" t="s">
        <v>22</v>
      </c>
      <c r="W10" s="17">
        <v>153</v>
      </c>
      <c r="X10" s="17">
        <v>791</v>
      </c>
      <c r="Y10" s="17">
        <v>6094</v>
      </c>
      <c r="Z10" s="17">
        <v>7038</v>
      </c>
      <c r="AA10" s="17"/>
      <c r="AK10" s="15"/>
      <c r="AL10" s="15"/>
      <c r="AM10" s="15"/>
      <c r="AN10" s="15"/>
    </row>
    <row r="11" spans="1:40" x14ac:dyDescent="0.25">
      <c r="A11" s="16" t="s">
        <v>81</v>
      </c>
      <c r="B11" s="17">
        <v>19</v>
      </c>
      <c r="C11" s="17">
        <v>346</v>
      </c>
      <c r="D11" s="17">
        <v>25</v>
      </c>
      <c r="E11" s="17">
        <v>5</v>
      </c>
      <c r="F11" s="17">
        <v>127</v>
      </c>
      <c r="G11" s="17">
        <v>7</v>
      </c>
      <c r="H11" s="17">
        <v>20</v>
      </c>
      <c r="I11" s="17">
        <v>17</v>
      </c>
      <c r="J11" s="17">
        <v>21</v>
      </c>
      <c r="K11" s="17">
        <v>20</v>
      </c>
      <c r="L11" s="17">
        <v>607</v>
      </c>
      <c r="M11" s="19">
        <f>GETPIVOTDATA("PRESCOLAIRE",$A$3,"TYPE DE CONSTRUCTION","Logement de fonction","ETAT DES CONSTRUCTION","Dur","QUALITE","Bon ")</f>
        <v>607</v>
      </c>
      <c r="O11" s="13" t="s">
        <v>25</v>
      </c>
      <c r="P11" s="15">
        <v>25</v>
      </c>
      <c r="Q11" s="15">
        <v>1</v>
      </c>
      <c r="R11" s="15">
        <v>1</v>
      </c>
      <c r="S11" s="15">
        <v>27</v>
      </c>
      <c r="T11" s="19">
        <f>GETPIVOTDATA("PRESCOLAIRE",$O$4,"REGIONS","NORD")</f>
        <v>27</v>
      </c>
      <c r="V11" s="13" t="s">
        <v>25</v>
      </c>
      <c r="W11" s="17">
        <v>8</v>
      </c>
      <c r="X11" s="17">
        <v>34</v>
      </c>
      <c r="Y11" s="17">
        <v>570</v>
      </c>
      <c r="Z11" s="17">
        <v>612</v>
      </c>
      <c r="AA11" s="17"/>
      <c r="AK11" s="15"/>
      <c r="AL11" s="15"/>
      <c r="AM11" s="15"/>
      <c r="AN11" s="15"/>
    </row>
    <row r="12" spans="1:40" x14ac:dyDescent="0.25">
      <c r="A12" s="16" t="s">
        <v>83</v>
      </c>
      <c r="B12" s="17">
        <v>0</v>
      </c>
      <c r="C12" s="17">
        <v>7</v>
      </c>
      <c r="D12" s="17">
        <v>3</v>
      </c>
      <c r="E12" s="17">
        <v>0</v>
      </c>
      <c r="F12" s="17">
        <v>8</v>
      </c>
      <c r="G12" s="17">
        <v>0</v>
      </c>
      <c r="H12" s="17">
        <v>0</v>
      </c>
      <c r="I12" s="17">
        <v>0</v>
      </c>
      <c r="J12" s="17">
        <v>2</v>
      </c>
      <c r="K12" s="17">
        <v>0</v>
      </c>
      <c r="L12" s="17">
        <v>20</v>
      </c>
      <c r="M12" s="19">
        <f>GETPIVOTDATA("PRESCOLAIRE",$A$3,"TYPE DE CONSTRUCTION","Logement de fonction","ETAT DES CONSTRUCTION","Provisoire","QUALITE","Bon ")</f>
        <v>20</v>
      </c>
      <c r="O12" s="13" t="s">
        <v>28</v>
      </c>
      <c r="P12" s="15">
        <v>86</v>
      </c>
      <c r="Q12" s="15">
        <v>48</v>
      </c>
      <c r="R12" s="15">
        <v>8</v>
      </c>
      <c r="S12" s="15">
        <v>142</v>
      </c>
      <c r="T12" s="19">
        <f>GETPIVOTDATA("PRESCOLAIRE",$O$4,"REGIONS","NORD OUEST")</f>
        <v>142</v>
      </c>
      <c r="V12" s="13" t="s">
        <v>28</v>
      </c>
      <c r="W12" s="17">
        <v>21</v>
      </c>
      <c r="X12" s="17">
        <v>65</v>
      </c>
      <c r="Y12" s="17">
        <v>882</v>
      </c>
      <c r="Z12" s="17">
        <v>968</v>
      </c>
      <c r="AA12" s="17"/>
      <c r="AK12" s="15"/>
      <c r="AL12" s="15"/>
      <c r="AM12" s="15"/>
      <c r="AN12" s="15"/>
    </row>
    <row r="13" spans="1:40" x14ac:dyDescent="0.25">
      <c r="A13" s="16" t="s">
        <v>82</v>
      </c>
      <c r="B13" s="17">
        <v>1</v>
      </c>
      <c r="C13" s="17">
        <v>13</v>
      </c>
      <c r="D13" s="17">
        <v>1</v>
      </c>
      <c r="E13" s="17">
        <v>0</v>
      </c>
      <c r="F13" s="17">
        <v>3</v>
      </c>
      <c r="G13" s="17">
        <v>0</v>
      </c>
      <c r="H13" s="17">
        <v>0</v>
      </c>
      <c r="I13" s="17">
        <v>2</v>
      </c>
      <c r="J13" s="17">
        <v>0</v>
      </c>
      <c r="K13" s="17">
        <v>6</v>
      </c>
      <c r="L13" s="17">
        <v>26</v>
      </c>
      <c r="M13" s="19">
        <f>GETPIVOTDATA("PRESCOLAIRE",$A$3,"TYPE DE CONSTRUCTION","Logement de fonction","ETAT DES CONSTRUCTION","Semi-dur","QUALITE","Bon ")</f>
        <v>26</v>
      </c>
      <c r="O13" s="13" t="s">
        <v>30</v>
      </c>
      <c r="P13" s="15">
        <v>124</v>
      </c>
      <c r="Q13" s="15">
        <v>1</v>
      </c>
      <c r="R13" s="15">
        <v>10</v>
      </c>
      <c r="S13" s="15">
        <v>135</v>
      </c>
      <c r="T13" s="19">
        <f>GETPIVOTDATA("PRESCOLAIRE",$O$4,"REGIONS","OUEST")</f>
        <v>135</v>
      </c>
      <c r="V13" s="13" t="s">
        <v>30</v>
      </c>
      <c r="W13" s="17">
        <v>23</v>
      </c>
      <c r="X13" s="17">
        <v>132</v>
      </c>
      <c r="Y13" s="17">
        <v>1985</v>
      </c>
      <c r="Z13" s="17">
        <v>2140</v>
      </c>
      <c r="AA13" s="17"/>
      <c r="AK13" s="15"/>
      <c r="AL13" s="15"/>
      <c r="AM13" s="15"/>
      <c r="AN13" s="15"/>
    </row>
    <row r="14" spans="1:40" x14ac:dyDescent="0.25">
      <c r="A14" s="14" t="s">
        <v>87</v>
      </c>
      <c r="B14" s="17">
        <v>0</v>
      </c>
      <c r="C14" s="17">
        <v>7</v>
      </c>
      <c r="D14" s="17">
        <v>0</v>
      </c>
      <c r="E14" s="17">
        <v>0</v>
      </c>
      <c r="F14" s="17">
        <v>1</v>
      </c>
      <c r="G14" s="17">
        <v>0</v>
      </c>
      <c r="H14" s="17">
        <v>0</v>
      </c>
      <c r="I14" s="17">
        <v>2</v>
      </c>
      <c r="J14" s="17">
        <v>7</v>
      </c>
      <c r="K14" s="17">
        <v>0</v>
      </c>
      <c r="L14" s="17">
        <v>17</v>
      </c>
      <c r="M14" s="19">
        <f>GETPIVOTDATA("PRESCOLAIRE",$A$3,"TYPE DE CONSTRUCTION","Logement de fonction","QUALITE","Mauvais")</f>
        <v>17</v>
      </c>
      <c r="O14" s="13" t="s">
        <v>32</v>
      </c>
      <c r="P14" s="15">
        <v>107</v>
      </c>
      <c r="Q14" s="15">
        <v>12</v>
      </c>
      <c r="R14" s="15">
        <v>11</v>
      </c>
      <c r="S14" s="15">
        <v>130</v>
      </c>
      <c r="T14" s="19">
        <f>GETPIVOTDATA("PRESCOLAIRE",$O$4,"REGIONS","SUD")</f>
        <v>130</v>
      </c>
      <c r="V14" s="13" t="s">
        <v>32</v>
      </c>
      <c r="W14" s="17">
        <v>36</v>
      </c>
      <c r="X14" s="17">
        <v>43</v>
      </c>
      <c r="Y14" s="17">
        <v>1052</v>
      </c>
      <c r="Z14" s="17">
        <v>1131</v>
      </c>
      <c r="AA14" s="17"/>
      <c r="AK14" s="15"/>
      <c r="AL14" s="15"/>
      <c r="AM14" s="15"/>
      <c r="AN14" s="15"/>
    </row>
    <row r="15" spans="1:40" x14ac:dyDescent="0.25">
      <c r="A15" s="16" t="s">
        <v>81</v>
      </c>
      <c r="B15" s="17">
        <v>0</v>
      </c>
      <c r="C15" s="17">
        <v>2</v>
      </c>
      <c r="D15" s="17">
        <v>0</v>
      </c>
      <c r="E15" s="17">
        <v>0</v>
      </c>
      <c r="F15" s="17">
        <v>1</v>
      </c>
      <c r="G15" s="17">
        <v>0</v>
      </c>
      <c r="H15" s="17">
        <v>0</v>
      </c>
      <c r="I15" s="17">
        <v>1</v>
      </c>
      <c r="J15" s="17">
        <v>3</v>
      </c>
      <c r="K15" s="17">
        <v>0</v>
      </c>
      <c r="L15" s="17">
        <v>7</v>
      </c>
      <c r="M15" s="19">
        <f>GETPIVOTDATA("PRESCOLAIRE",$A$3,"TYPE DE CONSTRUCTION","Logement de fonction","ETAT DES CONSTRUCTION","Dur","QUALITE","Mauvais")</f>
        <v>7</v>
      </c>
      <c r="O15" s="13" t="s">
        <v>34</v>
      </c>
      <c r="P15" s="15">
        <v>69</v>
      </c>
      <c r="Q15" s="15">
        <v>4</v>
      </c>
      <c r="R15" s="15">
        <v>4</v>
      </c>
      <c r="S15" s="15">
        <v>77</v>
      </c>
      <c r="T15" s="19">
        <f>GETPIVOTDATA("PRESCOLAIRE",$O$4,"REGIONS","SUD OUEST")</f>
        <v>77</v>
      </c>
      <c r="V15" s="13" t="s">
        <v>34</v>
      </c>
      <c r="W15" s="17">
        <v>32</v>
      </c>
      <c r="X15" s="17">
        <v>89</v>
      </c>
      <c r="Y15" s="17">
        <v>841</v>
      </c>
      <c r="Z15" s="17">
        <v>962</v>
      </c>
      <c r="AA15" s="17"/>
    </row>
    <row r="16" spans="1:40" x14ac:dyDescent="0.25">
      <c r="A16" s="16" t="s">
        <v>83</v>
      </c>
      <c r="B16" s="17">
        <v>0</v>
      </c>
      <c r="C16" s="17">
        <v>5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4</v>
      </c>
      <c r="K16" s="17">
        <v>0</v>
      </c>
      <c r="L16" s="17">
        <v>9</v>
      </c>
      <c r="M16" s="19">
        <f>GETPIVOTDATA("PRESCOLAIRE",$A$3,"TYPE DE CONSTRUCTION","Logement de fonction","ETAT DES CONSTRUCTION","Provisoire","QUALITE","Mauvais")</f>
        <v>9</v>
      </c>
      <c r="O16" s="13" t="s">
        <v>93</v>
      </c>
      <c r="P16" s="15">
        <v>1614</v>
      </c>
      <c r="Q16" s="15">
        <v>113</v>
      </c>
      <c r="R16" s="15">
        <v>241</v>
      </c>
      <c r="S16" s="15">
        <v>1968</v>
      </c>
      <c r="T16" s="19">
        <f>GETPIVOTDATA("PRESCOLAIRE",$O$4)</f>
        <v>1968</v>
      </c>
      <c r="V16" s="13" t="s">
        <v>93</v>
      </c>
      <c r="W16" s="17">
        <v>734</v>
      </c>
      <c r="X16" s="17">
        <v>2388</v>
      </c>
      <c r="Y16" s="17">
        <v>21369</v>
      </c>
      <c r="Z16" s="17">
        <v>24491</v>
      </c>
      <c r="AA16" s="17"/>
    </row>
    <row r="17" spans="1:42" x14ac:dyDescent="0.25">
      <c r="A17" s="16" t="s">
        <v>82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1</v>
      </c>
      <c r="J17" s="17">
        <v>0</v>
      </c>
      <c r="K17" s="17">
        <v>0</v>
      </c>
      <c r="L17" s="17">
        <v>1</v>
      </c>
      <c r="M17" s="19">
        <f>GETPIVOTDATA("PRESCOLAIRE",$A$3,"TYPE DE CONSTRUCTION","Logement de fonction","ETAT DES CONSTRUCTION","Semi-dur","QUALITE","Mauvais")</f>
        <v>1</v>
      </c>
      <c r="T17" s="15"/>
      <c r="U17" s="15"/>
    </row>
    <row r="18" spans="1:42" x14ac:dyDescent="0.25">
      <c r="A18" s="13" t="s">
        <v>79</v>
      </c>
      <c r="B18" s="17">
        <v>122</v>
      </c>
      <c r="C18" s="17">
        <v>1528</v>
      </c>
      <c r="D18" s="17">
        <v>136</v>
      </c>
      <c r="E18" s="17">
        <v>79</v>
      </c>
      <c r="F18" s="17">
        <v>978</v>
      </c>
      <c r="G18" s="17">
        <v>107</v>
      </c>
      <c r="H18" s="17">
        <v>130</v>
      </c>
      <c r="I18" s="17">
        <v>316</v>
      </c>
      <c r="J18" s="17">
        <v>121</v>
      </c>
      <c r="K18" s="17">
        <v>189</v>
      </c>
      <c r="L18" s="17">
        <v>3706</v>
      </c>
      <c r="M18" s="19">
        <f>GETPIVOTDATA("PRESCOLAIRE",$A$3,"TYPE DE CONSTRUCTION","Magasin")</f>
        <v>3706</v>
      </c>
      <c r="V18" s="12" t="s">
        <v>89</v>
      </c>
      <c r="W18" t="s">
        <v>96</v>
      </c>
    </row>
    <row r="19" spans="1:42" x14ac:dyDescent="0.25">
      <c r="A19" s="14" t="s">
        <v>86</v>
      </c>
      <c r="B19" s="17">
        <v>12</v>
      </c>
      <c r="C19" s="17">
        <v>110</v>
      </c>
      <c r="D19" s="17">
        <v>24</v>
      </c>
      <c r="E19" s="17">
        <v>8</v>
      </c>
      <c r="F19" s="17">
        <v>109</v>
      </c>
      <c r="G19" s="17">
        <v>6</v>
      </c>
      <c r="H19" s="17">
        <v>38</v>
      </c>
      <c r="I19" s="17">
        <v>50</v>
      </c>
      <c r="J19" s="17">
        <v>21</v>
      </c>
      <c r="K19" s="17">
        <v>8</v>
      </c>
      <c r="L19" s="17">
        <v>386</v>
      </c>
      <c r="M19" s="19">
        <f>GETPIVOTDATA("PRESCOLAIRE",$A$3,"TYPE DE CONSTRUCTION","Magasin","QUALITE","Assez-bon")</f>
        <v>386</v>
      </c>
      <c r="O19" s="12" t="s">
        <v>88</v>
      </c>
      <c r="P19" t="s">
        <v>75</v>
      </c>
      <c r="V19" s="12" t="s">
        <v>90</v>
      </c>
      <c r="W19" t="s">
        <v>96</v>
      </c>
    </row>
    <row r="20" spans="1:42" x14ac:dyDescent="0.25">
      <c r="A20" s="16" t="s">
        <v>81</v>
      </c>
      <c r="B20" s="17">
        <v>11</v>
      </c>
      <c r="C20" s="17">
        <v>90</v>
      </c>
      <c r="D20" s="17">
        <v>19</v>
      </c>
      <c r="E20" s="17">
        <v>8</v>
      </c>
      <c r="F20" s="17">
        <v>97</v>
      </c>
      <c r="G20" s="17">
        <v>5</v>
      </c>
      <c r="H20" s="17">
        <v>20</v>
      </c>
      <c r="I20" s="17">
        <v>38</v>
      </c>
      <c r="J20" s="17">
        <v>16</v>
      </c>
      <c r="K20" s="17">
        <v>4</v>
      </c>
      <c r="L20" s="17">
        <v>308</v>
      </c>
      <c r="M20" s="19">
        <f>GETPIVOTDATA("PRESCOLAIRE",$A$3,"TYPE DE CONSTRUCTION","Magasin","ETAT DES CONSTRUCTION","Dur","QUALITE","Assez-bon")</f>
        <v>308</v>
      </c>
      <c r="O20" s="12" t="s">
        <v>90</v>
      </c>
      <c r="P20" t="s">
        <v>97</v>
      </c>
      <c r="Q20" s="15"/>
      <c r="R20" s="15"/>
      <c r="S20" s="15"/>
      <c r="T20" s="15"/>
      <c r="U20" s="15"/>
      <c r="X20" s="24" t="s">
        <v>99</v>
      </c>
      <c r="Y20" s="24">
        <v>15</v>
      </c>
      <c r="AG20" s="13"/>
      <c r="AH20" s="17"/>
      <c r="AI20" s="17"/>
      <c r="AJ20" s="17"/>
      <c r="AK20" s="17"/>
      <c r="AL20" s="17"/>
      <c r="AM20" s="17"/>
      <c r="AN20" s="17"/>
      <c r="AO20" s="17"/>
      <c r="AP20" s="17"/>
    </row>
    <row r="21" spans="1:42" x14ac:dyDescent="0.25">
      <c r="A21" s="16" t="s">
        <v>83</v>
      </c>
      <c r="B21" s="17">
        <v>0</v>
      </c>
      <c r="C21" s="17">
        <v>16</v>
      </c>
      <c r="D21" s="17">
        <v>0</v>
      </c>
      <c r="E21" s="17">
        <v>0</v>
      </c>
      <c r="F21" s="17">
        <v>4</v>
      </c>
      <c r="G21" s="17">
        <v>0</v>
      </c>
      <c r="H21" s="17">
        <v>8</v>
      </c>
      <c r="I21" s="17">
        <v>2</v>
      </c>
      <c r="J21" s="17">
        <v>2</v>
      </c>
      <c r="K21" s="17">
        <v>0</v>
      </c>
      <c r="L21" s="17">
        <v>32</v>
      </c>
      <c r="M21" s="19">
        <f>GETPIVOTDATA("PRESCOLAIRE",$A$3,"TYPE DE CONSTRUCTION","Magasin","ETAT DES CONSTRUCTION","Provisoire","QUALITE","Assez-bon")</f>
        <v>32</v>
      </c>
      <c r="O21" s="14"/>
      <c r="P21" s="15"/>
      <c r="Q21" s="15"/>
      <c r="R21" s="15"/>
      <c r="S21" s="15"/>
      <c r="T21" s="15"/>
      <c r="U21" s="15"/>
      <c r="V21" s="12" t="s">
        <v>94</v>
      </c>
      <c r="W21" s="12" t="s">
        <v>95</v>
      </c>
      <c r="AG21" s="13"/>
      <c r="AH21" s="17"/>
      <c r="AI21" s="17"/>
      <c r="AJ21" s="17"/>
      <c r="AK21" s="17"/>
      <c r="AL21" s="17"/>
      <c r="AM21" s="17"/>
      <c r="AN21" s="17"/>
      <c r="AO21" s="17"/>
      <c r="AP21" s="17"/>
    </row>
    <row r="22" spans="1:42" x14ac:dyDescent="0.25">
      <c r="A22" s="16" t="s">
        <v>82</v>
      </c>
      <c r="B22" s="17">
        <v>1</v>
      </c>
      <c r="C22" s="17">
        <v>4</v>
      </c>
      <c r="D22" s="17">
        <v>5</v>
      </c>
      <c r="E22" s="17">
        <v>0</v>
      </c>
      <c r="F22" s="17">
        <v>8</v>
      </c>
      <c r="G22" s="17">
        <v>1</v>
      </c>
      <c r="H22" s="17">
        <v>10</v>
      </c>
      <c r="I22" s="17">
        <v>10</v>
      </c>
      <c r="J22" s="17">
        <v>3</v>
      </c>
      <c r="K22" s="17">
        <v>4</v>
      </c>
      <c r="L22" s="17">
        <v>46</v>
      </c>
      <c r="M22" s="19">
        <f>GETPIVOTDATA("PRESCOLAIRE",$A$3,"TYPE DE CONSTRUCTION","Magasin","ETAT DES CONSTRUCTION","Semi-dur","QUALITE","Assez-bon")</f>
        <v>46</v>
      </c>
      <c r="O22" s="12" t="s">
        <v>94</v>
      </c>
      <c r="P22" s="12" t="s">
        <v>95</v>
      </c>
      <c r="T22" s="19"/>
      <c r="V22" s="12" t="s">
        <v>92</v>
      </c>
      <c r="W22" t="s">
        <v>78</v>
      </c>
      <c r="X22" t="s">
        <v>75</v>
      </c>
      <c r="Y22" t="s">
        <v>93</v>
      </c>
      <c r="Z22" s="26" t="s">
        <v>98</v>
      </c>
      <c r="AA22" s="26" t="str">
        <f>Z22</f>
        <v>Ratio normal</v>
      </c>
      <c r="AB22" s="27" t="str">
        <f>W22</f>
        <v>Salle d'informatique</v>
      </c>
      <c r="AG22" s="13"/>
      <c r="AH22" s="17"/>
      <c r="AI22" s="17"/>
      <c r="AJ22" s="17"/>
      <c r="AK22" s="17"/>
      <c r="AL22" s="17"/>
      <c r="AM22" s="17"/>
      <c r="AN22" s="17"/>
      <c r="AO22" s="17"/>
      <c r="AP22" s="17"/>
    </row>
    <row r="23" spans="1:42" x14ac:dyDescent="0.25">
      <c r="A23" s="14" t="s">
        <v>85</v>
      </c>
      <c r="B23" s="17">
        <v>108</v>
      </c>
      <c r="C23" s="17">
        <v>1406</v>
      </c>
      <c r="D23" s="17">
        <v>109</v>
      </c>
      <c r="E23" s="17">
        <v>69</v>
      </c>
      <c r="F23" s="17">
        <v>864</v>
      </c>
      <c r="G23" s="17">
        <v>101</v>
      </c>
      <c r="H23" s="17">
        <v>90</v>
      </c>
      <c r="I23" s="17">
        <v>262</v>
      </c>
      <c r="J23" s="17">
        <v>96</v>
      </c>
      <c r="K23" s="17">
        <v>177</v>
      </c>
      <c r="L23" s="17">
        <v>3282</v>
      </c>
      <c r="M23" s="19">
        <f>GETPIVOTDATA("PRESCOLAIRE",$A$3,"TYPE DE CONSTRUCTION","Magasin","QUALITE","Bon ")</f>
        <v>3282</v>
      </c>
      <c r="O23" s="12" t="s">
        <v>92</v>
      </c>
      <c r="P23" t="s">
        <v>81</v>
      </c>
      <c r="Q23" t="s">
        <v>83</v>
      </c>
      <c r="R23" t="s">
        <v>82</v>
      </c>
      <c r="S23" t="s">
        <v>93</v>
      </c>
      <c r="T23" s="19" t="str">
        <f>S23</f>
        <v>Total général</v>
      </c>
      <c r="V23" s="13" t="s">
        <v>9</v>
      </c>
      <c r="W23" s="17">
        <v>54</v>
      </c>
      <c r="X23" s="17">
        <v>498</v>
      </c>
      <c r="Y23" s="17">
        <v>552</v>
      </c>
      <c r="Z23" s="23">
        <f>GETPIVOTDATA("PRESCOLAIRE",$V$21,"REGIONS","ADAMAOUA","TYPE DE CONSTRUCTION","Salles de classe occupées")/$Y$20</f>
        <v>33.200000000000003</v>
      </c>
      <c r="AA23" s="23">
        <f>Z23</f>
        <v>33.200000000000003</v>
      </c>
      <c r="AB23" s="21">
        <f>GETPIVOTDATA("PRESCOLAIRE",$V$21,"REGIONS","ADAMAOUA","TYPE DE CONSTRUCTION","Salle d'informatique")</f>
        <v>54</v>
      </c>
      <c r="AG23" s="13"/>
      <c r="AH23" s="17"/>
      <c r="AI23" s="17"/>
      <c r="AJ23" s="17"/>
      <c r="AK23" s="17"/>
      <c r="AL23" s="17"/>
      <c r="AM23" s="17"/>
      <c r="AN23" s="17"/>
      <c r="AO23" s="17"/>
      <c r="AP23" s="17"/>
    </row>
    <row r="24" spans="1:42" x14ac:dyDescent="0.25">
      <c r="A24" s="16" t="s">
        <v>81</v>
      </c>
      <c r="B24" s="17">
        <v>97</v>
      </c>
      <c r="C24" s="17">
        <v>1349</v>
      </c>
      <c r="D24" s="17">
        <v>106</v>
      </c>
      <c r="E24" s="17">
        <v>69</v>
      </c>
      <c r="F24" s="17">
        <v>844</v>
      </c>
      <c r="G24" s="17">
        <v>98</v>
      </c>
      <c r="H24" s="17">
        <v>76</v>
      </c>
      <c r="I24" s="17">
        <v>252</v>
      </c>
      <c r="J24" s="17">
        <v>91</v>
      </c>
      <c r="K24" s="17">
        <v>166</v>
      </c>
      <c r="L24" s="17">
        <v>3148</v>
      </c>
      <c r="M24" s="19">
        <f>GETPIVOTDATA("PRESCOLAIRE",$A$3,"TYPE DE CONSTRUCTION","Magasin","ETAT DES CONSTRUCTION","Dur","QUALITE","Bon ")</f>
        <v>3148</v>
      </c>
      <c r="O24" s="13" t="s">
        <v>9</v>
      </c>
      <c r="P24" s="15">
        <v>67</v>
      </c>
      <c r="Q24" s="15">
        <v>4</v>
      </c>
      <c r="R24" s="15">
        <v>26</v>
      </c>
      <c r="S24" s="15">
        <v>97</v>
      </c>
      <c r="T24" s="19">
        <f>GETPIVOTDATA("PRESCOLAIRE",$O$22,"REGIONS","ADAMAOUA")</f>
        <v>97</v>
      </c>
      <c r="V24" s="13" t="s">
        <v>13</v>
      </c>
      <c r="W24" s="17">
        <v>1141</v>
      </c>
      <c r="X24" s="17">
        <v>7501</v>
      </c>
      <c r="Y24" s="17">
        <v>8642</v>
      </c>
      <c r="Z24" s="23">
        <f>GETPIVOTDATA("PRESCOLAIRE",$V$21,"REGIONS","CENTRE","TYPE DE CONSTRUCTION","Salles de classe occupées")/$Y$20</f>
        <v>500.06666666666666</v>
      </c>
      <c r="AA24" s="23">
        <f t="shared" ref="AA24:AA33" si="0">Z24</f>
        <v>500.06666666666666</v>
      </c>
      <c r="AB24" s="21">
        <f>GETPIVOTDATA("PRESCOLAIRE",$V$21,"REGIONS","CENTRE","TYPE DE CONSTRUCTION","Salle d'informatique")</f>
        <v>1141</v>
      </c>
      <c r="AG24" s="13"/>
      <c r="AH24" s="17"/>
      <c r="AI24" s="17"/>
      <c r="AJ24" s="17"/>
      <c r="AK24" s="17"/>
      <c r="AL24" s="17"/>
      <c r="AM24" s="17"/>
      <c r="AN24" s="17"/>
      <c r="AO24" s="17"/>
      <c r="AP24" s="17"/>
    </row>
    <row r="25" spans="1:42" x14ac:dyDescent="0.25">
      <c r="A25" s="16" t="s">
        <v>83</v>
      </c>
      <c r="B25" s="17">
        <v>0</v>
      </c>
      <c r="C25" s="17">
        <v>29</v>
      </c>
      <c r="D25" s="17">
        <v>2</v>
      </c>
      <c r="E25" s="17">
        <v>0</v>
      </c>
      <c r="F25" s="17">
        <v>11</v>
      </c>
      <c r="G25" s="17">
        <v>2</v>
      </c>
      <c r="H25" s="17">
        <v>10</v>
      </c>
      <c r="I25" s="17">
        <v>1</v>
      </c>
      <c r="J25" s="17">
        <v>3</v>
      </c>
      <c r="K25" s="17">
        <v>7</v>
      </c>
      <c r="L25" s="17">
        <v>65</v>
      </c>
      <c r="M25" s="19">
        <f>GETPIVOTDATA("PRESCOLAIRE",$A$3,"TYPE DE CONSTRUCTION","Magasin","ETAT DES CONSTRUCTION","Provisoire","QUALITE","Bon ")</f>
        <v>65</v>
      </c>
      <c r="O25" s="13" t="s">
        <v>13</v>
      </c>
      <c r="P25" s="15">
        <v>530</v>
      </c>
      <c r="Q25" s="15">
        <v>144</v>
      </c>
      <c r="R25" s="15">
        <v>151</v>
      </c>
      <c r="S25" s="15">
        <v>825</v>
      </c>
      <c r="T25" s="19">
        <f>GETPIVOTDATA("PRESCOLAIRE",$O$22,"REGIONS","CENTRE")</f>
        <v>825</v>
      </c>
      <c r="V25" s="13" t="s">
        <v>17</v>
      </c>
      <c r="W25" s="17">
        <v>31</v>
      </c>
      <c r="X25" s="17">
        <v>859</v>
      </c>
      <c r="Y25" s="17">
        <v>890</v>
      </c>
      <c r="Z25" s="23">
        <f>GETPIVOTDATA("PRESCOLAIRE",$V$21,"REGIONS","EST","TYPE DE CONSTRUCTION","Salles de classe occupées")/$Y$20</f>
        <v>57.266666666666666</v>
      </c>
      <c r="AA25" s="23">
        <f t="shared" si="0"/>
        <v>57.266666666666666</v>
      </c>
      <c r="AB25" s="21">
        <f>GETPIVOTDATA("PRESCOLAIRE",$V$21,"REGIONS","EST","TYPE DE CONSTRUCTION","Salle d'informatique")</f>
        <v>31</v>
      </c>
      <c r="AG25" s="13"/>
      <c r="AH25" s="17"/>
      <c r="AI25" s="17"/>
      <c r="AJ25" s="17"/>
      <c r="AK25" s="17"/>
      <c r="AL25" s="17"/>
      <c r="AM25" s="17"/>
      <c r="AN25" s="17"/>
      <c r="AO25" s="17"/>
      <c r="AP25" s="17"/>
    </row>
    <row r="26" spans="1:42" x14ac:dyDescent="0.25">
      <c r="A26" s="16" t="s">
        <v>82</v>
      </c>
      <c r="B26" s="17">
        <v>11</v>
      </c>
      <c r="C26" s="17">
        <v>28</v>
      </c>
      <c r="D26" s="17">
        <v>1</v>
      </c>
      <c r="E26" s="17">
        <v>0</v>
      </c>
      <c r="F26" s="17">
        <v>9</v>
      </c>
      <c r="G26" s="17">
        <v>1</v>
      </c>
      <c r="H26" s="17">
        <v>4</v>
      </c>
      <c r="I26" s="17">
        <v>9</v>
      </c>
      <c r="J26" s="17">
        <v>2</v>
      </c>
      <c r="K26" s="17">
        <v>4</v>
      </c>
      <c r="L26" s="17">
        <v>69</v>
      </c>
      <c r="M26" s="19">
        <f>GETPIVOTDATA("PRESCOLAIRE",$A$3,"TYPE DE CONSTRUCTION","Magasin","ETAT DES CONSTRUCTION","Semi-dur","QUALITE","Bon ")</f>
        <v>69</v>
      </c>
      <c r="O26" s="13" t="s">
        <v>17</v>
      </c>
      <c r="P26" s="15">
        <v>110</v>
      </c>
      <c r="Q26" s="15">
        <v>73</v>
      </c>
      <c r="R26" s="15">
        <v>55</v>
      </c>
      <c r="S26" s="15">
        <v>238</v>
      </c>
      <c r="T26" s="19">
        <f>GETPIVOTDATA("PRESCOLAIRE",$O$22,"REGIONS","EST")</f>
        <v>238</v>
      </c>
      <c r="V26" s="13" t="s">
        <v>19</v>
      </c>
      <c r="W26" s="17">
        <v>8</v>
      </c>
      <c r="X26" s="17">
        <v>507</v>
      </c>
      <c r="Y26" s="17">
        <v>515</v>
      </c>
      <c r="Z26" s="23">
        <f>GETPIVOTDATA("PRESCOLAIRE",$V$21,"REGIONS","EXTRÊME NORD","TYPE DE CONSTRUCTION","Salles de classe occupées")/$Y$20</f>
        <v>33.799999999999997</v>
      </c>
      <c r="AA26" s="23">
        <f t="shared" si="0"/>
        <v>33.799999999999997</v>
      </c>
      <c r="AB26" s="21">
        <f>GETPIVOTDATA("PRESCOLAIRE",$V$21,"REGIONS","EXTRÊME NORD","TYPE DE CONSTRUCTION","Salle d'informatique")</f>
        <v>8</v>
      </c>
      <c r="AG26" s="13"/>
      <c r="AH26" s="17"/>
      <c r="AI26" s="17"/>
      <c r="AJ26" s="17"/>
      <c r="AK26" s="17"/>
      <c r="AL26" s="17"/>
      <c r="AM26" s="17"/>
      <c r="AN26" s="17"/>
      <c r="AO26" s="17"/>
      <c r="AP26" s="17"/>
    </row>
    <row r="27" spans="1:42" x14ac:dyDescent="0.25">
      <c r="A27" s="14" t="s">
        <v>87</v>
      </c>
      <c r="B27" s="17">
        <v>2</v>
      </c>
      <c r="C27" s="17">
        <v>12</v>
      </c>
      <c r="D27" s="17">
        <v>3</v>
      </c>
      <c r="E27" s="17">
        <v>2</v>
      </c>
      <c r="F27" s="17">
        <v>5</v>
      </c>
      <c r="G27" s="17">
        <v>0</v>
      </c>
      <c r="H27" s="17">
        <v>2</v>
      </c>
      <c r="I27" s="17">
        <v>4</v>
      </c>
      <c r="J27" s="17">
        <v>4</v>
      </c>
      <c r="K27" s="17">
        <v>4</v>
      </c>
      <c r="L27" s="17">
        <v>38</v>
      </c>
      <c r="M27" s="19">
        <f>GETPIVOTDATA("PRESCOLAIRE",$A$3,"TYPE DE CONSTRUCTION","Magasin","QUALITE","Mauvais")</f>
        <v>38</v>
      </c>
      <c r="O27" s="13" t="s">
        <v>19</v>
      </c>
      <c r="P27" s="15">
        <v>89</v>
      </c>
      <c r="Q27" s="15">
        <v>40</v>
      </c>
      <c r="R27" s="15">
        <v>9</v>
      </c>
      <c r="S27" s="15">
        <v>138</v>
      </c>
      <c r="T27" s="19">
        <f>GETPIVOTDATA("PRESCOLAIRE",$O$22,"REGIONS","EXTRÊME NORD")</f>
        <v>138</v>
      </c>
      <c r="V27" s="13" t="s">
        <v>22</v>
      </c>
      <c r="W27" s="17">
        <v>791</v>
      </c>
      <c r="X27" s="17">
        <v>5828</v>
      </c>
      <c r="Y27" s="17">
        <v>6619</v>
      </c>
      <c r="Z27" s="23">
        <f>GETPIVOTDATA("PRESCOLAIRE",$V$21,"REGIONS","LITTORAL","TYPE DE CONSTRUCTION","Salles de classe occupées")/$Y$20</f>
        <v>388.53333333333336</v>
      </c>
      <c r="AA27" s="23">
        <f t="shared" si="0"/>
        <v>388.53333333333336</v>
      </c>
      <c r="AB27" s="21">
        <f>GETPIVOTDATA("PRESCOLAIRE",$V$21,"REGIONS","LITTORAL","TYPE DE CONSTRUCTION","Salle d'informatique")</f>
        <v>791</v>
      </c>
      <c r="AG27" s="13"/>
      <c r="AH27" s="17"/>
      <c r="AI27" s="17"/>
      <c r="AJ27" s="17"/>
      <c r="AK27" s="17"/>
      <c r="AL27" s="17"/>
      <c r="AM27" s="17"/>
      <c r="AN27" s="17"/>
      <c r="AO27" s="17"/>
      <c r="AP27" s="17"/>
    </row>
    <row r="28" spans="1:42" x14ac:dyDescent="0.25">
      <c r="A28" s="16" t="s">
        <v>81</v>
      </c>
      <c r="B28" s="17">
        <v>2</v>
      </c>
      <c r="C28" s="17">
        <v>3</v>
      </c>
      <c r="D28" s="17">
        <v>0</v>
      </c>
      <c r="E28" s="17">
        <v>2</v>
      </c>
      <c r="F28" s="17">
        <v>4</v>
      </c>
      <c r="G28" s="17">
        <v>0</v>
      </c>
      <c r="H28" s="17">
        <v>2</v>
      </c>
      <c r="I28" s="17">
        <v>1</v>
      </c>
      <c r="J28" s="17">
        <v>2</v>
      </c>
      <c r="K28" s="17">
        <v>4</v>
      </c>
      <c r="L28" s="17">
        <v>20</v>
      </c>
      <c r="M28" s="19">
        <f>GETPIVOTDATA("PRESCOLAIRE",$A$3,"TYPE DE CONSTRUCTION","Magasin","ETAT DES CONSTRUCTION","Dur","QUALITE","Mauvais")</f>
        <v>20</v>
      </c>
      <c r="O28" s="13" t="s">
        <v>22</v>
      </c>
      <c r="P28" s="15">
        <v>530</v>
      </c>
      <c r="Q28" s="15">
        <v>76</v>
      </c>
      <c r="R28" s="15">
        <v>93</v>
      </c>
      <c r="S28" s="15">
        <v>699</v>
      </c>
      <c r="T28" s="19">
        <f>GETPIVOTDATA("PRESCOLAIRE",$O$22,"REGIONS","LITTORAL")</f>
        <v>699</v>
      </c>
      <c r="V28" s="13" t="s">
        <v>25</v>
      </c>
      <c r="W28" s="17">
        <v>34</v>
      </c>
      <c r="X28" s="17">
        <v>502</v>
      </c>
      <c r="Y28" s="17">
        <v>536</v>
      </c>
      <c r="Z28" s="23">
        <f>GETPIVOTDATA("PRESCOLAIRE",$V$21,"REGIONS","NORD","TYPE DE CONSTRUCTION","Salles de classe occupées")/$Y$20</f>
        <v>33.466666666666669</v>
      </c>
      <c r="AA28" s="23">
        <f t="shared" si="0"/>
        <v>33.466666666666669</v>
      </c>
      <c r="AB28" s="21">
        <f>GETPIVOTDATA("PRESCOLAIRE",$V$21,"REGIONS","NORD","TYPE DE CONSTRUCTION","Salle d'informatique")</f>
        <v>34</v>
      </c>
      <c r="AG28" s="13"/>
      <c r="AH28" s="17"/>
      <c r="AI28" s="17"/>
      <c r="AJ28" s="17"/>
      <c r="AK28" s="17"/>
      <c r="AL28" s="17"/>
      <c r="AM28" s="17"/>
      <c r="AN28" s="17"/>
      <c r="AO28" s="17"/>
      <c r="AP28" s="17"/>
    </row>
    <row r="29" spans="1:42" x14ac:dyDescent="0.25">
      <c r="A29" s="16" t="s">
        <v>83</v>
      </c>
      <c r="B29" s="17">
        <v>0</v>
      </c>
      <c r="C29" s="17">
        <v>7</v>
      </c>
      <c r="D29" s="17">
        <v>2</v>
      </c>
      <c r="E29" s="17">
        <v>0</v>
      </c>
      <c r="F29" s="17">
        <v>1</v>
      </c>
      <c r="G29" s="17">
        <v>0</v>
      </c>
      <c r="H29" s="17">
        <v>0</v>
      </c>
      <c r="I29" s="17">
        <v>2</v>
      </c>
      <c r="J29" s="17">
        <v>2</v>
      </c>
      <c r="K29" s="17">
        <v>0</v>
      </c>
      <c r="L29" s="17">
        <v>14</v>
      </c>
      <c r="M29" s="19">
        <f>GETPIVOTDATA("PRESCOLAIRE",$A$3,"TYPE DE CONSTRUCTION","Magasin","ETAT DES CONSTRUCTION","Provisoire","QUALITE","Mauvais")</f>
        <v>14</v>
      </c>
      <c r="O29" s="13" t="s">
        <v>25</v>
      </c>
      <c r="P29" s="15">
        <v>38</v>
      </c>
      <c r="Q29" s="15">
        <v>43</v>
      </c>
      <c r="R29" s="15">
        <v>10</v>
      </c>
      <c r="S29" s="15">
        <v>91</v>
      </c>
      <c r="T29" s="19">
        <f>GETPIVOTDATA("PRESCOLAIRE",$O$22,"REGIONS","NORD")</f>
        <v>91</v>
      </c>
      <c r="V29" s="13" t="s">
        <v>28</v>
      </c>
      <c r="W29" s="17">
        <v>65</v>
      </c>
      <c r="X29" s="17">
        <v>1056</v>
      </c>
      <c r="Y29" s="17">
        <v>1121</v>
      </c>
      <c r="Z29" s="23">
        <f>GETPIVOTDATA("PRESCOLAIRE",$V$21,"REGIONS","NORD OUEST","TYPE DE CONSTRUCTION","Salles de classe occupées")/$Y$20</f>
        <v>70.400000000000006</v>
      </c>
      <c r="AA29" s="23">
        <f t="shared" si="0"/>
        <v>70.400000000000006</v>
      </c>
      <c r="AB29" s="21">
        <f>GETPIVOTDATA("PRESCOLAIRE",$V$21,"REGIONS","NORD OUEST","TYPE DE CONSTRUCTION","Salle d'informatique")</f>
        <v>65</v>
      </c>
      <c r="AG29" s="13"/>
      <c r="AH29" s="17"/>
      <c r="AI29" s="17"/>
      <c r="AJ29" s="17"/>
      <c r="AK29" s="17"/>
      <c r="AL29" s="17"/>
      <c r="AM29" s="17"/>
      <c r="AN29" s="17"/>
      <c r="AO29" s="17"/>
      <c r="AP29" s="17"/>
    </row>
    <row r="30" spans="1:42" x14ac:dyDescent="0.25">
      <c r="A30" s="16" t="s">
        <v>82</v>
      </c>
      <c r="B30" s="17">
        <v>0</v>
      </c>
      <c r="C30" s="17">
        <v>2</v>
      </c>
      <c r="D30" s="17">
        <v>1</v>
      </c>
      <c r="E30" s="17">
        <v>0</v>
      </c>
      <c r="F30" s="17">
        <v>0</v>
      </c>
      <c r="G30" s="17">
        <v>0</v>
      </c>
      <c r="H30" s="17">
        <v>0</v>
      </c>
      <c r="I30" s="17">
        <v>1</v>
      </c>
      <c r="J30" s="17">
        <v>0</v>
      </c>
      <c r="K30" s="17">
        <v>0</v>
      </c>
      <c r="L30" s="17">
        <v>4</v>
      </c>
      <c r="M30" s="19">
        <f>GETPIVOTDATA("PRESCOLAIRE",$A$3,"TYPE DE CONSTRUCTION","Magasin","ETAT DES CONSTRUCTION","Semi-dur","QUALITE","Mauvais")</f>
        <v>4</v>
      </c>
      <c r="O30" s="13" t="s">
        <v>28</v>
      </c>
      <c r="P30" s="15">
        <v>153</v>
      </c>
      <c r="Q30" s="15">
        <v>146</v>
      </c>
      <c r="R30" s="15">
        <v>130</v>
      </c>
      <c r="S30" s="15">
        <v>429</v>
      </c>
      <c r="T30" s="19">
        <f>GETPIVOTDATA("PRESCOLAIRE",$O$22,"REGIONS","NORD OUEST")</f>
        <v>429</v>
      </c>
      <c r="V30" s="13" t="s">
        <v>30</v>
      </c>
      <c r="W30" s="17">
        <v>132</v>
      </c>
      <c r="X30" s="17">
        <v>1933</v>
      </c>
      <c r="Y30" s="17">
        <v>2065</v>
      </c>
      <c r="Z30" s="23">
        <f>GETPIVOTDATA("PRESCOLAIRE",$V$21,"REGIONS","OUEST","TYPE DE CONSTRUCTION","Salles de classe occupées")/$Y$20</f>
        <v>128.86666666666667</v>
      </c>
      <c r="AA30" s="23">
        <f t="shared" si="0"/>
        <v>128.86666666666667</v>
      </c>
      <c r="AB30" s="21">
        <f>GETPIVOTDATA("PRESCOLAIRE",$V$21,"REGIONS","OUEST","TYPE DE CONSTRUCTION","Salle d'informatique")</f>
        <v>132</v>
      </c>
      <c r="AG30" s="13"/>
      <c r="AH30" s="17"/>
      <c r="AI30" s="17"/>
      <c r="AJ30" s="17"/>
      <c r="AK30" s="17"/>
      <c r="AL30" s="17"/>
      <c r="AM30" s="17"/>
      <c r="AN30" s="17"/>
      <c r="AO30" s="17"/>
      <c r="AP30" s="17"/>
    </row>
    <row r="31" spans="1:42" x14ac:dyDescent="0.25">
      <c r="A31" s="13" t="s">
        <v>78</v>
      </c>
      <c r="B31" s="17">
        <v>54</v>
      </c>
      <c r="C31" s="17">
        <v>1141</v>
      </c>
      <c r="D31" s="17">
        <v>31</v>
      </c>
      <c r="E31" s="17">
        <v>8</v>
      </c>
      <c r="F31" s="17">
        <v>791</v>
      </c>
      <c r="G31" s="17">
        <v>34</v>
      </c>
      <c r="H31" s="17">
        <v>65</v>
      </c>
      <c r="I31" s="17">
        <v>132</v>
      </c>
      <c r="J31" s="17">
        <v>43</v>
      </c>
      <c r="K31" s="17">
        <v>89</v>
      </c>
      <c r="L31" s="17">
        <v>2388</v>
      </c>
      <c r="M31" s="19">
        <f>GETPIVOTDATA("PRESCOLAIRE",$A$3,"TYPE DE CONSTRUCTION","Salle d'informatique")</f>
        <v>2388</v>
      </c>
      <c r="O31" s="13" t="s">
        <v>30</v>
      </c>
      <c r="P31" s="15">
        <v>308</v>
      </c>
      <c r="Q31" s="15">
        <v>75</v>
      </c>
      <c r="R31" s="15">
        <v>126</v>
      </c>
      <c r="S31" s="15">
        <v>509</v>
      </c>
      <c r="T31" s="19">
        <f>GETPIVOTDATA("PRESCOLAIRE",$O$22,"REGIONS","OUEST")</f>
        <v>509</v>
      </c>
      <c r="V31" s="13" t="s">
        <v>32</v>
      </c>
      <c r="W31" s="17">
        <v>43</v>
      </c>
      <c r="X31" s="17">
        <v>1008</v>
      </c>
      <c r="Y31" s="17">
        <v>1051</v>
      </c>
      <c r="Z31" s="23">
        <f>GETPIVOTDATA("PRESCOLAIRE",$V$21,"REGIONS","SUD","TYPE DE CONSTRUCTION","Salles de classe occupées")/$Y$20</f>
        <v>67.2</v>
      </c>
      <c r="AA31" s="23">
        <f t="shared" si="0"/>
        <v>67.2</v>
      </c>
      <c r="AB31" s="21">
        <f>GETPIVOTDATA("PRESCOLAIRE",$V$21,"REGIONS","SUD","TYPE DE CONSTRUCTION","Salle d'informatique")</f>
        <v>43</v>
      </c>
    </row>
    <row r="32" spans="1:42" x14ac:dyDescent="0.25">
      <c r="A32" s="14" t="s">
        <v>86</v>
      </c>
      <c r="B32" s="17">
        <v>2</v>
      </c>
      <c r="C32" s="17">
        <v>47</v>
      </c>
      <c r="D32" s="17">
        <v>2</v>
      </c>
      <c r="E32" s="17">
        <v>0</v>
      </c>
      <c r="F32" s="17">
        <v>43</v>
      </c>
      <c r="G32" s="17">
        <v>1</v>
      </c>
      <c r="H32" s="17">
        <v>12</v>
      </c>
      <c r="I32" s="17">
        <v>7</v>
      </c>
      <c r="J32" s="17">
        <v>5</v>
      </c>
      <c r="K32" s="17">
        <v>2</v>
      </c>
      <c r="L32" s="17">
        <v>121</v>
      </c>
      <c r="M32" s="19">
        <f>GETPIVOTDATA("PRESCOLAIRE",$A$3,"TYPE DE CONSTRUCTION","Salle d'informatique","QUALITE","Assez-bon")</f>
        <v>121</v>
      </c>
      <c r="O32" s="13" t="s">
        <v>32</v>
      </c>
      <c r="P32" s="15">
        <v>174</v>
      </c>
      <c r="Q32" s="15">
        <v>79</v>
      </c>
      <c r="R32" s="15">
        <v>29</v>
      </c>
      <c r="S32" s="15">
        <v>282</v>
      </c>
      <c r="T32" s="19">
        <f>GETPIVOTDATA("PRESCOLAIRE",$O$22,"REGIONS","SUD")</f>
        <v>282</v>
      </c>
      <c r="V32" s="13" t="s">
        <v>34</v>
      </c>
      <c r="W32" s="17">
        <v>89</v>
      </c>
      <c r="X32" s="17">
        <v>1308</v>
      </c>
      <c r="Y32" s="17">
        <v>1397</v>
      </c>
      <c r="Z32" s="23">
        <f>GETPIVOTDATA("PRESCOLAIRE",$V$21,"REGIONS","SUD OUEST","TYPE DE CONSTRUCTION","Salles de classe occupées")/$Y$20</f>
        <v>87.2</v>
      </c>
      <c r="AA32" s="23">
        <f t="shared" si="0"/>
        <v>87.2</v>
      </c>
      <c r="AB32" s="21">
        <f>GETPIVOTDATA("PRESCOLAIRE",$V$21,"REGIONS","SUD OUEST","TYPE DE CONSTRUCTION","Salle d'informatique")</f>
        <v>89</v>
      </c>
    </row>
    <row r="33" spans="1:37" x14ac:dyDescent="0.25">
      <c r="A33" s="16" t="s">
        <v>81</v>
      </c>
      <c r="B33" s="17">
        <v>2</v>
      </c>
      <c r="C33" s="17">
        <v>35</v>
      </c>
      <c r="D33" s="17">
        <v>2</v>
      </c>
      <c r="E33" s="17">
        <v>0</v>
      </c>
      <c r="F33" s="17">
        <v>41</v>
      </c>
      <c r="G33" s="17">
        <v>1</v>
      </c>
      <c r="H33" s="17">
        <v>3</v>
      </c>
      <c r="I33" s="17">
        <v>7</v>
      </c>
      <c r="J33" s="17">
        <v>2</v>
      </c>
      <c r="K33" s="17">
        <v>2</v>
      </c>
      <c r="L33" s="17">
        <v>95</v>
      </c>
      <c r="M33" s="19">
        <f>GETPIVOTDATA("PRESCOLAIRE",$A$3,"TYPE DE CONSTRUCTION","Salle d'informatique","ETAT DES CONSTRUCTION","Dur","QUALITE","Assez-bon")</f>
        <v>95</v>
      </c>
      <c r="O33" s="13" t="s">
        <v>34</v>
      </c>
      <c r="P33" s="15">
        <v>166</v>
      </c>
      <c r="Q33" s="15">
        <v>72</v>
      </c>
      <c r="R33" s="15">
        <v>64</v>
      </c>
      <c r="S33" s="15">
        <v>302</v>
      </c>
      <c r="T33" s="19">
        <f>GETPIVOTDATA("PRESCOLAIRE",$O$22,"REGIONS","SUD OUEST")</f>
        <v>302</v>
      </c>
      <c r="V33" s="13" t="s">
        <v>93</v>
      </c>
      <c r="W33" s="17">
        <v>2388</v>
      </c>
      <c r="X33" s="17">
        <v>21000</v>
      </c>
      <c r="Y33" s="17">
        <v>23388</v>
      </c>
      <c r="Z33" s="25">
        <f>GETPIVOTDATA("PRESCOLAIRE",$V$21,"TYPE DE CONSTRUCTION","Salles de classe occupées")/$Y$20</f>
        <v>1400</v>
      </c>
      <c r="AA33" s="23">
        <f t="shared" si="0"/>
        <v>1400</v>
      </c>
      <c r="AB33" s="28">
        <f>GETPIVOTDATA("PRESCOLAIRE",$V$21,"TYPE DE CONSTRUCTION","Salle d'informatique")</f>
        <v>2388</v>
      </c>
      <c r="AC33" s="7"/>
    </row>
    <row r="34" spans="1:37" x14ac:dyDescent="0.25">
      <c r="A34" s="16" t="s">
        <v>83</v>
      </c>
      <c r="B34" s="17">
        <v>0</v>
      </c>
      <c r="C34" s="17">
        <v>7</v>
      </c>
      <c r="D34" s="17">
        <v>0</v>
      </c>
      <c r="E34" s="17">
        <v>0</v>
      </c>
      <c r="F34" s="17">
        <v>1</v>
      </c>
      <c r="G34" s="17">
        <v>0</v>
      </c>
      <c r="H34" s="17">
        <v>3</v>
      </c>
      <c r="I34" s="17">
        <v>0</v>
      </c>
      <c r="J34" s="17">
        <v>0</v>
      </c>
      <c r="K34" s="17">
        <v>0</v>
      </c>
      <c r="L34" s="17">
        <v>11</v>
      </c>
      <c r="M34" s="19">
        <f>GETPIVOTDATA("PRESCOLAIRE",$A$3,"TYPE DE CONSTRUCTION","Salle d'informatique","ETAT DES CONSTRUCTION","Provisoire","QUALITE","Assez-bon")</f>
        <v>11</v>
      </c>
      <c r="O34" s="13" t="s">
        <v>93</v>
      </c>
      <c r="P34" s="15">
        <v>2165</v>
      </c>
      <c r="Q34" s="15">
        <v>752</v>
      </c>
      <c r="R34" s="15">
        <v>693</v>
      </c>
      <c r="S34" s="15">
        <v>3610</v>
      </c>
      <c r="T34" s="19">
        <f>GETPIVOTDATA("PRESCOLAIRE",$O$22)</f>
        <v>3610</v>
      </c>
      <c r="AI34" s="15"/>
      <c r="AJ34" s="15"/>
      <c r="AK34" s="15"/>
    </row>
    <row r="35" spans="1:37" x14ac:dyDescent="0.25">
      <c r="A35" s="16" t="s">
        <v>82</v>
      </c>
      <c r="B35" s="17">
        <v>0</v>
      </c>
      <c r="C35" s="17">
        <v>5</v>
      </c>
      <c r="D35" s="17">
        <v>0</v>
      </c>
      <c r="E35" s="17">
        <v>0</v>
      </c>
      <c r="F35" s="17">
        <v>1</v>
      </c>
      <c r="G35" s="17">
        <v>0</v>
      </c>
      <c r="H35" s="17">
        <v>6</v>
      </c>
      <c r="I35" s="17">
        <v>0</v>
      </c>
      <c r="J35" s="17">
        <v>3</v>
      </c>
      <c r="K35" s="17">
        <v>0</v>
      </c>
      <c r="L35" s="17">
        <v>15</v>
      </c>
      <c r="M35" s="19">
        <f>GETPIVOTDATA("PRESCOLAIRE",$A$3,"TYPE DE CONSTRUCTION","Salle d'informatique","ETAT DES CONSTRUCTION","Semi-dur","QUALITE","Assez-bon")</f>
        <v>15</v>
      </c>
      <c r="AI35" s="15"/>
      <c r="AJ35" s="15"/>
      <c r="AK35" s="15"/>
    </row>
    <row r="36" spans="1:37" x14ac:dyDescent="0.25">
      <c r="A36" s="14" t="s">
        <v>85</v>
      </c>
      <c r="B36" s="17">
        <v>52</v>
      </c>
      <c r="C36" s="17">
        <v>1090</v>
      </c>
      <c r="D36" s="17">
        <v>29</v>
      </c>
      <c r="E36" s="17">
        <v>8</v>
      </c>
      <c r="F36" s="17">
        <v>744</v>
      </c>
      <c r="G36" s="17">
        <v>33</v>
      </c>
      <c r="H36" s="17">
        <v>47</v>
      </c>
      <c r="I36" s="17">
        <v>123</v>
      </c>
      <c r="J36" s="17">
        <v>37</v>
      </c>
      <c r="K36" s="17">
        <v>86</v>
      </c>
      <c r="L36" s="17">
        <v>2249</v>
      </c>
      <c r="M36" s="19">
        <f>GETPIVOTDATA("PRESCOLAIRE",$A$3,"TYPE DE CONSTRUCTION","Salle d'informatique","QUALITE","Bon ")</f>
        <v>2249</v>
      </c>
      <c r="AI36" s="15"/>
      <c r="AJ36" s="15"/>
      <c r="AK36" s="15"/>
    </row>
    <row r="37" spans="1:37" x14ac:dyDescent="0.25">
      <c r="A37" s="16" t="s">
        <v>81</v>
      </c>
      <c r="B37" s="17">
        <v>49</v>
      </c>
      <c r="C37" s="17">
        <v>1061</v>
      </c>
      <c r="D37" s="17">
        <v>24</v>
      </c>
      <c r="E37" s="17">
        <v>8</v>
      </c>
      <c r="F37" s="17">
        <v>736</v>
      </c>
      <c r="G37" s="17">
        <v>33</v>
      </c>
      <c r="H37" s="17">
        <v>41</v>
      </c>
      <c r="I37" s="17">
        <v>121</v>
      </c>
      <c r="J37" s="17">
        <v>30</v>
      </c>
      <c r="K37" s="17">
        <v>80</v>
      </c>
      <c r="L37" s="17">
        <v>2183</v>
      </c>
      <c r="M37" s="19">
        <f>GETPIVOTDATA("PRESCOLAIRE",$A$3,"TYPE DE CONSTRUCTION","Salle d'informatique","ETAT DES CONSTRUCTION","Dur","QUALITE","Bon ")</f>
        <v>2183</v>
      </c>
      <c r="U37" s="15"/>
      <c r="AI37" s="15"/>
      <c r="AJ37" s="15"/>
      <c r="AK37" s="15"/>
    </row>
    <row r="38" spans="1:37" x14ac:dyDescent="0.25">
      <c r="A38" s="16" t="s">
        <v>83</v>
      </c>
      <c r="B38" s="17">
        <v>0</v>
      </c>
      <c r="C38" s="17">
        <v>13</v>
      </c>
      <c r="D38" s="17">
        <v>0</v>
      </c>
      <c r="E38" s="17">
        <v>0</v>
      </c>
      <c r="F38" s="17">
        <v>3</v>
      </c>
      <c r="G38" s="17">
        <v>0</v>
      </c>
      <c r="H38" s="17">
        <v>5</v>
      </c>
      <c r="I38" s="17">
        <v>0</v>
      </c>
      <c r="J38" s="17">
        <v>5</v>
      </c>
      <c r="K38" s="17">
        <v>2</v>
      </c>
      <c r="L38" s="17">
        <v>28</v>
      </c>
      <c r="M38" s="19">
        <f>GETPIVOTDATA("PRESCOLAIRE",$A$3,"TYPE DE CONSTRUCTION","Salle d'informatique","ETAT DES CONSTRUCTION","Provisoire","QUALITE","Bon ")</f>
        <v>28</v>
      </c>
      <c r="U38" s="15"/>
      <c r="AI38" s="15"/>
      <c r="AJ38" s="15"/>
      <c r="AK38" s="15"/>
    </row>
    <row r="39" spans="1:37" x14ac:dyDescent="0.25">
      <c r="A39" s="16" t="s">
        <v>82</v>
      </c>
      <c r="B39" s="17">
        <v>3</v>
      </c>
      <c r="C39" s="17">
        <v>16</v>
      </c>
      <c r="D39" s="17">
        <v>5</v>
      </c>
      <c r="E39" s="17">
        <v>0</v>
      </c>
      <c r="F39" s="17">
        <v>5</v>
      </c>
      <c r="G39" s="17">
        <v>0</v>
      </c>
      <c r="H39" s="17">
        <v>1</v>
      </c>
      <c r="I39" s="17">
        <v>2</v>
      </c>
      <c r="J39" s="17">
        <v>2</v>
      </c>
      <c r="K39" s="17">
        <v>4</v>
      </c>
      <c r="L39" s="17">
        <v>38</v>
      </c>
      <c r="M39" s="19">
        <f>GETPIVOTDATA("PRESCOLAIRE",$A$3,"TYPE DE CONSTRUCTION","Salle d'informatique","ETAT DES CONSTRUCTION","Semi-dur","QUALITE","Bon ")</f>
        <v>38</v>
      </c>
      <c r="U39" s="15"/>
      <c r="AI39" s="15"/>
      <c r="AJ39" s="15"/>
      <c r="AK39" s="15"/>
    </row>
    <row r="40" spans="1:37" x14ac:dyDescent="0.25">
      <c r="A40" s="14" t="s">
        <v>87</v>
      </c>
      <c r="B40" s="17">
        <v>0</v>
      </c>
      <c r="C40" s="17">
        <v>4</v>
      </c>
      <c r="D40" s="17">
        <v>0</v>
      </c>
      <c r="E40" s="17">
        <v>0</v>
      </c>
      <c r="F40" s="17">
        <v>4</v>
      </c>
      <c r="G40" s="17">
        <v>0</v>
      </c>
      <c r="H40" s="17">
        <v>6</v>
      </c>
      <c r="I40" s="17">
        <v>2</v>
      </c>
      <c r="J40" s="17">
        <v>1</v>
      </c>
      <c r="K40" s="17">
        <v>1</v>
      </c>
      <c r="L40" s="17">
        <v>18</v>
      </c>
      <c r="M40" s="19">
        <f>GETPIVOTDATA("PRESCOLAIRE",$A$3,"TYPE DE CONSTRUCTION","Salle d'informatique","QUALITE","Mauvais")</f>
        <v>18</v>
      </c>
      <c r="U40" s="15"/>
      <c r="AI40" s="15"/>
      <c r="AJ40" s="15"/>
      <c r="AK40" s="15"/>
    </row>
    <row r="41" spans="1:37" x14ac:dyDescent="0.25">
      <c r="A41" s="16" t="s">
        <v>81</v>
      </c>
      <c r="B41" s="17">
        <v>0</v>
      </c>
      <c r="C41" s="17">
        <v>1</v>
      </c>
      <c r="D41" s="17">
        <v>0</v>
      </c>
      <c r="E41" s="17">
        <v>0</v>
      </c>
      <c r="F41" s="17">
        <v>1</v>
      </c>
      <c r="G41" s="17">
        <v>0</v>
      </c>
      <c r="H41" s="17">
        <v>3</v>
      </c>
      <c r="I41" s="17">
        <v>2</v>
      </c>
      <c r="J41" s="17">
        <v>0</v>
      </c>
      <c r="K41" s="17">
        <v>0</v>
      </c>
      <c r="L41" s="17">
        <v>7</v>
      </c>
      <c r="M41" s="19">
        <f>GETPIVOTDATA("PRESCOLAIRE",$A$3,"TYPE DE CONSTRUCTION","Salle d'informatique","ETAT DES CONSTRUCTION","Dur","QUALITE","Mauvais")</f>
        <v>7</v>
      </c>
      <c r="U41" s="15"/>
      <c r="AI41" s="15"/>
      <c r="AJ41" s="15"/>
      <c r="AK41" s="15"/>
    </row>
    <row r="42" spans="1:37" x14ac:dyDescent="0.25">
      <c r="A42" s="16" t="s">
        <v>83</v>
      </c>
      <c r="B42" s="17">
        <v>0</v>
      </c>
      <c r="C42" s="17">
        <v>3</v>
      </c>
      <c r="D42" s="17">
        <v>0</v>
      </c>
      <c r="E42" s="17">
        <v>0</v>
      </c>
      <c r="F42" s="17">
        <v>1</v>
      </c>
      <c r="G42" s="17">
        <v>0</v>
      </c>
      <c r="H42" s="17">
        <v>1</v>
      </c>
      <c r="I42" s="17">
        <v>0</v>
      </c>
      <c r="J42" s="17">
        <v>1</v>
      </c>
      <c r="K42" s="17">
        <v>1</v>
      </c>
      <c r="L42" s="17">
        <v>7</v>
      </c>
      <c r="M42" s="19">
        <f>GETPIVOTDATA("PRESCOLAIRE",$A$3,"TYPE DE CONSTRUCTION","Salle d'informatique","ETAT DES CONSTRUCTION","Provisoire","QUALITE","Mauvais")</f>
        <v>7</v>
      </c>
      <c r="U42" s="15"/>
      <c r="AI42" s="15"/>
      <c r="AJ42" s="15"/>
      <c r="AK42" s="15"/>
    </row>
    <row r="43" spans="1:37" x14ac:dyDescent="0.25">
      <c r="A43" s="16" t="s">
        <v>82</v>
      </c>
      <c r="B43" s="17">
        <v>0</v>
      </c>
      <c r="C43" s="17">
        <v>0</v>
      </c>
      <c r="D43" s="17">
        <v>0</v>
      </c>
      <c r="E43" s="17">
        <v>0</v>
      </c>
      <c r="F43" s="17">
        <v>2</v>
      </c>
      <c r="G43" s="17">
        <v>0</v>
      </c>
      <c r="H43" s="17">
        <v>2</v>
      </c>
      <c r="I43" s="17">
        <v>0</v>
      </c>
      <c r="J43" s="17">
        <v>0</v>
      </c>
      <c r="K43" s="17">
        <v>0</v>
      </c>
      <c r="L43" s="17">
        <v>4</v>
      </c>
      <c r="M43" s="19">
        <f>GETPIVOTDATA("PRESCOLAIRE",$A$3,"TYPE DE CONSTRUCTION","Salle d'informatique","ETAT DES CONSTRUCTION","Semi-dur","QUALITE","Mauvais")</f>
        <v>4</v>
      </c>
    </row>
    <row r="44" spans="1:37" x14ac:dyDescent="0.25">
      <c r="A44" s="13" t="s">
        <v>76</v>
      </c>
      <c r="B44" s="17">
        <v>61</v>
      </c>
      <c r="C44" s="17">
        <v>815</v>
      </c>
      <c r="D44" s="17">
        <v>98</v>
      </c>
      <c r="E44" s="17">
        <v>30</v>
      </c>
      <c r="F44" s="17">
        <v>489</v>
      </c>
      <c r="G44" s="17">
        <v>28</v>
      </c>
      <c r="H44" s="17">
        <v>162</v>
      </c>
      <c r="I44" s="17">
        <v>148</v>
      </c>
      <c r="J44" s="17">
        <v>143</v>
      </c>
      <c r="K44" s="17">
        <v>87</v>
      </c>
      <c r="L44" s="17">
        <v>2061</v>
      </c>
      <c r="M44" s="19">
        <f>GETPIVOTDATA("PRESCOLAIRE",$A$3,"TYPE DE CONSTRUCTION","Salles de classe non occupées")</f>
        <v>2061</v>
      </c>
    </row>
    <row r="45" spans="1:37" x14ac:dyDescent="0.25">
      <c r="A45" s="14" t="s">
        <v>86</v>
      </c>
      <c r="B45" s="17">
        <v>5</v>
      </c>
      <c r="C45" s="17">
        <v>64</v>
      </c>
      <c r="D45" s="17">
        <v>20</v>
      </c>
      <c r="E45" s="17">
        <v>1</v>
      </c>
      <c r="F45" s="17">
        <v>61</v>
      </c>
      <c r="G45" s="17">
        <v>5</v>
      </c>
      <c r="H45" s="17">
        <v>28</v>
      </c>
      <c r="I45" s="17">
        <v>19</v>
      </c>
      <c r="J45" s="17">
        <v>17</v>
      </c>
      <c r="K45" s="17">
        <v>3</v>
      </c>
      <c r="L45" s="17">
        <v>223</v>
      </c>
      <c r="M45" s="19">
        <f>GETPIVOTDATA("PRESCOLAIRE",$A$3,"TYPE DE CONSTRUCTION","Salles de classe non occupées","QUALITE","Assez-bon")</f>
        <v>223</v>
      </c>
    </row>
    <row r="46" spans="1:37" x14ac:dyDescent="0.25">
      <c r="A46" s="16" t="s">
        <v>81</v>
      </c>
      <c r="B46" s="17">
        <v>4</v>
      </c>
      <c r="C46" s="17">
        <v>49</v>
      </c>
      <c r="D46" s="17">
        <v>8</v>
      </c>
      <c r="E46" s="17">
        <v>0</v>
      </c>
      <c r="F46" s="17">
        <v>49</v>
      </c>
      <c r="G46" s="17">
        <v>3</v>
      </c>
      <c r="H46" s="17">
        <v>9</v>
      </c>
      <c r="I46" s="17">
        <v>14</v>
      </c>
      <c r="J46" s="17">
        <v>10</v>
      </c>
      <c r="K46" s="17">
        <v>3</v>
      </c>
      <c r="L46" s="17">
        <v>149</v>
      </c>
      <c r="M46" s="19">
        <f>GETPIVOTDATA("PRESCOLAIRE",$A$3,"TYPE DE CONSTRUCTION","Salles de classe non occupées","ETAT DES CONSTRUCTION","Dur","QUALITE","Assez-bon")</f>
        <v>149</v>
      </c>
    </row>
    <row r="47" spans="1:37" x14ac:dyDescent="0.25">
      <c r="A47" s="16" t="s">
        <v>83</v>
      </c>
      <c r="B47" s="17">
        <v>0</v>
      </c>
      <c r="C47" s="17">
        <v>11</v>
      </c>
      <c r="D47" s="17">
        <v>4</v>
      </c>
      <c r="E47" s="17">
        <v>0</v>
      </c>
      <c r="F47" s="17">
        <v>8</v>
      </c>
      <c r="G47" s="17">
        <v>1</v>
      </c>
      <c r="H47" s="17">
        <v>13</v>
      </c>
      <c r="I47" s="17">
        <v>1</v>
      </c>
      <c r="J47" s="17">
        <v>1</v>
      </c>
      <c r="K47" s="17">
        <v>0</v>
      </c>
      <c r="L47" s="17">
        <v>39</v>
      </c>
      <c r="M47" s="19">
        <f>GETPIVOTDATA("PRESCOLAIRE",$A$3,"TYPE DE CONSTRUCTION","Salles de classe non occupées","ETAT DES CONSTRUCTION","Provisoire","QUALITE","Assez-bon")</f>
        <v>39</v>
      </c>
    </row>
    <row r="48" spans="1:37" x14ac:dyDescent="0.25">
      <c r="A48" s="16" t="s">
        <v>82</v>
      </c>
      <c r="B48" s="17">
        <v>1</v>
      </c>
      <c r="C48" s="17">
        <v>4</v>
      </c>
      <c r="D48" s="17">
        <v>8</v>
      </c>
      <c r="E48" s="17">
        <v>1</v>
      </c>
      <c r="F48" s="17">
        <v>4</v>
      </c>
      <c r="G48" s="17">
        <v>1</v>
      </c>
      <c r="H48" s="17">
        <v>6</v>
      </c>
      <c r="I48" s="17">
        <v>4</v>
      </c>
      <c r="J48" s="17">
        <v>6</v>
      </c>
      <c r="K48" s="17">
        <v>0</v>
      </c>
      <c r="L48" s="17">
        <v>35</v>
      </c>
      <c r="M48" s="19">
        <f>GETPIVOTDATA("PRESCOLAIRE",$A$3,"TYPE DE CONSTRUCTION","Salles de classe non occupées","ETAT DES CONSTRUCTION","Semi-dur","QUALITE","Assez-bon")</f>
        <v>35</v>
      </c>
      <c r="U48" s="15"/>
    </row>
    <row r="49" spans="1:21" x14ac:dyDescent="0.25">
      <c r="A49" s="14" t="s">
        <v>85</v>
      </c>
      <c r="B49" s="17">
        <v>54</v>
      </c>
      <c r="C49" s="17">
        <v>739</v>
      </c>
      <c r="D49" s="17">
        <v>74</v>
      </c>
      <c r="E49" s="17">
        <v>23</v>
      </c>
      <c r="F49" s="17">
        <v>416</v>
      </c>
      <c r="G49" s="17">
        <v>22</v>
      </c>
      <c r="H49" s="17">
        <v>114</v>
      </c>
      <c r="I49" s="17">
        <v>116</v>
      </c>
      <c r="J49" s="17">
        <v>113</v>
      </c>
      <c r="K49" s="17">
        <v>74</v>
      </c>
      <c r="L49" s="17">
        <v>1745</v>
      </c>
      <c r="M49" s="19">
        <f>GETPIVOTDATA("PRESCOLAIRE",$A$3,"TYPE DE CONSTRUCTION","Salles de classe non occupées","QUALITE","Bon ")</f>
        <v>1745</v>
      </c>
      <c r="U49" s="15"/>
    </row>
    <row r="50" spans="1:21" x14ac:dyDescent="0.25">
      <c r="A50" s="16" t="s">
        <v>81</v>
      </c>
      <c r="B50" s="17">
        <v>44</v>
      </c>
      <c r="C50" s="17">
        <v>568</v>
      </c>
      <c r="D50" s="17">
        <v>56</v>
      </c>
      <c r="E50" s="17">
        <v>22</v>
      </c>
      <c r="F50" s="17">
        <v>403</v>
      </c>
      <c r="G50" s="17">
        <v>22</v>
      </c>
      <c r="H50" s="17">
        <v>77</v>
      </c>
      <c r="I50" s="17">
        <v>110</v>
      </c>
      <c r="J50" s="17">
        <v>97</v>
      </c>
      <c r="K50" s="17">
        <v>66</v>
      </c>
      <c r="L50" s="17">
        <v>1465</v>
      </c>
      <c r="M50" s="19">
        <f>GETPIVOTDATA("PRESCOLAIRE",$A$3,"TYPE DE CONSTRUCTION","Salles de classe non occupées","ETAT DES CONSTRUCTION","Dur","QUALITE","Bon ")</f>
        <v>1465</v>
      </c>
      <c r="U50" s="15"/>
    </row>
    <row r="51" spans="1:21" x14ac:dyDescent="0.25">
      <c r="A51" s="16" t="s">
        <v>83</v>
      </c>
      <c r="B51" s="17">
        <v>1</v>
      </c>
      <c r="C51" s="17">
        <v>5</v>
      </c>
      <c r="D51" s="17">
        <v>11</v>
      </c>
      <c r="E51" s="17">
        <v>0</v>
      </c>
      <c r="F51" s="17">
        <v>7</v>
      </c>
      <c r="G51" s="17">
        <v>0</v>
      </c>
      <c r="H51" s="17">
        <v>35</v>
      </c>
      <c r="I51" s="17">
        <v>0</v>
      </c>
      <c r="J51" s="17">
        <v>11</v>
      </c>
      <c r="K51" s="17">
        <v>4</v>
      </c>
      <c r="L51" s="17">
        <v>74</v>
      </c>
      <c r="M51" s="19">
        <f>GETPIVOTDATA("PRESCOLAIRE",$A$3,"TYPE DE CONSTRUCTION","Salles de classe non occupées","ETAT DES CONSTRUCTION","Provisoire","QUALITE","Bon ")</f>
        <v>74</v>
      </c>
      <c r="U51" s="15"/>
    </row>
    <row r="52" spans="1:21" x14ac:dyDescent="0.25">
      <c r="A52" s="16" t="s">
        <v>82</v>
      </c>
      <c r="B52" s="17">
        <v>9</v>
      </c>
      <c r="C52" s="17">
        <v>166</v>
      </c>
      <c r="D52" s="17">
        <v>7</v>
      </c>
      <c r="E52" s="17">
        <v>1</v>
      </c>
      <c r="F52" s="17">
        <v>6</v>
      </c>
      <c r="G52" s="17">
        <v>0</v>
      </c>
      <c r="H52" s="17">
        <v>2</v>
      </c>
      <c r="I52" s="17">
        <v>6</v>
      </c>
      <c r="J52" s="17">
        <v>5</v>
      </c>
      <c r="K52" s="17">
        <v>4</v>
      </c>
      <c r="L52" s="17">
        <v>206</v>
      </c>
      <c r="M52" s="19">
        <f>GETPIVOTDATA("PRESCOLAIRE",$A$3,"TYPE DE CONSTRUCTION","Salles de classe non occupées","ETAT DES CONSTRUCTION","Semi-dur","QUALITE","Bon ")</f>
        <v>206</v>
      </c>
      <c r="U52" s="15"/>
    </row>
    <row r="53" spans="1:21" x14ac:dyDescent="0.25">
      <c r="A53" s="14" t="s">
        <v>87</v>
      </c>
      <c r="B53" s="17">
        <v>2</v>
      </c>
      <c r="C53" s="17">
        <v>12</v>
      </c>
      <c r="D53" s="17">
        <v>4</v>
      </c>
      <c r="E53" s="17">
        <v>6</v>
      </c>
      <c r="F53" s="17">
        <v>12</v>
      </c>
      <c r="G53" s="17">
        <v>1</v>
      </c>
      <c r="H53" s="17">
        <v>20</v>
      </c>
      <c r="I53" s="17">
        <v>13</v>
      </c>
      <c r="J53" s="17">
        <v>13</v>
      </c>
      <c r="K53" s="17">
        <v>10</v>
      </c>
      <c r="L53" s="17">
        <v>93</v>
      </c>
      <c r="M53" s="19">
        <f>GETPIVOTDATA("PRESCOLAIRE",$A$3,"TYPE DE CONSTRUCTION","Salles de classe non occupées","QUALITE","Mauvais")</f>
        <v>93</v>
      </c>
      <c r="U53" s="15"/>
    </row>
    <row r="54" spans="1:21" x14ac:dyDescent="0.25">
      <c r="A54" s="16" t="s">
        <v>81</v>
      </c>
      <c r="B54" s="17">
        <v>2</v>
      </c>
      <c r="C54" s="17">
        <v>4</v>
      </c>
      <c r="D54" s="17">
        <v>0</v>
      </c>
      <c r="E54" s="17">
        <v>3</v>
      </c>
      <c r="F54" s="17">
        <v>11</v>
      </c>
      <c r="G54" s="17">
        <v>1</v>
      </c>
      <c r="H54" s="17">
        <v>5</v>
      </c>
      <c r="I54" s="17">
        <v>10</v>
      </c>
      <c r="J54" s="17">
        <v>6</v>
      </c>
      <c r="K54" s="17">
        <v>6</v>
      </c>
      <c r="L54" s="17">
        <v>48</v>
      </c>
      <c r="M54" s="19">
        <f>GETPIVOTDATA("PRESCOLAIRE",$A$3,"TYPE DE CONSTRUCTION","Salles de classe non occupées","ETAT DES CONSTRUCTION","Dur","QUALITE","Mauvais")</f>
        <v>48</v>
      </c>
      <c r="U54" s="15"/>
    </row>
    <row r="55" spans="1:21" x14ac:dyDescent="0.25">
      <c r="A55" s="16" t="s">
        <v>83</v>
      </c>
      <c r="B55" s="17">
        <v>0</v>
      </c>
      <c r="C55" s="17">
        <v>4</v>
      </c>
      <c r="D55" s="17">
        <v>4</v>
      </c>
      <c r="E55" s="17">
        <v>2</v>
      </c>
      <c r="F55" s="17">
        <v>1</v>
      </c>
      <c r="G55" s="17">
        <v>0</v>
      </c>
      <c r="H55" s="17">
        <v>0</v>
      </c>
      <c r="I55" s="17">
        <v>1</v>
      </c>
      <c r="J55" s="17">
        <v>6</v>
      </c>
      <c r="K55" s="17">
        <v>0</v>
      </c>
      <c r="L55" s="17">
        <v>18</v>
      </c>
      <c r="M55" s="19">
        <f>GETPIVOTDATA("PRESCOLAIRE",$A$3,"TYPE DE CONSTRUCTION","Salles de classe non occupées","ETAT DES CONSTRUCTION","Provisoire","QUALITE","Mauvais")</f>
        <v>18</v>
      </c>
      <c r="U55" s="15"/>
    </row>
    <row r="56" spans="1:21" x14ac:dyDescent="0.25">
      <c r="A56" s="16" t="s">
        <v>82</v>
      </c>
      <c r="B56" s="17">
        <v>0</v>
      </c>
      <c r="C56" s="17">
        <v>4</v>
      </c>
      <c r="D56" s="17">
        <v>0</v>
      </c>
      <c r="E56" s="17">
        <v>1</v>
      </c>
      <c r="F56" s="17">
        <v>0</v>
      </c>
      <c r="G56" s="17">
        <v>0</v>
      </c>
      <c r="H56" s="17">
        <v>15</v>
      </c>
      <c r="I56" s="17">
        <v>2</v>
      </c>
      <c r="J56" s="17">
        <v>1</v>
      </c>
      <c r="K56" s="17">
        <v>4</v>
      </c>
      <c r="L56" s="17">
        <v>27</v>
      </c>
      <c r="M56" s="19">
        <f>GETPIVOTDATA("PRESCOLAIRE",$A$3,"TYPE DE CONSTRUCTION","Salles de classe non occupées","ETAT DES CONSTRUCTION","Semi-dur","QUALITE","Mauvais")</f>
        <v>27</v>
      </c>
      <c r="R56" s="15"/>
      <c r="S56" s="15"/>
      <c r="T56" s="15"/>
      <c r="U56" s="15"/>
    </row>
    <row r="57" spans="1:21" x14ac:dyDescent="0.25">
      <c r="A57" s="13" t="s">
        <v>75</v>
      </c>
      <c r="B57" s="17">
        <v>498</v>
      </c>
      <c r="C57" s="17">
        <v>7501</v>
      </c>
      <c r="D57" s="17">
        <v>859</v>
      </c>
      <c r="E57" s="17">
        <v>507</v>
      </c>
      <c r="F57" s="17">
        <v>5828</v>
      </c>
      <c r="G57" s="17">
        <v>502</v>
      </c>
      <c r="H57" s="17">
        <v>1056</v>
      </c>
      <c r="I57" s="17">
        <v>1933</v>
      </c>
      <c r="J57" s="17">
        <v>1008</v>
      </c>
      <c r="K57" s="17">
        <v>1308</v>
      </c>
      <c r="L57" s="17">
        <v>21000</v>
      </c>
      <c r="M57" s="19">
        <f>GETPIVOTDATA("PRESCOLAIRE",$A$3,"TYPE DE CONSTRUCTION","Salles de classe occupées")</f>
        <v>21000</v>
      </c>
      <c r="R57" s="15"/>
      <c r="S57" s="15"/>
      <c r="T57" s="15"/>
      <c r="U57" s="15"/>
    </row>
    <row r="58" spans="1:21" x14ac:dyDescent="0.25">
      <c r="A58" s="14" t="s">
        <v>86</v>
      </c>
      <c r="B58" s="17">
        <v>76</v>
      </c>
      <c r="C58" s="17">
        <v>679</v>
      </c>
      <c r="D58" s="17">
        <v>148</v>
      </c>
      <c r="E58" s="17">
        <v>102</v>
      </c>
      <c r="F58" s="17">
        <v>612</v>
      </c>
      <c r="G58" s="17">
        <v>60</v>
      </c>
      <c r="H58" s="17">
        <v>327</v>
      </c>
      <c r="I58" s="17">
        <v>409</v>
      </c>
      <c r="J58" s="17">
        <v>197</v>
      </c>
      <c r="K58" s="17">
        <v>163</v>
      </c>
      <c r="L58" s="17">
        <v>2773</v>
      </c>
      <c r="M58" s="19">
        <f>GETPIVOTDATA("PRESCOLAIRE",$A$3,"TYPE DE CONSTRUCTION","Salles de classe occupées","QUALITE","Assez-bon")</f>
        <v>2773</v>
      </c>
    </row>
    <row r="59" spans="1:21" x14ac:dyDescent="0.25">
      <c r="A59" s="16" t="s">
        <v>81</v>
      </c>
      <c r="B59" s="17">
        <v>51</v>
      </c>
      <c r="C59" s="17">
        <v>487</v>
      </c>
      <c r="D59" s="17">
        <v>90</v>
      </c>
      <c r="E59" s="17">
        <v>71</v>
      </c>
      <c r="F59" s="17">
        <v>487</v>
      </c>
      <c r="G59" s="17">
        <v>18</v>
      </c>
      <c r="H59" s="17">
        <v>125</v>
      </c>
      <c r="I59" s="17">
        <v>265</v>
      </c>
      <c r="J59" s="17">
        <v>150</v>
      </c>
      <c r="K59" s="17">
        <v>92</v>
      </c>
      <c r="L59" s="17">
        <v>1836</v>
      </c>
      <c r="M59" s="19">
        <f>GETPIVOTDATA("PRESCOLAIRE",$A$3,"TYPE DE CONSTRUCTION","Salles de classe occupées","ETAT DES CONSTRUCTION","Dur","QUALITE","Assez-bon")</f>
        <v>1836</v>
      </c>
    </row>
    <row r="60" spans="1:21" x14ac:dyDescent="0.25">
      <c r="A60" s="16" t="s">
        <v>83</v>
      </c>
      <c r="B60" s="17">
        <v>1</v>
      </c>
      <c r="C60" s="17">
        <v>81</v>
      </c>
      <c r="D60" s="17">
        <v>22</v>
      </c>
      <c r="E60" s="17">
        <v>25</v>
      </c>
      <c r="F60" s="17">
        <v>47</v>
      </c>
      <c r="G60" s="17">
        <v>34</v>
      </c>
      <c r="H60" s="17">
        <v>133</v>
      </c>
      <c r="I60" s="17">
        <v>39</v>
      </c>
      <c r="J60" s="17">
        <v>21</v>
      </c>
      <c r="K60" s="17">
        <v>27</v>
      </c>
      <c r="L60" s="17">
        <v>430</v>
      </c>
      <c r="M60" s="19">
        <f>GETPIVOTDATA("PRESCOLAIRE",$A$3,"TYPE DE CONSTRUCTION","Salles de classe occupées","ETAT DES CONSTRUCTION","Provisoire","QUALITE","Assez-bon")</f>
        <v>430</v>
      </c>
    </row>
    <row r="61" spans="1:21" x14ac:dyDescent="0.25">
      <c r="A61" s="16" t="s">
        <v>82</v>
      </c>
      <c r="B61" s="17">
        <v>24</v>
      </c>
      <c r="C61" s="17">
        <v>111</v>
      </c>
      <c r="D61" s="17">
        <v>36</v>
      </c>
      <c r="E61" s="17">
        <v>6</v>
      </c>
      <c r="F61" s="17">
        <v>78</v>
      </c>
      <c r="G61" s="17">
        <v>8</v>
      </c>
      <c r="H61" s="17">
        <v>69</v>
      </c>
      <c r="I61" s="17">
        <v>105</v>
      </c>
      <c r="J61" s="17">
        <v>26</v>
      </c>
      <c r="K61" s="17">
        <v>44</v>
      </c>
      <c r="L61" s="17">
        <v>507</v>
      </c>
      <c r="M61" s="19">
        <f>GETPIVOTDATA("PRESCOLAIRE",$A$3,"TYPE DE CONSTRUCTION","Salles de classe occupées","ETAT DES CONSTRUCTION","Semi-dur","QUALITE","Assez-bon")</f>
        <v>507</v>
      </c>
    </row>
    <row r="62" spans="1:21" x14ac:dyDescent="0.25">
      <c r="A62" s="14" t="s">
        <v>85</v>
      </c>
      <c r="B62" s="17">
        <v>401</v>
      </c>
      <c r="C62" s="17">
        <v>6676</v>
      </c>
      <c r="D62" s="17">
        <v>621</v>
      </c>
      <c r="E62" s="17">
        <v>369</v>
      </c>
      <c r="F62" s="17">
        <v>5129</v>
      </c>
      <c r="G62" s="17">
        <v>411</v>
      </c>
      <c r="H62" s="17">
        <v>627</v>
      </c>
      <c r="I62" s="17">
        <v>1424</v>
      </c>
      <c r="J62" s="17">
        <v>726</v>
      </c>
      <c r="K62" s="17">
        <v>1006</v>
      </c>
      <c r="L62" s="17">
        <v>17390</v>
      </c>
      <c r="M62" s="19">
        <f>GETPIVOTDATA("PRESCOLAIRE",$A$3,"TYPE DE CONSTRUCTION","Salles de classe occupées","QUALITE","Bon ")</f>
        <v>17390</v>
      </c>
    </row>
    <row r="63" spans="1:21" x14ac:dyDescent="0.25">
      <c r="A63" s="16" t="s">
        <v>81</v>
      </c>
      <c r="B63" s="17">
        <v>342</v>
      </c>
      <c r="C63" s="17">
        <v>6233</v>
      </c>
      <c r="D63" s="17">
        <v>503</v>
      </c>
      <c r="E63" s="17">
        <v>332</v>
      </c>
      <c r="F63" s="17">
        <v>4906</v>
      </c>
      <c r="G63" s="17">
        <v>353</v>
      </c>
      <c r="H63" s="17">
        <v>440</v>
      </c>
      <c r="I63" s="17">
        <v>1305</v>
      </c>
      <c r="J63" s="17">
        <v>623</v>
      </c>
      <c r="K63" s="17">
        <v>796</v>
      </c>
      <c r="L63" s="17">
        <v>15833</v>
      </c>
      <c r="M63" s="19">
        <f>GETPIVOTDATA("PRESCOLAIRE",$A$3,"TYPE DE CONSTRUCTION","Salles de classe occupées","ETAT DES CONSTRUCTION","Dur","QUALITE","Bon ")</f>
        <v>15833</v>
      </c>
    </row>
    <row r="64" spans="1:21" x14ac:dyDescent="0.25">
      <c r="A64" s="16" t="s">
        <v>83</v>
      </c>
      <c r="B64" s="17">
        <v>25</v>
      </c>
      <c r="C64" s="17">
        <v>245</v>
      </c>
      <c r="D64" s="17">
        <v>87</v>
      </c>
      <c r="E64" s="17">
        <v>26</v>
      </c>
      <c r="F64" s="17">
        <v>123</v>
      </c>
      <c r="G64" s="17">
        <v>50</v>
      </c>
      <c r="H64" s="17">
        <v>141</v>
      </c>
      <c r="I64" s="17">
        <v>35</v>
      </c>
      <c r="J64" s="17">
        <v>71</v>
      </c>
      <c r="K64" s="17">
        <v>160</v>
      </c>
      <c r="L64" s="17">
        <v>963</v>
      </c>
      <c r="M64" s="19">
        <f>GETPIVOTDATA("PRESCOLAIRE",$A$3,"TYPE DE CONSTRUCTION","Salles de classe occupées","ETAT DES CONSTRUCTION","Provisoire","QUALITE","Bon ")</f>
        <v>963</v>
      </c>
    </row>
    <row r="65" spans="1:13" x14ac:dyDescent="0.25">
      <c r="A65" s="16" t="s">
        <v>82</v>
      </c>
      <c r="B65" s="17">
        <v>34</v>
      </c>
      <c r="C65" s="17">
        <v>198</v>
      </c>
      <c r="D65" s="17">
        <v>31</v>
      </c>
      <c r="E65" s="17">
        <v>11</v>
      </c>
      <c r="F65" s="17">
        <v>100</v>
      </c>
      <c r="G65" s="17">
        <v>8</v>
      </c>
      <c r="H65" s="17">
        <v>46</v>
      </c>
      <c r="I65" s="17">
        <v>84</v>
      </c>
      <c r="J65" s="17">
        <v>32</v>
      </c>
      <c r="K65" s="17">
        <v>50</v>
      </c>
      <c r="L65" s="17">
        <v>594</v>
      </c>
      <c r="M65" s="19">
        <f>GETPIVOTDATA("PRESCOLAIRE",$A$3,"TYPE DE CONSTRUCTION","Salles de classe occupées","ETAT DES CONSTRUCTION","Semi-dur","QUALITE","Bon ")</f>
        <v>594</v>
      </c>
    </row>
    <row r="66" spans="1:13" x14ac:dyDescent="0.25">
      <c r="A66" s="14" t="s">
        <v>87</v>
      </c>
      <c r="B66" s="17">
        <v>21</v>
      </c>
      <c r="C66" s="17">
        <v>146</v>
      </c>
      <c r="D66" s="17">
        <v>90</v>
      </c>
      <c r="E66" s="17">
        <v>36</v>
      </c>
      <c r="F66" s="17">
        <v>87</v>
      </c>
      <c r="G66" s="17">
        <v>31</v>
      </c>
      <c r="H66" s="17">
        <v>102</v>
      </c>
      <c r="I66" s="17">
        <v>100</v>
      </c>
      <c r="J66" s="17">
        <v>85</v>
      </c>
      <c r="K66" s="17">
        <v>139</v>
      </c>
      <c r="L66" s="17">
        <v>837</v>
      </c>
      <c r="M66" s="19">
        <f>GETPIVOTDATA("PRESCOLAIRE",$A$3,"TYPE DE CONSTRUCTION","Salles de classe occupées","QUALITE","Mauvais")</f>
        <v>837</v>
      </c>
    </row>
    <row r="67" spans="1:13" x14ac:dyDescent="0.25">
      <c r="A67" s="16" t="s">
        <v>81</v>
      </c>
      <c r="B67" s="17">
        <v>16</v>
      </c>
      <c r="C67" s="17">
        <v>43</v>
      </c>
      <c r="D67" s="17">
        <v>20</v>
      </c>
      <c r="E67" s="17">
        <v>18</v>
      </c>
      <c r="F67" s="17">
        <v>43</v>
      </c>
      <c r="G67" s="17">
        <v>20</v>
      </c>
      <c r="H67" s="17">
        <v>28</v>
      </c>
      <c r="I67" s="17">
        <v>43</v>
      </c>
      <c r="J67" s="17">
        <v>24</v>
      </c>
      <c r="K67" s="17">
        <v>74</v>
      </c>
      <c r="L67" s="17">
        <v>329</v>
      </c>
      <c r="M67" s="19">
        <f>GETPIVOTDATA("PRESCOLAIRE",$A$3,"TYPE DE CONSTRUCTION","Salles de classe occupées","ETAT DES CONSTRUCTION","Dur","QUALITE","Mauvais")</f>
        <v>329</v>
      </c>
    </row>
    <row r="68" spans="1:13" x14ac:dyDescent="0.25">
      <c r="A68" s="16" t="s">
        <v>83</v>
      </c>
      <c r="B68" s="17">
        <v>3</v>
      </c>
      <c r="C68" s="17">
        <v>63</v>
      </c>
      <c r="D68" s="17">
        <v>51</v>
      </c>
      <c r="E68" s="17">
        <v>15</v>
      </c>
      <c r="F68" s="17">
        <v>29</v>
      </c>
      <c r="G68" s="17">
        <v>9</v>
      </c>
      <c r="H68" s="17">
        <v>13</v>
      </c>
      <c r="I68" s="17">
        <v>36</v>
      </c>
      <c r="J68" s="17">
        <v>58</v>
      </c>
      <c r="K68" s="17">
        <v>45</v>
      </c>
      <c r="L68" s="17">
        <v>322</v>
      </c>
      <c r="M68" s="19">
        <f>GETPIVOTDATA("PRESCOLAIRE",$A$3,"TYPE DE CONSTRUCTION","Salles de classe occupées","ETAT DES CONSTRUCTION","Provisoire","QUALITE","Mauvais")</f>
        <v>322</v>
      </c>
    </row>
    <row r="69" spans="1:13" x14ac:dyDescent="0.25">
      <c r="A69" s="16" t="s">
        <v>82</v>
      </c>
      <c r="B69" s="17">
        <v>2</v>
      </c>
      <c r="C69" s="17">
        <v>40</v>
      </c>
      <c r="D69" s="17">
        <v>19</v>
      </c>
      <c r="E69" s="17">
        <v>3</v>
      </c>
      <c r="F69" s="17">
        <v>15</v>
      </c>
      <c r="G69" s="17">
        <v>2</v>
      </c>
      <c r="H69" s="17">
        <v>61</v>
      </c>
      <c r="I69" s="17">
        <v>21</v>
      </c>
      <c r="J69" s="17">
        <v>3</v>
      </c>
      <c r="K69" s="17">
        <v>20</v>
      </c>
      <c r="L69" s="17">
        <v>186</v>
      </c>
      <c r="M69" s="19">
        <f>GETPIVOTDATA("PRESCOLAIRE",$A$3,"TYPE DE CONSTRUCTION","Salles de classe occupées","ETAT DES CONSTRUCTION","Semi-dur","QUALITE","Mauvais")</f>
        <v>186</v>
      </c>
    </row>
    <row r="70" spans="1:13" x14ac:dyDescent="0.25">
      <c r="A70" s="13" t="s">
        <v>80</v>
      </c>
      <c r="B70" s="17">
        <v>530</v>
      </c>
      <c r="C70" s="17">
        <v>8120</v>
      </c>
      <c r="D70" s="17">
        <v>827</v>
      </c>
      <c r="E70" s="17">
        <v>468</v>
      </c>
      <c r="F70" s="17">
        <v>6094</v>
      </c>
      <c r="G70" s="17">
        <v>570</v>
      </c>
      <c r="H70" s="17">
        <v>882</v>
      </c>
      <c r="I70" s="17">
        <v>1985</v>
      </c>
      <c r="J70" s="17">
        <v>1052</v>
      </c>
      <c r="K70" s="17">
        <v>841</v>
      </c>
      <c r="L70" s="17">
        <v>21369</v>
      </c>
      <c r="M70" s="19">
        <f>GETPIVOTDATA("PRESCOLAIRE",$A$3,"TYPE DE CONSTRUCTION","Toilettes ou latrines")</f>
        <v>21369</v>
      </c>
    </row>
    <row r="71" spans="1:13" x14ac:dyDescent="0.25">
      <c r="A71" s="14" t="s">
        <v>86</v>
      </c>
      <c r="B71" s="17">
        <v>91</v>
      </c>
      <c r="C71" s="17">
        <v>794</v>
      </c>
      <c r="D71" s="17">
        <v>154</v>
      </c>
      <c r="E71" s="17">
        <v>67</v>
      </c>
      <c r="F71" s="17">
        <v>590</v>
      </c>
      <c r="G71" s="17">
        <v>47</v>
      </c>
      <c r="H71" s="17">
        <v>260</v>
      </c>
      <c r="I71" s="17">
        <v>328</v>
      </c>
      <c r="J71" s="17">
        <v>152</v>
      </c>
      <c r="K71" s="17">
        <v>112</v>
      </c>
      <c r="L71" s="17">
        <v>2595</v>
      </c>
      <c r="M71" s="19">
        <f>GETPIVOTDATA("PRESCOLAIRE",$A$3,"TYPE DE CONSTRUCTION","Toilettes ou latrines","QUALITE","Assez-bon")</f>
        <v>2595</v>
      </c>
    </row>
    <row r="72" spans="1:13" x14ac:dyDescent="0.25">
      <c r="A72" s="16" t="s">
        <v>81</v>
      </c>
      <c r="B72" s="17">
        <v>72</v>
      </c>
      <c r="C72" s="17">
        <v>654</v>
      </c>
      <c r="D72" s="17">
        <v>100</v>
      </c>
      <c r="E72" s="17">
        <v>64</v>
      </c>
      <c r="F72" s="17">
        <v>523</v>
      </c>
      <c r="G72" s="17">
        <v>42</v>
      </c>
      <c r="H72" s="17">
        <v>88</v>
      </c>
      <c r="I72" s="17">
        <v>245</v>
      </c>
      <c r="J72" s="17">
        <v>116</v>
      </c>
      <c r="K72" s="17">
        <v>79</v>
      </c>
      <c r="L72" s="17">
        <v>1983</v>
      </c>
      <c r="M72" s="19">
        <f>GETPIVOTDATA("PRESCOLAIRE",$A$3,"TYPE DE CONSTRUCTION","Toilettes ou latrines","ETAT DES CONSTRUCTION","Dur","QUALITE","Assez-bon")</f>
        <v>1983</v>
      </c>
    </row>
    <row r="73" spans="1:13" x14ac:dyDescent="0.25">
      <c r="A73" s="16" t="s">
        <v>83</v>
      </c>
      <c r="B73" s="17">
        <v>0</v>
      </c>
      <c r="C73" s="17">
        <v>41</v>
      </c>
      <c r="D73" s="17">
        <v>15</v>
      </c>
      <c r="E73" s="17">
        <v>2</v>
      </c>
      <c r="F73" s="17">
        <v>14</v>
      </c>
      <c r="G73" s="17">
        <v>5</v>
      </c>
      <c r="H73" s="17">
        <v>115</v>
      </c>
      <c r="I73" s="17">
        <v>23</v>
      </c>
      <c r="J73" s="17">
        <v>10</v>
      </c>
      <c r="K73" s="17">
        <v>4</v>
      </c>
      <c r="L73" s="17">
        <v>229</v>
      </c>
      <c r="M73" s="19">
        <f>GETPIVOTDATA("PRESCOLAIRE",$A$3,"TYPE DE CONSTRUCTION","Toilettes ou latrines","ETAT DES CONSTRUCTION","Provisoire","QUALITE","Assez-bon")</f>
        <v>229</v>
      </c>
    </row>
    <row r="74" spans="1:13" x14ac:dyDescent="0.25">
      <c r="A74" s="16" t="s">
        <v>82</v>
      </c>
      <c r="B74" s="17">
        <v>19</v>
      </c>
      <c r="C74" s="17">
        <v>99</v>
      </c>
      <c r="D74" s="17">
        <v>39</v>
      </c>
      <c r="E74" s="17">
        <v>1</v>
      </c>
      <c r="F74" s="17">
        <v>53</v>
      </c>
      <c r="G74" s="17">
        <v>0</v>
      </c>
      <c r="H74" s="17">
        <v>57</v>
      </c>
      <c r="I74" s="17">
        <v>60</v>
      </c>
      <c r="J74" s="17">
        <v>26</v>
      </c>
      <c r="K74" s="17">
        <v>29</v>
      </c>
      <c r="L74" s="17">
        <v>383</v>
      </c>
      <c r="M74" s="19">
        <f>GETPIVOTDATA("PRESCOLAIRE",$A$3,"TYPE DE CONSTRUCTION","Toilettes ou latrines","ETAT DES CONSTRUCTION","Semi-dur","QUALITE","Assez-bon")</f>
        <v>383</v>
      </c>
    </row>
    <row r="75" spans="1:13" x14ac:dyDescent="0.25">
      <c r="A75" s="14" t="s">
        <v>85</v>
      </c>
      <c r="B75" s="17">
        <v>416</v>
      </c>
      <c r="C75" s="17">
        <v>7203</v>
      </c>
      <c r="D75" s="17">
        <v>638</v>
      </c>
      <c r="E75" s="17">
        <v>373</v>
      </c>
      <c r="F75" s="17">
        <v>5430</v>
      </c>
      <c r="G75" s="17">
        <v>508</v>
      </c>
      <c r="H75" s="17">
        <v>546</v>
      </c>
      <c r="I75" s="17">
        <v>1595</v>
      </c>
      <c r="J75" s="17">
        <v>835</v>
      </c>
      <c r="K75" s="17">
        <v>714</v>
      </c>
      <c r="L75" s="17">
        <v>18258</v>
      </c>
      <c r="M75" s="19">
        <f>GETPIVOTDATA("PRESCOLAIRE",$A$3,"TYPE DE CONSTRUCTION","Toilettes ou latrines","QUALITE","Bon ")</f>
        <v>18258</v>
      </c>
    </row>
    <row r="76" spans="1:13" x14ac:dyDescent="0.25">
      <c r="A76" s="16" t="s">
        <v>81</v>
      </c>
      <c r="B76" s="17">
        <v>382</v>
      </c>
      <c r="C76" s="17">
        <v>6942</v>
      </c>
      <c r="D76" s="17">
        <v>580</v>
      </c>
      <c r="E76" s="17">
        <v>358</v>
      </c>
      <c r="F76" s="17">
        <v>5300</v>
      </c>
      <c r="G76" s="17">
        <v>491</v>
      </c>
      <c r="H76" s="17">
        <v>413</v>
      </c>
      <c r="I76" s="17">
        <v>1506</v>
      </c>
      <c r="J76" s="17">
        <v>788</v>
      </c>
      <c r="K76" s="17">
        <v>649</v>
      </c>
      <c r="L76" s="17">
        <v>17409</v>
      </c>
      <c r="M76" s="19">
        <f>GETPIVOTDATA("PRESCOLAIRE",$A$3,"TYPE DE CONSTRUCTION","Toilettes ou latrines","ETAT DES CONSTRUCTION","Dur","QUALITE","Bon ")</f>
        <v>17409</v>
      </c>
    </row>
    <row r="77" spans="1:13" x14ac:dyDescent="0.25">
      <c r="A77" s="16" t="s">
        <v>83</v>
      </c>
      <c r="B77" s="17">
        <v>2</v>
      </c>
      <c r="C77" s="17">
        <v>122</v>
      </c>
      <c r="D77" s="17">
        <v>42</v>
      </c>
      <c r="E77" s="17">
        <v>8</v>
      </c>
      <c r="F77" s="17">
        <v>41</v>
      </c>
      <c r="G77" s="17">
        <v>5</v>
      </c>
      <c r="H77" s="17">
        <v>101</v>
      </c>
      <c r="I77" s="17">
        <v>15</v>
      </c>
      <c r="J77" s="17">
        <v>36</v>
      </c>
      <c r="K77" s="17">
        <v>44</v>
      </c>
      <c r="L77" s="17">
        <v>416</v>
      </c>
      <c r="M77" s="19">
        <f>GETPIVOTDATA("PRESCOLAIRE",$A$3,"TYPE DE CONSTRUCTION","Toilettes ou latrines","ETAT DES CONSTRUCTION","Provisoire","QUALITE","Bon ")</f>
        <v>416</v>
      </c>
    </row>
    <row r="78" spans="1:13" x14ac:dyDescent="0.25">
      <c r="A78" s="16" t="s">
        <v>82</v>
      </c>
      <c r="B78" s="17">
        <v>32</v>
      </c>
      <c r="C78" s="17">
        <v>139</v>
      </c>
      <c r="D78" s="17">
        <v>16</v>
      </c>
      <c r="E78" s="17">
        <v>7</v>
      </c>
      <c r="F78" s="17">
        <v>89</v>
      </c>
      <c r="G78" s="17">
        <v>12</v>
      </c>
      <c r="H78" s="17">
        <v>32</v>
      </c>
      <c r="I78" s="17">
        <v>74</v>
      </c>
      <c r="J78" s="17">
        <v>11</v>
      </c>
      <c r="K78" s="17">
        <v>21</v>
      </c>
      <c r="L78" s="17">
        <v>433</v>
      </c>
      <c r="M78" s="19">
        <f>GETPIVOTDATA("PRESCOLAIRE",$A$3,"TYPE DE CONSTRUCTION","Toilettes ou latrines","ETAT DES CONSTRUCTION","Semi-dur","QUALITE","Bon ")</f>
        <v>433</v>
      </c>
    </row>
    <row r="79" spans="1:13" x14ac:dyDescent="0.25">
      <c r="A79" s="14" t="s">
        <v>87</v>
      </c>
      <c r="B79" s="17">
        <v>23</v>
      </c>
      <c r="C79" s="17">
        <v>123</v>
      </c>
      <c r="D79" s="17">
        <v>35</v>
      </c>
      <c r="E79" s="17">
        <v>28</v>
      </c>
      <c r="F79" s="17">
        <v>74</v>
      </c>
      <c r="G79" s="17">
        <v>15</v>
      </c>
      <c r="H79" s="17">
        <v>76</v>
      </c>
      <c r="I79" s="17">
        <v>62</v>
      </c>
      <c r="J79" s="17">
        <v>65</v>
      </c>
      <c r="K79" s="17">
        <v>15</v>
      </c>
      <c r="L79" s="17">
        <v>516</v>
      </c>
      <c r="M79" s="19">
        <f>GETPIVOTDATA("PRESCOLAIRE",$A$3,"TYPE DE CONSTRUCTION","Toilettes ou latrines","QUALITE","Mauvais")</f>
        <v>516</v>
      </c>
    </row>
    <row r="80" spans="1:13" x14ac:dyDescent="0.25">
      <c r="A80" s="16" t="s">
        <v>81</v>
      </c>
      <c r="B80" s="17">
        <v>21</v>
      </c>
      <c r="C80" s="17">
        <v>55</v>
      </c>
      <c r="D80" s="17">
        <v>17</v>
      </c>
      <c r="E80" s="17">
        <v>23</v>
      </c>
      <c r="F80" s="17">
        <v>51</v>
      </c>
      <c r="G80" s="17">
        <v>11</v>
      </c>
      <c r="H80" s="17">
        <v>16</v>
      </c>
      <c r="I80" s="17">
        <v>19</v>
      </c>
      <c r="J80" s="17">
        <v>31</v>
      </c>
      <c r="K80" s="17">
        <v>12</v>
      </c>
      <c r="L80" s="17">
        <v>256</v>
      </c>
      <c r="M80" s="19">
        <f>GETPIVOTDATA("PRESCOLAIRE",$A$3,"TYPE DE CONSTRUCTION","Toilettes ou latrines","ETAT DES CONSTRUCTION","Dur","QUALITE","Mauvais")</f>
        <v>256</v>
      </c>
    </row>
    <row r="81" spans="1:13" x14ac:dyDescent="0.25">
      <c r="A81" s="16" t="s">
        <v>83</v>
      </c>
      <c r="B81" s="17">
        <v>1</v>
      </c>
      <c r="C81" s="17">
        <v>50</v>
      </c>
      <c r="D81" s="17">
        <v>13</v>
      </c>
      <c r="E81" s="17">
        <v>3</v>
      </c>
      <c r="F81" s="17">
        <v>16</v>
      </c>
      <c r="G81" s="17">
        <v>1</v>
      </c>
      <c r="H81" s="17">
        <v>8</v>
      </c>
      <c r="I81" s="17">
        <v>19</v>
      </c>
      <c r="J81" s="17">
        <v>29</v>
      </c>
      <c r="K81" s="17">
        <v>2</v>
      </c>
      <c r="L81" s="17">
        <v>142</v>
      </c>
      <c r="M81" s="19">
        <f>GETPIVOTDATA("PRESCOLAIRE",$A$3,"TYPE DE CONSTRUCTION","Toilettes ou latrines","ETAT DES CONSTRUCTION","Provisoire","QUALITE","Mauvais")</f>
        <v>142</v>
      </c>
    </row>
    <row r="82" spans="1:13" x14ac:dyDescent="0.25">
      <c r="A82" s="16" t="s">
        <v>82</v>
      </c>
      <c r="B82" s="17">
        <v>1</v>
      </c>
      <c r="C82" s="17">
        <v>18</v>
      </c>
      <c r="D82" s="17">
        <v>5</v>
      </c>
      <c r="E82" s="17">
        <v>2</v>
      </c>
      <c r="F82" s="17">
        <v>7</v>
      </c>
      <c r="G82" s="17">
        <v>3</v>
      </c>
      <c r="H82" s="17">
        <v>52</v>
      </c>
      <c r="I82" s="17">
        <v>24</v>
      </c>
      <c r="J82" s="17">
        <v>5</v>
      </c>
      <c r="K82" s="17">
        <v>1</v>
      </c>
      <c r="L82" s="17">
        <v>118</v>
      </c>
      <c r="M82" s="19">
        <f>GETPIVOTDATA("PRESCOLAIRE",$A$3,"TYPE DE CONSTRUCTION","Toilettes ou latrines","ETAT DES CONSTRUCTION","Semi-dur","QUALITE","Mauvais")</f>
        <v>118</v>
      </c>
    </row>
    <row r="83" spans="1:13" x14ac:dyDescent="0.25">
      <c r="A83" s="13" t="s">
        <v>93</v>
      </c>
      <c r="B83" s="17">
        <v>1286</v>
      </c>
      <c r="C83" s="17">
        <v>19507</v>
      </c>
      <c r="D83" s="17">
        <v>1984</v>
      </c>
      <c r="E83" s="17">
        <v>1097</v>
      </c>
      <c r="F83" s="17">
        <v>14333</v>
      </c>
      <c r="G83" s="17">
        <v>1249</v>
      </c>
      <c r="H83" s="17">
        <v>2316</v>
      </c>
      <c r="I83" s="17">
        <v>4537</v>
      </c>
      <c r="J83" s="17">
        <v>2403</v>
      </c>
      <c r="K83" s="17">
        <v>2546</v>
      </c>
      <c r="L83" s="17">
        <v>51258</v>
      </c>
      <c r="M83" s="19">
        <f>GETPIVOTDATA("PRESCOLAIRE",$A$3)</f>
        <v>51258</v>
      </c>
    </row>
  </sheetData>
  <conditionalFormatting sqref="AB23:AB33">
    <cfRule type="cellIs" dxfId="6" priority="4" operator="equal">
      <formula>1</formula>
    </cfRule>
  </conditionalFormatting>
  <conditionalFormatting sqref="AA23:AA33">
    <cfRule type="cellIs" dxfId="5" priority="3" operator="lessThan">
      <formula>$W$23</formula>
    </cfRule>
  </conditionalFormatting>
  <conditionalFormatting sqref="AA23:AA33">
    <cfRule type="cellIs" dxfId="4" priority="2" operator="lessThan">
      <formula>$W$23</formula>
    </cfRule>
  </conditionalFormatting>
  <conditionalFormatting sqref="AA23:AA33">
    <cfRule type="cellIs" dxfId="3" priority="1" operator="greaterThan">
      <formula>$W$23</formula>
    </cfRule>
  </conditionalFormatting>
  <pageMargins left="0.7" right="0.7" top="0.75" bottom="0.75" header="0.3" footer="0.3"/>
  <drawing r:id="rId6"/>
  <extLst>
    <ext xmlns:x14="http://schemas.microsoft.com/office/spreadsheetml/2009/9/main" uri="{A8765BA9-456A-4dab-B4F3-ACF838C121DE}">
      <x14:slicerList>
        <x14:slicer r:id="rId7"/>
      </x14:slicerList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F541"/>
  <sheetViews>
    <sheetView workbookViewId="0">
      <selection sqref="A1:XFD1048576"/>
    </sheetView>
  </sheetViews>
  <sheetFormatPr baseColWidth="10" defaultRowHeight="15" x14ac:dyDescent="0.25"/>
  <cols>
    <col min="2" max="2" width="14.42578125" customWidth="1"/>
    <col min="3" max="3" width="29.28515625" customWidth="1"/>
    <col min="4" max="4" width="39.42578125" customWidth="1"/>
    <col min="5" max="5" width="13.85546875" customWidth="1"/>
    <col min="6" max="6" width="14.42578125" customWidth="1"/>
  </cols>
  <sheetData>
    <row r="1" spans="1:6" x14ac:dyDescent="0.25">
      <c r="A1" t="s">
        <v>91</v>
      </c>
      <c r="B1" t="s">
        <v>40</v>
      </c>
      <c r="C1" t="s">
        <v>88</v>
      </c>
      <c r="D1" t="s">
        <v>89</v>
      </c>
      <c r="E1" t="s">
        <v>90</v>
      </c>
      <c r="F1" t="s">
        <v>61</v>
      </c>
    </row>
    <row r="2" spans="1:6" x14ac:dyDescent="0.25">
      <c r="A2" t="s">
        <v>12</v>
      </c>
      <c r="B2" t="s">
        <v>9</v>
      </c>
      <c r="C2" t="s">
        <v>75</v>
      </c>
      <c r="D2" t="s">
        <v>81</v>
      </c>
      <c r="E2" t="s">
        <v>85</v>
      </c>
      <c r="F2">
        <v>342</v>
      </c>
    </row>
    <row r="3" spans="1:6" x14ac:dyDescent="0.25">
      <c r="A3" t="s">
        <v>12</v>
      </c>
      <c r="B3" t="s">
        <v>9</v>
      </c>
      <c r="C3" t="s">
        <v>75</v>
      </c>
      <c r="D3" t="s">
        <v>81</v>
      </c>
      <c r="E3" t="s">
        <v>86</v>
      </c>
      <c r="F3">
        <v>51</v>
      </c>
    </row>
    <row r="4" spans="1:6" x14ac:dyDescent="0.25">
      <c r="A4" t="s">
        <v>12</v>
      </c>
      <c r="B4" t="s">
        <v>9</v>
      </c>
      <c r="C4" t="s">
        <v>75</v>
      </c>
      <c r="D4" t="s">
        <v>81</v>
      </c>
      <c r="E4" t="s">
        <v>87</v>
      </c>
      <c r="F4">
        <v>16</v>
      </c>
    </row>
    <row r="5" spans="1:6" x14ac:dyDescent="0.25">
      <c r="A5" t="s">
        <v>12</v>
      </c>
      <c r="B5" t="s">
        <v>9</v>
      </c>
      <c r="C5" t="s">
        <v>75</v>
      </c>
      <c r="D5" t="s">
        <v>82</v>
      </c>
      <c r="E5" t="s">
        <v>85</v>
      </c>
      <c r="F5">
        <v>34</v>
      </c>
    </row>
    <row r="6" spans="1:6" x14ac:dyDescent="0.25">
      <c r="A6" t="s">
        <v>12</v>
      </c>
      <c r="B6" t="s">
        <v>9</v>
      </c>
      <c r="C6" t="s">
        <v>75</v>
      </c>
      <c r="D6" t="s">
        <v>82</v>
      </c>
      <c r="E6" t="s">
        <v>86</v>
      </c>
      <c r="F6">
        <v>24</v>
      </c>
    </row>
    <row r="7" spans="1:6" x14ac:dyDescent="0.25">
      <c r="A7" t="s">
        <v>12</v>
      </c>
      <c r="B7" t="s">
        <v>9</v>
      </c>
      <c r="C7" t="s">
        <v>75</v>
      </c>
      <c r="D7" t="s">
        <v>82</v>
      </c>
      <c r="E7" t="s">
        <v>87</v>
      </c>
      <c r="F7">
        <v>2</v>
      </c>
    </row>
    <row r="8" spans="1:6" x14ac:dyDescent="0.25">
      <c r="A8" t="s">
        <v>12</v>
      </c>
      <c r="B8" t="s">
        <v>9</v>
      </c>
      <c r="C8" t="s">
        <v>75</v>
      </c>
      <c r="D8" t="s">
        <v>83</v>
      </c>
      <c r="E8" t="s">
        <v>85</v>
      </c>
      <c r="F8">
        <v>25</v>
      </c>
    </row>
    <row r="9" spans="1:6" x14ac:dyDescent="0.25">
      <c r="A9" t="s">
        <v>12</v>
      </c>
      <c r="B9" t="s">
        <v>9</v>
      </c>
      <c r="C9" t="s">
        <v>75</v>
      </c>
      <c r="D9" t="s">
        <v>83</v>
      </c>
      <c r="E9" t="s">
        <v>86</v>
      </c>
      <c r="F9">
        <v>1</v>
      </c>
    </row>
    <row r="10" spans="1:6" x14ac:dyDescent="0.25">
      <c r="A10" t="s">
        <v>12</v>
      </c>
      <c r="B10" t="s">
        <v>9</v>
      </c>
      <c r="C10" t="s">
        <v>75</v>
      </c>
      <c r="D10" t="s">
        <v>83</v>
      </c>
      <c r="E10" t="s">
        <v>87</v>
      </c>
      <c r="F10">
        <v>3</v>
      </c>
    </row>
    <row r="11" spans="1:6" x14ac:dyDescent="0.25">
      <c r="A11" t="s">
        <v>12</v>
      </c>
      <c r="B11" t="s">
        <v>13</v>
      </c>
      <c r="C11" t="s">
        <v>75</v>
      </c>
      <c r="D11" t="s">
        <v>81</v>
      </c>
      <c r="E11" t="s">
        <v>85</v>
      </c>
      <c r="F11">
        <v>6233</v>
      </c>
    </row>
    <row r="12" spans="1:6" x14ac:dyDescent="0.25">
      <c r="A12" t="s">
        <v>12</v>
      </c>
      <c r="B12" t="s">
        <v>13</v>
      </c>
      <c r="C12" t="s">
        <v>75</v>
      </c>
      <c r="D12" t="s">
        <v>81</v>
      </c>
      <c r="E12" t="s">
        <v>86</v>
      </c>
      <c r="F12">
        <v>487</v>
      </c>
    </row>
    <row r="13" spans="1:6" x14ac:dyDescent="0.25">
      <c r="A13" t="s">
        <v>12</v>
      </c>
      <c r="B13" t="s">
        <v>13</v>
      </c>
      <c r="C13" t="s">
        <v>75</v>
      </c>
      <c r="D13" t="s">
        <v>81</v>
      </c>
      <c r="E13" t="s">
        <v>87</v>
      </c>
      <c r="F13">
        <v>43</v>
      </c>
    </row>
    <row r="14" spans="1:6" x14ac:dyDescent="0.25">
      <c r="A14" t="s">
        <v>12</v>
      </c>
      <c r="B14" t="s">
        <v>13</v>
      </c>
      <c r="C14" t="s">
        <v>75</v>
      </c>
      <c r="D14" t="s">
        <v>82</v>
      </c>
      <c r="E14" t="s">
        <v>85</v>
      </c>
      <c r="F14">
        <v>198</v>
      </c>
    </row>
    <row r="15" spans="1:6" x14ac:dyDescent="0.25">
      <c r="A15" t="s">
        <v>12</v>
      </c>
      <c r="B15" t="s">
        <v>13</v>
      </c>
      <c r="C15" t="s">
        <v>75</v>
      </c>
      <c r="D15" t="s">
        <v>82</v>
      </c>
      <c r="E15" t="s">
        <v>86</v>
      </c>
      <c r="F15">
        <v>111</v>
      </c>
    </row>
    <row r="16" spans="1:6" x14ac:dyDescent="0.25">
      <c r="A16" t="s">
        <v>12</v>
      </c>
      <c r="B16" t="s">
        <v>13</v>
      </c>
      <c r="C16" t="s">
        <v>75</v>
      </c>
      <c r="D16" t="s">
        <v>82</v>
      </c>
      <c r="E16" t="s">
        <v>87</v>
      </c>
      <c r="F16">
        <v>40</v>
      </c>
    </row>
    <row r="17" spans="1:6" x14ac:dyDescent="0.25">
      <c r="A17" t="s">
        <v>12</v>
      </c>
      <c r="B17" t="s">
        <v>13</v>
      </c>
      <c r="C17" t="s">
        <v>75</v>
      </c>
      <c r="D17" t="s">
        <v>83</v>
      </c>
      <c r="E17" t="s">
        <v>85</v>
      </c>
      <c r="F17">
        <v>245</v>
      </c>
    </row>
    <row r="18" spans="1:6" x14ac:dyDescent="0.25">
      <c r="A18" t="s">
        <v>12</v>
      </c>
      <c r="B18" t="s">
        <v>13</v>
      </c>
      <c r="C18" t="s">
        <v>75</v>
      </c>
      <c r="D18" t="s">
        <v>83</v>
      </c>
      <c r="E18" t="s">
        <v>86</v>
      </c>
      <c r="F18">
        <v>81</v>
      </c>
    </row>
    <row r="19" spans="1:6" x14ac:dyDescent="0.25">
      <c r="A19" t="s">
        <v>12</v>
      </c>
      <c r="B19" t="s">
        <v>13</v>
      </c>
      <c r="C19" t="s">
        <v>75</v>
      </c>
      <c r="D19" t="s">
        <v>83</v>
      </c>
      <c r="E19" t="s">
        <v>87</v>
      </c>
      <c r="F19">
        <v>63</v>
      </c>
    </row>
    <row r="20" spans="1:6" x14ac:dyDescent="0.25">
      <c r="A20" t="s">
        <v>12</v>
      </c>
      <c r="B20" t="s">
        <v>17</v>
      </c>
      <c r="C20" t="s">
        <v>75</v>
      </c>
      <c r="D20" t="s">
        <v>81</v>
      </c>
      <c r="E20" t="s">
        <v>85</v>
      </c>
      <c r="F20">
        <v>503</v>
      </c>
    </row>
    <row r="21" spans="1:6" x14ac:dyDescent="0.25">
      <c r="A21" t="s">
        <v>12</v>
      </c>
      <c r="B21" t="s">
        <v>17</v>
      </c>
      <c r="C21" t="s">
        <v>75</v>
      </c>
      <c r="D21" t="s">
        <v>81</v>
      </c>
      <c r="E21" t="s">
        <v>86</v>
      </c>
      <c r="F21">
        <v>90</v>
      </c>
    </row>
    <row r="22" spans="1:6" x14ac:dyDescent="0.25">
      <c r="A22" t="s">
        <v>12</v>
      </c>
      <c r="B22" t="s">
        <v>17</v>
      </c>
      <c r="C22" t="s">
        <v>75</v>
      </c>
      <c r="D22" t="s">
        <v>81</v>
      </c>
      <c r="E22" t="s">
        <v>87</v>
      </c>
      <c r="F22">
        <v>20</v>
      </c>
    </row>
    <row r="23" spans="1:6" x14ac:dyDescent="0.25">
      <c r="A23" t="s">
        <v>12</v>
      </c>
      <c r="B23" t="s">
        <v>17</v>
      </c>
      <c r="C23" t="s">
        <v>75</v>
      </c>
      <c r="D23" t="s">
        <v>82</v>
      </c>
      <c r="E23" t="s">
        <v>85</v>
      </c>
      <c r="F23">
        <v>31</v>
      </c>
    </row>
    <row r="24" spans="1:6" x14ac:dyDescent="0.25">
      <c r="A24" t="s">
        <v>12</v>
      </c>
      <c r="B24" t="s">
        <v>17</v>
      </c>
      <c r="C24" t="s">
        <v>75</v>
      </c>
      <c r="D24" t="s">
        <v>82</v>
      </c>
      <c r="E24" t="s">
        <v>86</v>
      </c>
      <c r="F24">
        <v>36</v>
      </c>
    </row>
    <row r="25" spans="1:6" x14ac:dyDescent="0.25">
      <c r="A25" t="s">
        <v>12</v>
      </c>
      <c r="B25" t="s">
        <v>17</v>
      </c>
      <c r="C25" t="s">
        <v>75</v>
      </c>
      <c r="D25" t="s">
        <v>82</v>
      </c>
      <c r="E25" t="s">
        <v>87</v>
      </c>
      <c r="F25">
        <v>19</v>
      </c>
    </row>
    <row r="26" spans="1:6" x14ac:dyDescent="0.25">
      <c r="A26" t="s">
        <v>12</v>
      </c>
      <c r="B26" t="s">
        <v>17</v>
      </c>
      <c r="C26" t="s">
        <v>75</v>
      </c>
      <c r="D26" t="s">
        <v>83</v>
      </c>
      <c r="E26" t="s">
        <v>85</v>
      </c>
      <c r="F26">
        <v>87</v>
      </c>
    </row>
    <row r="27" spans="1:6" x14ac:dyDescent="0.25">
      <c r="A27" t="s">
        <v>12</v>
      </c>
      <c r="B27" t="s">
        <v>17</v>
      </c>
      <c r="C27" t="s">
        <v>75</v>
      </c>
      <c r="D27" t="s">
        <v>83</v>
      </c>
      <c r="E27" t="s">
        <v>86</v>
      </c>
      <c r="F27">
        <v>22</v>
      </c>
    </row>
    <row r="28" spans="1:6" x14ac:dyDescent="0.25">
      <c r="A28" t="s">
        <v>12</v>
      </c>
      <c r="B28" t="s">
        <v>17</v>
      </c>
      <c r="C28" t="s">
        <v>75</v>
      </c>
      <c r="D28" t="s">
        <v>83</v>
      </c>
      <c r="E28" t="s">
        <v>87</v>
      </c>
      <c r="F28">
        <v>51</v>
      </c>
    </row>
    <row r="29" spans="1:6" x14ac:dyDescent="0.25">
      <c r="A29" t="s">
        <v>12</v>
      </c>
      <c r="B29" t="s">
        <v>19</v>
      </c>
      <c r="C29" t="s">
        <v>75</v>
      </c>
      <c r="D29" t="s">
        <v>81</v>
      </c>
      <c r="E29" t="s">
        <v>85</v>
      </c>
      <c r="F29">
        <v>332</v>
      </c>
    </row>
    <row r="30" spans="1:6" x14ac:dyDescent="0.25">
      <c r="A30" t="s">
        <v>12</v>
      </c>
      <c r="B30" t="s">
        <v>19</v>
      </c>
      <c r="C30" t="s">
        <v>75</v>
      </c>
      <c r="D30" t="s">
        <v>81</v>
      </c>
      <c r="E30" t="s">
        <v>86</v>
      </c>
      <c r="F30">
        <v>71</v>
      </c>
    </row>
    <row r="31" spans="1:6" x14ac:dyDescent="0.25">
      <c r="A31" t="s">
        <v>12</v>
      </c>
      <c r="B31" t="s">
        <v>19</v>
      </c>
      <c r="C31" t="s">
        <v>75</v>
      </c>
      <c r="D31" t="s">
        <v>81</v>
      </c>
      <c r="E31" t="s">
        <v>87</v>
      </c>
      <c r="F31">
        <v>18</v>
      </c>
    </row>
    <row r="32" spans="1:6" x14ac:dyDescent="0.25">
      <c r="A32" t="s">
        <v>12</v>
      </c>
      <c r="B32" t="s">
        <v>19</v>
      </c>
      <c r="C32" t="s">
        <v>75</v>
      </c>
      <c r="D32" t="s">
        <v>82</v>
      </c>
      <c r="E32" t="s">
        <v>85</v>
      </c>
      <c r="F32">
        <v>11</v>
      </c>
    </row>
    <row r="33" spans="1:6" x14ac:dyDescent="0.25">
      <c r="A33" t="s">
        <v>12</v>
      </c>
      <c r="B33" t="s">
        <v>19</v>
      </c>
      <c r="C33" t="s">
        <v>75</v>
      </c>
      <c r="D33" t="s">
        <v>82</v>
      </c>
      <c r="E33" t="s">
        <v>86</v>
      </c>
      <c r="F33">
        <v>6</v>
      </c>
    </row>
    <row r="34" spans="1:6" x14ac:dyDescent="0.25">
      <c r="A34" t="s">
        <v>12</v>
      </c>
      <c r="B34" t="s">
        <v>19</v>
      </c>
      <c r="C34" t="s">
        <v>75</v>
      </c>
      <c r="D34" t="s">
        <v>82</v>
      </c>
      <c r="E34" t="s">
        <v>87</v>
      </c>
      <c r="F34">
        <v>3</v>
      </c>
    </row>
    <row r="35" spans="1:6" x14ac:dyDescent="0.25">
      <c r="A35" t="s">
        <v>12</v>
      </c>
      <c r="B35" t="s">
        <v>19</v>
      </c>
      <c r="C35" t="s">
        <v>75</v>
      </c>
      <c r="D35" t="s">
        <v>83</v>
      </c>
      <c r="E35" t="s">
        <v>85</v>
      </c>
      <c r="F35">
        <v>26</v>
      </c>
    </row>
    <row r="36" spans="1:6" x14ac:dyDescent="0.25">
      <c r="A36" t="s">
        <v>12</v>
      </c>
      <c r="B36" t="s">
        <v>19</v>
      </c>
      <c r="C36" t="s">
        <v>75</v>
      </c>
      <c r="D36" t="s">
        <v>83</v>
      </c>
      <c r="E36" t="s">
        <v>86</v>
      </c>
      <c r="F36">
        <v>25</v>
      </c>
    </row>
    <row r="37" spans="1:6" x14ac:dyDescent="0.25">
      <c r="A37" t="s">
        <v>12</v>
      </c>
      <c r="B37" t="s">
        <v>19</v>
      </c>
      <c r="C37" t="s">
        <v>75</v>
      </c>
      <c r="D37" t="s">
        <v>83</v>
      </c>
      <c r="E37" t="s">
        <v>87</v>
      </c>
      <c r="F37">
        <v>15</v>
      </c>
    </row>
    <row r="38" spans="1:6" x14ac:dyDescent="0.25">
      <c r="A38" t="s">
        <v>12</v>
      </c>
      <c r="B38" t="s">
        <v>22</v>
      </c>
      <c r="C38" t="s">
        <v>75</v>
      </c>
      <c r="D38" t="s">
        <v>81</v>
      </c>
      <c r="E38" t="s">
        <v>85</v>
      </c>
      <c r="F38">
        <v>4906</v>
      </c>
    </row>
    <row r="39" spans="1:6" x14ac:dyDescent="0.25">
      <c r="A39" t="s">
        <v>12</v>
      </c>
      <c r="B39" t="s">
        <v>22</v>
      </c>
      <c r="C39" t="s">
        <v>75</v>
      </c>
      <c r="D39" t="s">
        <v>81</v>
      </c>
      <c r="E39" t="s">
        <v>86</v>
      </c>
      <c r="F39">
        <v>487</v>
      </c>
    </row>
    <row r="40" spans="1:6" x14ac:dyDescent="0.25">
      <c r="A40" t="s">
        <v>12</v>
      </c>
      <c r="B40" t="s">
        <v>22</v>
      </c>
      <c r="C40" t="s">
        <v>75</v>
      </c>
      <c r="D40" t="s">
        <v>81</v>
      </c>
      <c r="E40" t="s">
        <v>87</v>
      </c>
      <c r="F40">
        <v>43</v>
      </c>
    </row>
    <row r="41" spans="1:6" x14ac:dyDescent="0.25">
      <c r="A41" t="s">
        <v>12</v>
      </c>
      <c r="B41" t="s">
        <v>22</v>
      </c>
      <c r="C41" t="s">
        <v>75</v>
      </c>
      <c r="D41" t="s">
        <v>82</v>
      </c>
      <c r="E41" t="s">
        <v>85</v>
      </c>
      <c r="F41">
        <v>100</v>
      </c>
    </row>
    <row r="42" spans="1:6" x14ac:dyDescent="0.25">
      <c r="A42" t="s">
        <v>12</v>
      </c>
      <c r="B42" t="s">
        <v>22</v>
      </c>
      <c r="C42" t="s">
        <v>75</v>
      </c>
      <c r="D42" t="s">
        <v>82</v>
      </c>
      <c r="E42" t="s">
        <v>86</v>
      </c>
      <c r="F42">
        <v>78</v>
      </c>
    </row>
    <row r="43" spans="1:6" x14ac:dyDescent="0.25">
      <c r="A43" t="s">
        <v>12</v>
      </c>
      <c r="B43" t="s">
        <v>22</v>
      </c>
      <c r="C43" t="s">
        <v>75</v>
      </c>
      <c r="D43" t="s">
        <v>82</v>
      </c>
      <c r="E43" t="s">
        <v>87</v>
      </c>
      <c r="F43">
        <v>15</v>
      </c>
    </row>
    <row r="44" spans="1:6" x14ac:dyDescent="0.25">
      <c r="A44" t="s">
        <v>12</v>
      </c>
      <c r="B44" t="s">
        <v>22</v>
      </c>
      <c r="C44" t="s">
        <v>75</v>
      </c>
      <c r="D44" t="s">
        <v>83</v>
      </c>
      <c r="E44" t="s">
        <v>85</v>
      </c>
      <c r="F44">
        <v>123</v>
      </c>
    </row>
    <row r="45" spans="1:6" x14ac:dyDescent="0.25">
      <c r="A45" t="s">
        <v>12</v>
      </c>
      <c r="B45" t="s">
        <v>22</v>
      </c>
      <c r="C45" t="s">
        <v>75</v>
      </c>
      <c r="D45" t="s">
        <v>83</v>
      </c>
      <c r="E45" t="s">
        <v>86</v>
      </c>
      <c r="F45">
        <v>47</v>
      </c>
    </row>
    <row r="46" spans="1:6" x14ac:dyDescent="0.25">
      <c r="A46" t="s">
        <v>12</v>
      </c>
      <c r="B46" t="s">
        <v>22</v>
      </c>
      <c r="C46" t="s">
        <v>75</v>
      </c>
      <c r="D46" t="s">
        <v>83</v>
      </c>
      <c r="E46" t="s">
        <v>87</v>
      </c>
      <c r="F46">
        <v>29</v>
      </c>
    </row>
    <row r="47" spans="1:6" x14ac:dyDescent="0.25">
      <c r="A47" t="s">
        <v>12</v>
      </c>
      <c r="B47" t="s">
        <v>25</v>
      </c>
      <c r="C47" t="s">
        <v>75</v>
      </c>
      <c r="D47" t="s">
        <v>81</v>
      </c>
      <c r="E47" t="s">
        <v>85</v>
      </c>
      <c r="F47">
        <v>353</v>
      </c>
    </row>
    <row r="48" spans="1:6" x14ac:dyDescent="0.25">
      <c r="A48" t="s">
        <v>12</v>
      </c>
      <c r="B48" t="s">
        <v>25</v>
      </c>
      <c r="C48" t="s">
        <v>75</v>
      </c>
      <c r="D48" t="s">
        <v>81</v>
      </c>
      <c r="E48" t="s">
        <v>86</v>
      </c>
      <c r="F48">
        <v>18</v>
      </c>
    </row>
    <row r="49" spans="1:6" x14ac:dyDescent="0.25">
      <c r="A49" t="s">
        <v>12</v>
      </c>
      <c r="B49" t="s">
        <v>25</v>
      </c>
      <c r="C49" t="s">
        <v>75</v>
      </c>
      <c r="D49" t="s">
        <v>81</v>
      </c>
      <c r="E49" t="s">
        <v>87</v>
      </c>
      <c r="F49">
        <v>20</v>
      </c>
    </row>
    <row r="50" spans="1:6" x14ac:dyDescent="0.25">
      <c r="A50" t="s">
        <v>12</v>
      </c>
      <c r="B50" t="s">
        <v>25</v>
      </c>
      <c r="C50" t="s">
        <v>75</v>
      </c>
      <c r="D50" t="s">
        <v>82</v>
      </c>
      <c r="E50" t="s">
        <v>85</v>
      </c>
      <c r="F50">
        <v>8</v>
      </c>
    </row>
    <row r="51" spans="1:6" x14ac:dyDescent="0.25">
      <c r="A51" t="s">
        <v>12</v>
      </c>
      <c r="B51" t="s">
        <v>25</v>
      </c>
      <c r="C51" t="s">
        <v>75</v>
      </c>
      <c r="D51" t="s">
        <v>82</v>
      </c>
      <c r="E51" t="s">
        <v>86</v>
      </c>
      <c r="F51">
        <v>8</v>
      </c>
    </row>
    <row r="52" spans="1:6" x14ac:dyDescent="0.25">
      <c r="A52" t="s">
        <v>12</v>
      </c>
      <c r="B52" t="s">
        <v>25</v>
      </c>
      <c r="C52" t="s">
        <v>75</v>
      </c>
      <c r="D52" t="s">
        <v>82</v>
      </c>
      <c r="E52" t="s">
        <v>87</v>
      </c>
      <c r="F52">
        <v>2</v>
      </c>
    </row>
    <row r="53" spans="1:6" x14ac:dyDescent="0.25">
      <c r="A53" t="s">
        <v>12</v>
      </c>
      <c r="B53" t="s">
        <v>25</v>
      </c>
      <c r="C53" t="s">
        <v>75</v>
      </c>
      <c r="D53" t="s">
        <v>83</v>
      </c>
      <c r="E53" t="s">
        <v>85</v>
      </c>
      <c r="F53">
        <v>50</v>
      </c>
    </row>
    <row r="54" spans="1:6" x14ac:dyDescent="0.25">
      <c r="A54" t="s">
        <v>12</v>
      </c>
      <c r="B54" t="s">
        <v>25</v>
      </c>
      <c r="C54" t="s">
        <v>75</v>
      </c>
      <c r="D54" t="s">
        <v>83</v>
      </c>
      <c r="E54" t="s">
        <v>86</v>
      </c>
      <c r="F54">
        <v>34</v>
      </c>
    </row>
    <row r="55" spans="1:6" x14ac:dyDescent="0.25">
      <c r="A55" t="s">
        <v>12</v>
      </c>
      <c r="B55" t="s">
        <v>25</v>
      </c>
      <c r="C55" t="s">
        <v>75</v>
      </c>
      <c r="D55" t="s">
        <v>83</v>
      </c>
      <c r="E55" t="s">
        <v>87</v>
      </c>
      <c r="F55">
        <v>9</v>
      </c>
    </row>
    <row r="56" spans="1:6" x14ac:dyDescent="0.25">
      <c r="A56" t="s">
        <v>12</v>
      </c>
      <c r="B56" t="s">
        <v>28</v>
      </c>
      <c r="C56" t="s">
        <v>75</v>
      </c>
      <c r="D56" t="s">
        <v>81</v>
      </c>
      <c r="E56" t="s">
        <v>85</v>
      </c>
      <c r="F56">
        <v>440</v>
      </c>
    </row>
    <row r="57" spans="1:6" x14ac:dyDescent="0.25">
      <c r="A57" t="s">
        <v>12</v>
      </c>
      <c r="B57" t="s">
        <v>28</v>
      </c>
      <c r="C57" t="s">
        <v>75</v>
      </c>
      <c r="D57" t="s">
        <v>81</v>
      </c>
      <c r="E57" t="s">
        <v>86</v>
      </c>
      <c r="F57">
        <v>125</v>
      </c>
    </row>
    <row r="58" spans="1:6" x14ac:dyDescent="0.25">
      <c r="A58" t="s">
        <v>12</v>
      </c>
      <c r="B58" t="s">
        <v>28</v>
      </c>
      <c r="C58" t="s">
        <v>75</v>
      </c>
      <c r="D58" t="s">
        <v>81</v>
      </c>
      <c r="E58" t="s">
        <v>87</v>
      </c>
      <c r="F58">
        <v>28</v>
      </c>
    </row>
    <row r="59" spans="1:6" x14ac:dyDescent="0.25">
      <c r="A59" t="s">
        <v>12</v>
      </c>
      <c r="B59" t="s">
        <v>28</v>
      </c>
      <c r="C59" t="s">
        <v>75</v>
      </c>
      <c r="D59" t="s">
        <v>82</v>
      </c>
      <c r="E59" t="s">
        <v>85</v>
      </c>
      <c r="F59">
        <v>46</v>
      </c>
    </row>
    <row r="60" spans="1:6" x14ac:dyDescent="0.25">
      <c r="A60" t="s">
        <v>12</v>
      </c>
      <c r="B60" t="s">
        <v>28</v>
      </c>
      <c r="C60" t="s">
        <v>75</v>
      </c>
      <c r="D60" t="s">
        <v>82</v>
      </c>
      <c r="E60" t="s">
        <v>86</v>
      </c>
      <c r="F60">
        <v>69</v>
      </c>
    </row>
    <row r="61" spans="1:6" x14ac:dyDescent="0.25">
      <c r="A61" t="s">
        <v>12</v>
      </c>
      <c r="B61" t="s">
        <v>28</v>
      </c>
      <c r="C61" t="s">
        <v>75</v>
      </c>
      <c r="D61" t="s">
        <v>82</v>
      </c>
      <c r="E61" t="s">
        <v>87</v>
      </c>
      <c r="F61">
        <v>61</v>
      </c>
    </row>
    <row r="62" spans="1:6" x14ac:dyDescent="0.25">
      <c r="A62" t="s">
        <v>12</v>
      </c>
      <c r="B62" t="s">
        <v>28</v>
      </c>
      <c r="C62" t="s">
        <v>75</v>
      </c>
      <c r="D62" t="s">
        <v>83</v>
      </c>
      <c r="E62" t="s">
        <v>85</v>
      </c>
      <c r="F62">
        <v>141</v>
      </c>
    </row>
    <row r="63" spans="1:6" x14ac:dyDescent="0.25">
      <c r="A63" t="s">
        <v>12</v>
      </c>
      <c r="B63" t="s">
        <v>28</v>
      </c>
      <c r="C63" t="s">
        <v>75</v>
      </c>
      <c r="D63" t="s">
        <v>83</v>
      </c>
      <c r="E63" t="s">
        <v>86</v>
      </c>
      <c r="F63">
        <v>133</v>
      </c>
    </row>
    <row r="64" spans="1:6" x14ac:dyDescent="0.25">
      <c r="A64" t="s">
        <v>12</v>
      </c>
      <c r="B64" t="s">
        <v>28</v>
      </c>
      <c r="C64" t="s">
        <v>75</v>
      </c>
      <c r="D64" t="s">
        <v>83</v>
      </c>
      <c r="E64" t="s">
        <v>87</v>
      </c>
      <c r="F64">
        <v>13</v>
      </c>
    </row>
    <row r="65" spans="1:6" x14ac:dyDescent="0.25">
      <c r="A65" t="s">
        <v>12</v>
      </c>
      <c r="B65" t="s">
        <v>30</v>
      </c>
      <c r="C65" t="s">
        <v>75</v>
      </c>
      <c r="D65" t="s">
        <v>81</v>
      </c>
      <c r="E65" t="s">
        <v>85</v>
      </c>
      <c r="F65">
        <v>1305</v>
      </c>
    </row>
    <row r="66" spans="1:6" x14ac:dyDescent="0.25">
      <c r="A66" t="s">
        <v>12</v>
      </c>
      <c r="B66" t="s">
        <v>30</v>
      </c>
      <c r="C66" t="s">
        <v>75</v>
      </c>
      <c r="D66" t="s">
        <v>81</v>
      </c>
      <c r="E66" t="s">
        <v>86</v>
      </c>
      <c r="F66">
        <v>265</v>
      </c>
    </row>
    <row r="67" spans="1:6" x14ac:dyDescent="0.25">
      <c r="A67" t="s">
        <v>12</v>
      </c>
      <c r="B67" t="s">
        <v>30</v>
      </c>
      <c r="C67" t="s">
        <v>75</v>
      </c>
      <c r="D67" t="s">
        <v>81</v>
      </c>
      <c r="E67" t="s">
        <v>87</v>
      </c>
      <c r="F67">
        <v>43</v>
      </c>
    </row>
    <row r="68" spans="1:6" x14ac:dyDescent="0.25">
      <c r="A68" t="s">
        <v>12</v>
      </c>
      <c r="B68" t="s">
        <v>30</v>
      </c>
      <c r="C68" t="s">
        <v>75</v>
      </c>
      <c r="D68" t="s">
        <v>82</v>
      </c>
      <c r="E68" t="s">
        <v>85</v>
      </c>
      <c r="F68">
        <v>84</v>
      </c>
    </row>
    <row r="69" spans="1:6" x14ac:dyDescent="0.25">
      <c r="A69" t="s">
        <v>12</v>
      </c>
      <c r="B69" t="s">
        <v>30</v>
      </c>
      <c r="C69" t="s">
        <v>75</v>
      </c>
      <c r="D69" t="s">
        <v>82</v>
      </c>
      <c r="E69" t="s">
        <v>86</v>
      </c>
      <c r="F69">
        <v>105</v>
      </c>
    </row>
    <row r="70" spans="1:6" x14ac:dyDescent="0.25">
      <c r="A70" t="s">
        <v>12</v>
      </c>
      <c r="B70" t="s">
        <v>30</v>
      </c>
      <c r="C70" t="s">
        <v>75</v>
      </c>
      <c r="D70" t="s">
        <v>82</v>
      </c>
      <c r="E70" t="s">
        <v>87</v>
      </c>
      <c r="F70">
        <v>21</v>
      </c>
    </row>
    <row r="71" spans="1:6" x14ac:dyDescent="0.25">
      <c r="A71" t="s">
        <v>12</v>
      </c>
      <c r="B71" t="s">
        <v>30</v>
      </c>
      <c r="C71" t="s">
        <v>75</v>
      </c>
      <c r="D71" t="s">
        <v>83</v>
      </c>
      <c r="E71" t="s">
        <v>85</v>
      </c>
      <c r="F71">
        <v>35</v>
      </c>
    </row>
    <row r="72" spans="1:6" x14ac:dyDescent="0.25">
      <c r="A72" t="s">
        <v>12</v>
      </c>
      <c r="B72" t="s">
        <v>30</v>
      </c>
      <c r="C72" t="s">
        <v>75</v>
      </c>
      <c r="D72" t="s">
        <v>83</v>
      </c>
      <c r="E72" t="s">
        <v>86</v>
      </c>
      <c r="F72">
        <v>39</v>
      </c>
    </row>
    <row r="73" spans="1:6" x14ac:dyDescent="0.25">
      <c r="A73" t="s">
        <v>12</v>
      </c>
      <c r="B73" t="s">
        <v>30</v>
      </c>
      <c r="C73" t="s">
        <v>75</v>
      </c>
      <c r="D73" t="s">
        <v>83</v>
      </c>
      <c r="E73" t="s">
        <v>87</v>
      </c>
      <c r="F73">
        <v>36</v>
      </c>
    </row>
    <row r="74" spans="1:6" x14ac:dyDescent="0.25">
      <c r="A74" t="s">
        <v>12</v>
      </c>
      <c r="B74" t="s">
        <v>32</v>
      </c>
      <c r="C74" t="s">
        <v>75</v>
      </c>
      <c r="D74" t="s">
        <v>81</v>
      </c>
      <c r="E74" t="s">
        <v>85</v>
      </c>
      <c r="F74">
        <v>623</v>
      </c>
    </row>
    <row r="75" spans="1:6" x14ac:dyDescent="0.25">
      <c r="A75" t="s">
        <v>12</v>
      </c>
      <c r="B75" t="s">
        <v>32</v>
      </c>
      <c r="C75" t="s">
        <v>75</v>
      </c>
      <c r="D75" t="s">
        <v>81</v>
      </c>
      <c r="E75" t="s">
        <v>86</v>
      </c>
      <c r="F75">
        <v>150</v>
      </c>
    </row>
    <row r="76" spans="1:6" x14ac:dyDescent="0.25">
      <c r="A76" t="s">
        <v>12</v>
      </c>
      <c r="B76" t="s">
        <v>32</v>
      </c>
      <c r="C76" t="s">
        <v>75</v>
      </c>
      <c r="D76" t="s">
        <v>81</v>
      </c>
      <c r="E76" t="s">
        <v>87</v>
      </c>
      <c r="F76">
        <v>24</v>
      </c>
    </row>
    <row r="77" spans="1:6" x14ac:dyDescent="0.25">
      <c r="A77" t="s">
        <v>12</v>
      </c>
      <c r="B77" t="s">
        <v>32</v>
      </c>
      <c r="C77" t="s">
        <v>75</v>
      </c>
      <c r="D77" t="s">
        <v>82</v>
      </c>
      <c r="E77" t="s">
        <v>85</v>
      </c>
      <c r="F77">
        <v>32</v>
      </c>
    </row>
    <row r="78" spans="1:6" x14ac:dyDescent="0.25">
      <c r="A78" t="s">
        <v>12</v>
      </c>
      <c r="B78" t="s">
        <v>32</v>
      </c>
      <c r="C78" t="s">
        <v>75</v>
      </c>
      <c r="D78" t="s">
        <v>82</v>
      </c>
      <c r="E78" t="s">
        <v>86</v>
      </c>
      <c r="F78">
        <v>26</v>
      </c>
    </row>
    <row r="79" spans="1:6" x14ac:dyDescent="0.25">
      <c r="A79" t="s">
        <v>12</v>
      </c>
      <c r="B79" t="s">
        <v>32</v>
      </c>
      <c r="C79" t="s">
        <v>75</v>
      </c>
      <c r="D79" t="s">
        <v>82</v>
      </c>
      <c r="E79" t="s">
        <v>87</v>
      </c>
      <c r="F79">
        <v>3</v>
      </c>
    </row>
    <row r="80" spans="1:6" x14ac:dyDescent="0.25">
      <c r="A80" t="s">
        <v>12</v>
      </c>
      <c r="B80" t="s">
        <v>32</v>
      </c>
      <c r="C80" t="s">
        <v>75</v>
      </c>
      <c r="D80" t="s">
        <v>83</v>
      </c>
      <c r="E80" t="s">
        <v>85</v>
      </c>
      <c r="F80">
        <v>71</v>
      </c>
    </row>
    <row r="81" spans="1:6" x14ac:dyDescent="0.25">
      <c r="A81" t="s">
        <v>12</v>
      </c>
      <c r="B81" t="s">
        <v>32</v>
      </c>
      <c r="C81" t="s">
        <v>75</v>
      </c>
      <c r="D81" t="s">
        <v>83</v>
      </c>
      <c r="E81" t="s">
        <v>86</v>
      </c>
      <c r="F81">
        <v>21</v>
      </c>
    </row>
    <row r="82" spans="1:6" x14ac:dyDescent="0.25">
      <c r="A82" t="s">
        <v>12</v>
      </c>
      <c r="B82" t="s">
        <v>32</v>
      </c>
      <c r="C82" t="s">
        <v>75</v>
      </c>
      <c r="D82" t="s">
        <v>83</v>
      </c>
      <c r="E82" t="s">
        <v>87</v>
      </c>
      <c r="F82">
        <v>58</v>
      </c>
    </row>
    <row r="83" spans="1:6" x14ac:dyDescent="0.25">
      <c r="A83" t="s">
        <v>12</v>
      </c>
      <c r="B83" t="s">
        <v>34</v>
      </c>
      <c r="C83" t="s">
        <v>75</v>
      </c>
      <c r="D83" t="s">
        <v>81</v>
      </c>
      <c r="E83" t="s">
        <v>85</v>
      </c>
      <c r="F83">
        <v>796</v>
      </c>
    </row>
    <row r="84" spans="1:6" x14ac:dyDescent="0.25">
      <c r="A84" t="s">
        <v>12</v>
      </c>
      <c r="B84" t="s">
        <v>34</v>
      </c>
      <c r="C84" t="s">
        <v>75</v>
      </c>
      <c r="D84" t="s">
        <v>81</v>
      </c>
      <c r="E84" t="s">
        <v>86</v>
      </c>
      <c r="F84">
        <v>92</v>
      </c>
    </row>
    <row r="85" spans="1:6" x14ac:dyDescent="0.25">
      <c r="A85" t="s">
        <v>12</v>
      </c>
      <c r="B85" t="s">
        <v>34</v>
      </c>
      <c r="C85" t="s">
        <v>75</v>
      </c>
      <c r="D85" t="s">
        <v>81</v>
      </c>
      <c r="E85" t="s">
        <v>87</v>
      </c>
      <c r="F85">
        <v>74</v>
      </c>
    </row>
    <row r="86" spans="1:6" x14ac:dyDescent="0.25">
      <c r="A86" t="s">
        <v>12</v>
      </c>
      <c r="B86" t="s">
        <v>34</v>
      </c>
      <c r="C86" t="s">
        <v>75</v>
      </c>
      <c r="D86" t="s">
        <v>82</v>
      </c>
      <c r="E86" t="s">
        <v>85</v>
      </c>
      <c r="F86">
        <v>50</v>
      </c>
    </row>
    <row r="87" spans="1:6" x14ac:dyDescent="0.25">
      <c r="A87" t="s">
        <v>12</v>
      </c>
      <c r="B87" t="s">
        <v>34</v>
      </c>
      <c r="C87" t="s">
        <v>75</v>
      </c>
      <c r="D87" t="s">
        <v>82</v>
      </c>
      <c r="E87" t="s">
        <v>86</v>
      </c>
      <c r="F87">
        <v>44</v>
      </c>
    </row>
    <row r="88" spans="1:6" x14ac:dyDescent="0.25">
      <c r="A88" t="s">
        <v>12</v>
      </c>
      <c r="B88" t="s">
        <v>34</v>
      </c>
      <c r="C88" t="s">
        <v>75</v>
      </c>
      <c r="D88" t="s">
        <v>82</v>
      </c>
      <c r="E88" t="s">
        <v>87</v>
      </c>
      <c r="F88">
        <v>20</v>
      </c>
    </row>
    <row r="89" spans="1:6" x14ac:dyDescent="0.25">
      <c r="A89" t="s">
        <v>12</v>
      </c>
      <c r="B89" t="s">
        <v>34</v>
      </c>
      <c r="C89" t="s">
        <v>75</v>
      </c>
      <c r="D89" t="s">
        <v>83</v>
      </c>
      <c r="E89" t="s">
        <v>85</v>
      </c>
      <c r="F89">
        <v>160</v>
      </c>
    </row>
    <row r="90" spans="1:6" x14ac:dyDescent="0.25">
      <c r="A90" t="s">
        <v>12</v>
      </c>
      <c r="B90" t="s">
        <v>34</v>
      </c>
      <c r="C90" t="s">
        <v>75</v>
      </c>
      <c r="D90" t="s">
        <v>83</v>
      </c>
      <c r="E90" t="s">
        <v>86</v>
      </c>
      <c r="F90">
        <v>27</v>
      </c>
    </row>
    <row r="91" spans="1:6" x14ac:dyDescent="0.25">
      <c r="A91" t="s">
        <v>12</v>
      </c>
      <c r="B91" t="s">
        <v>34</v>
      </c>
      <c r="C91" t="s">
        <v>75</v>
      </c>
      <c r="D91" t="s">
        <v>83</v>
      </c>
      <c r="E91" t="s">
        <v>87</v>
      </c>
      <c r="F91">
        <v>45</v>
      </c>
    </row>
    <row r="92" spans="1:6" s="8" customFormat="1" x14ac:dyDescent="0.25">
      <c r="A92" s="8" t="s">
        <v>12</v>
      </c>
      <c r="B92" s="8" t="s">
        <v>9</v>
      </c>
      <c r="C92" s="8" t="s">
        <v>76</v>
      </c>
      <c r="D92" s="8" t="s">
        <v>81</v>
      </c>
      <c r="E92" s="8" t="s">
        <v>85</v>
      </c>
      <c r="F92" s="8">
        <v>44</v>
      </c>
    </row>
    <row r="93" spans="1:6" x14ac:dyDescent="0.25">
      <c r="A93" t="s">
        <v>12</v>
      </c>
      <c r="B93" t="s">
        <v>9</v>
      </c>
      <c r="C93" t="s">
        <v>76</v>
      </c>
      <c r="D93" t="s">
        <v>81</v>
      </c>
      <c r="E93" t="s">
        <v>86</v>
      </c>
      <c r="F93">
        <v>4</v>
      </c>
    </row>
    <row r="94" spans="1:6" x14ac:dyDescent="0.25">
      <c r="A94" t="s">
        <v>12</v>
      </c>
      <c r="B94" t="s">
        <v>9</v>
      </c>
      <c r="C94" t="s">
        <v>76</v>
      </c>
      <c r="D94" t="s">
        <v>81</v>
      </c>
      <c r="E94" t="s">
        <v>87</v>
      </c>
      <c r="F94">
        <v>2</v>
      </c>
    </row>
    <row r="95" spans="1:6" x14ac:dyDescent="0.25">
      <c r="A95" t="s">
        <v>12</v>
      </c>
      <c r="B95" t="s">
        <v>9</v>
      </c>
      <c r="C95" t="s">
        <v>76</v>
      </c>
      <c r="D95" t="s">
        <v>82</v>
      </c>
      <c r="E95" t="s">
        <v>85</v>
      </c>
      <c r="F95">
        <v>9</v>
      </c>
    </row>
    <row r="96" spans="1:6" x14ac:dyDescent="0.25">
      <c r="A96" t="s">
        <v>12</v>
      </c>
      <c r="B96" t="s">
        <v>9</v>
      </c>
      <c r="C96" t="s">
        <v>76</v>
      </c>
      <c r="D96" t="s">
        <v>82</v>
      </c>
      <c r="E96" t="s">
        <v>86</v>
      </c>
      <c r="F96">
        <v>1</v>
      </c>
    </row>
    <row r="97" spans="1:6" x14ac:dyDescent="0.25">
      <c r="A97" t="s">
        <v>12</v>
      </c>
      <c r="B97" t="s">
        <v>9</v>
      </c>
      <c r="C97" t="s">
        <v>76</v>
      </c>
      <c r="D97" t="s">
        <v>82</v>
      </c>
      <c r="E97" t="s">
        <v>87</v>
      </c>
      <c r="F97">
        <v>0</v>
      </c>
    </row>
    <row r="98" spans="1:6" x14ac:dyDescent="0.25">
      <c r="A98" t="s">
        <v>12</v>
      </c>
      <c r="B98" t="s">
        <v>9</v>
      </c>
      <c r="C98" t="s">
        <v>76</v>
      </c>
      <c r="D98" t="s">
        <v>83</v>
      </c>
      <c r="E98" t="s">
        <v>85</v>
      </c>
      <c r="F98">
        <v>1</v>
      </c>
    </row>
    <row r="99" spans="1:6" x14ac:dyDescent="0.25">
      <c r="A99" t="s">
        <v>12</v>
      </c>
      <c r="B99" t="s">
        <v>9</v>
      </c>
      <c r="C99" t="s">
        <v>76</v>
      </c>
      <c r="D99" t="s">
        <v>83</v>
      </c>
      <c r="E99" t="s">
        <v>86</v>
      </c>
      <c r="F99">
        <v>0</v>
      </c>
    </row>
    <row r="100" spans="1:6" x14ac:dyDescent="0.25">
      <c r="A100" t="s">
        <v>12</v>
      </c>
      <c r="B100" t="s">
        <v>9</v>
      </c>
      <c r="C100" t="s">
        <v>76</v>
      </c>
      <c r="D100" t="s">
        <v>83</v>
      </c>
      <c r="E100" t="s">
        <v>87</v>
      </c>
      <c r="F100">
        <v>0</v>
      </c>
    </row>
    <row r="101" spans="1:6" x14ac:dyDescent="0.25">
      <c r="A101" t="s">
        <v>12</v>
      </c>
      <c r="B101" t="s">
        <v>13</v>
      </c>
      <c r="C101" t="s">
        <v>76</v>
      </c>
      <c r="D101" t="s">
        <v>81</v>
      </c>
      <c r="E101" t="s">
        <v>85</v>
      </c>
      <c r="F101">
        <v>568</v>
      </c>
    </row>
    <row r="102" spans="1:6" x14ac:dyDescent="0.25">
      <c r="A102" t="s">
        <v>12</v>
      </c>
      <c r="B102" t="s">
        <v>13</v>
      </c>
      <c r="C102" t="s">
        <v>76</v>
      </c>
      <c r="D102" t="s">
        <v>81</v>
      </c>
      <c r="E102" t="s">
        <v>86</v>
      </c>
      <c r="F102">
        <v>49</v>
      </c>
    </row>
    <row r="103" spans="1:6" x14ac:dyDescent="0.25">
      <c r="A103" t="s">
        <v>12</v>
      </c>
      <c r="B103" t="s">
        <v>13</v>
      </c>
      <c r="C103" t="s">
        <v>76</v>
      </c>
      <c r="D103" t="s">
        <v>81</v>
      </c>
      <c r="E103" t="s">
        <v>87</v>
      </c>
      <c r="F103">
        <v>4</v>
      </c>
    </row>
    <row r="104" spans="1:6" x14ac:dyDescent="0.25">
      <c r="A104" t="s">
        <v>12</v>
      </c>
      <c r="B104" t="s">
        <v>13</v>
      </c>
      <c r="C104" t="s">
        <v>76</v>
      </c>
      <c r="D104" t="s">
        <v>82</v>
      </c>
      <c r="E104" t="s">
        <v>85</v>
      </c>
      <c r="F104">
        <v>166</v>
      </c>
    </row>
    <row r="105" spans="1:6" x14ac:dyDescent="0.25">
      <c r="A105" t="s">
        <v>12</v>
      </c>
      <c r="B105" t="s">
        <v>13</v>
      </c>
      <c r="C105" t="s">
        <v>76</v>
      </c>
      <c r="D105" t="s">
        <v>82</v>
      </c>
      <c r="E105" t="s">
        <v>86</v>
      </c>
      <c r="F105">
        <v>4</v>
      </c>
    </row>
    <row r="106" spans="1:6" x14ac:dyDescent="0.25">
      <c r="A106" t="s">
        <v>12</v>
      </c>
      <c r="B106" t="s">
        <v>13</v>
      </c>
      <c r="C106" t="s">
        <v>76</v>
      </c>
      <c r="D106" t="s">
        <v>82</v>
      </c>
      <c r="E106" t="s">
        <v>87</v>
      </c>
      <c r="F106">
        <v>4</v>
      </c>
    </row>
    <row r="107" spans="1:6" x14ac:dyDescent="0.25">
      <c r="A107" t="s">
        <v>12</v>
      </c>
      <c r="B107" t="s">
        <v>13</v>
      </c>
      <c r="C107" t="s">
        <v>76</v>
      </c>
      <c r="D107" t="s">
        <v>83</v>
      </c>
      <c r="E107" t="s">
        <v>85</v>
      </c>
      <c r="F107">
        <v>5</v>
      </c>
    </row>
    <row r="108" spans="1:6" x14ac:dyDescent="0.25">
      <c r="A108" t="s">
        <v>12</v>
      </c>
      <c r="B108" t="s">
        <v>13</v>
      </c>
      <c r="C108" t="s">
        <v>76</v>
      </c>
      <c r="D108" t="s">
        <v>83</v>
      </c>
      <c r="E108" t="s">
        <v>86</v>
      </c>
      <c r="F108">
        <v>11</v>
      </c>
    </row>
    <row r="109" spans="1:6" x14ac:dyDescent="0.25">
      <c r="A109" t="s">
        <v>12</v>
      </c>
      <c r="B109" t="s">
        <v>13</v>
      </c>
      <c r="C109" t="s">
        <v>76</v>
      </c>
      <c r="D109" t="s">
        <v>83</v>
      </c>
      <c r="E109" t="s">
        <v>87</v>
      </c>
      <c r="F109">
        <v>4</v>
      </c>
    </row>
    <row r="110" spans="1:6" x14ac:dyDescent="0.25">
      <c r="A110" t="s">
        <v>12</v>
      </c>
      <c r="B110" t="s">
        <v>17</v>
      </c>
      <c r="C110" t="s">
        <v>76</v>
      </c>
      <c r="D110" t="s">
        <v>81</v>
      </c>
      <c r="E110" t="s">
        <v>85</v>
      </c>
      <c r="F110">
        <v>56</v>
      </c>
    </row>
    <row r="111" spans="1:6" x14ac:dyDescent="0.25">
      <c r="A111" t="s">
        <v>12</v>
      </c>
      <c r="B111" t="s">
        <v>17</v>
      </c>
      <c r="C111" t="s">
        <v>76</v>
      </c>
      <c r="D111" t="s">
        <v>81</v>
      </c>
      <c r="E111" t="s">
        <v>86</v>
      </c>
      <c r="F111">
        <v>8</v>
      </c>
    </row>
    <row r="112" spans="1:6" x14ac:dyDescent="0.25">
      <c r="A112" t="s">
        <v>12</v>
      </c>
      <c r="B112" t="s">
        <v>17</v>
      </c>
      <c r="C112" t="s">
        <v>76</v>
      </c>
      <c r="D112" t="s">
        <v>81</v>
      </c>
      <c r="E112" t="s">
        <v>87</v>
      </c>
      <c r="F112">
        <v>0</v>
      </c>
    </row>
    <row r="113" spans="1:6" x14ac:dyDescent="0.25">
      <c r="A113" t="s">
        <v>12</v>
      </c>
      <c r="B113" t="s">
        <v>17</v>
      </c>
      <c r="C113" t="s">
        <v>76</v>
      </c>
      <c r="D113" t="s">
        <v>82</v>
      </c>
      <c r="E113" t="s">
        <v>85</v>
      </c>
      <c r="F113">
        <v>7</v>
      </c>
    </row>
    <row r="114" spans="1:6" x14ac:dyDescent="0.25">
      <c r="A114" t="s">
        <v>12</v>
      </c>
      <c r="B114" t="s">
        <v>17</v>
      </c>
      <c r="C114" t="s">
        <v>76</v>
      </c>
      <c r="D114" t="s">
        <v>82</v>
      </c>
      <c r="E114" t="s">
        <v>86</v>
      </c>
      <c r="F114">
        <v>8</v>
      </c>
    </row>
    <row r="115" spans="1:6" x14ac:dyDescent="0.25">
      <c r="A115" t="s">
        <v>12</v>
      </c>
      <c r="B115" t="s">
        <v>17</v>
      </c>
      <c r="C115" t="s">
        <v>76</v>
      </c>
      <c r="D115" t="s">
        <v>82</v>
      </c>
      <c r="E115" t="s">
        <v>87</v>
      </c>
      <c r="F115">
        <v>0</v>
      </c>
    </row>
    <row r="116" spans="1:6" x14ac:dyDescent="0.25">
      <c r="A116" t="s">
        <v>12</v>
      </c>
      <c r="B116" t="s">
        <v>17</v>
      </c>
      <c r="C116" t="s">
        <v>76</v>
      </c>
      <c r="D116" t="s">
        <v>83</v>
      </c>
      <c r="E116" t="s">
        <v>85</v>
      </c>
      <c r="F116">
        <v>11</v>
      </c>
    </row>
    <row r="117" spans="1:6" x14ac:dyDescent="0.25">
      <c r="A117" t="s">
        <v>12</v>
      </c>
      <c r="B117" t="s">
        <v>17</v>
      </c>
      <c r="C117" t="s">
        <v>76</v>
      </c>
      <c r="D117" t="s">
        <v>83</v>
      </c>
      <c r="E117" t="s">
        <v>86</v>
      </c>
      <c r="F117">
        <v>4</v>
      </c>
    </row>
    <row r="118" spans="1:6" x14ac:dyDescent="0.25">
      <c r="A118" t="s">
        <v>12</v>
      </c>
      <c r="B118" t="s">
        <v>17</v>
      </c>
      <c r="C118" t="s">
        <v>76</v>
      </c>
      <c r="D118" t="s">
        <v>83</v>
      </c>
      <c r="E118" t="s">
        <v>87</v>
      </c>
      <c r="F118">
        <v>4</v>
      </c>
    </row>
    <row r="119" spans="1:6" x14ac:dyDescent="0.25">
      <c r="A119" t="s">
        <v>12</v>
      </c>
      <c r="B119" t="s">
        <v>19</v>
      </c>
      <c r="C119" t="s">
        <v>76</v>
      </c>
      <c r="D119" t="s">
        <v>81</v>
      </c>
      <c r="E119" t="s">
        <v>85</v>
      </c>
      <c r="F119">
        <v>22</v>
      </c>
    </row>
    <row r="120" spans="1:6" x14ac:dyDescent="0.25">
      <c r="A120" t="s">
        <v>12</v>
      </c>
      <c r="B120" t="s">
        <v>19</v>
      </c>
      <c r="C120" t="s">
        <v>76</v>
      </c>
      <c r="D120" t="s">
        <v>81</v>
      </c>
      <c r="E120" t="s">
        <v>86</v>
      </c>
      <c r="F120">
        <v>0</v>
      </c>
    </row>
    <row r="121" spans="1:6" x14ac:dyDescent="0.25">
      <c r="A121" t="s">
        <v>12</v>
      </c>
      <c r="B121" t="s">
        <v>19</v>
      </c>
      <c r="C121" t="s">
        <v>76</v>
      </c>
      <c r="D121" t="s">
        <v>81</v>
      </c>
      <c r="E121" t="s">
        <v>87</v>
      </c>
      <c r="F121">
        <v>3</v>
      </c>
    </row>
    <row r="122" spans="1:6" x14ac:dyDescent="0.25">
      <c r="A122" t="s">
        <v>12</v>
      </c>
      <c r="B122" t="s">
        <v>19</v>
      </c>
      <c r="C122" t="s">
        <v>76</v>
      </c>
      <c r="D122" t="s">
        <v>82</v>
      </c>
      <c r="E122" t="s">
        <v>85</v>
      </c>
      <c r="F122">
        <v>1</v>
      </c>
    </row>
    <row r="123" spans="1:6" x14ac:dyDescent="0.25">
      <c r="A123" t="s">
        <v>12</v>
      </c>
      <c r="B123" t="s">
        <v>19</v>
      </c>
      <c r="C123" t="s">
        <v>76</v>
      </c>
      <c r="D123" t="s">
        <v>82</v>
      </c>
      <c r="E123" t="s">
        <v>86</v>
      </c>
      <c r="F123">
        <v>1</v>
      </c>
    </row>
    <row r="124" spans="1:6" x14ac:dyDescent="0.25">
      <c r="A124" t="s">
        <v>12</v>
      </c>
      <c r="B124" t="s">
        <v>19</v>
      </c>
      <c r="C124" t="s">
        <v>76</v>
      </c>
      <c r="D124" t="s">
        <v>82</v>
      </c>
      <c r="E124" t="s">
        <v>87</v>
      </c>
      <c r="F124">
        <v>1</v>
      </c>
    </row>
    <row r="125" spans="1:6" x14ac:dyDescent="0.25">
      <c r="A125" t="s">
        <v>12</v>
      </c>
      <c r="B125" t="s">
        <v>19</v>
      </c>
      <c r="C125" t="s">
        <v>76</v>
      </c>
      <c r="D125" t="s">
        <v>83</v>
      </c>
      <c r="E125" t="s">
        <v>85</v>
      </c>
      <c r="F125">
        <v>0</v>
      </c>
    </row>
    <row r="126" spans="1:6" x14ac:dyDescent="0.25">
      <c r="A126" t="s">
        <v>12</v>
      </c>
      <c r="B126" t="s">
        <v>19</v>
      </c>
      <c r="C126" t="s">
        <v>76</v>
      </c>
      <c r="D126" t="s">
        <v>83</v>
      </c>
      <c r="E126" t="s">
        <v>86</v>
      </c>
      <c r="F126">
        <v>0</v>
      </c>
    </row>
    <row r="127" spans="1:6" x14ac:dyDescent="0.25">
      <c r="A127" t="s">
        <v>12</v>
      </c>
      <c r="B127" t="s">
        <v>19</v>
      </c>
      <c r="C127" t="s">
        <v>76</v>
      </c>
      <c r="D127" t="s">
        <v>83</v>
      </c>
      <c r="E127" t="s">
        <v>87</v>
      </c>
      <c r="F127">
        <v>2</v>
      </c>
    </row>
    <row r="128" spans="1:6" x14ac:dyDescent="0.25">
      <c r="A128" t="s">
        <v>12</v>
      </c>
      <c r="B128" t="s">
        <v>22</v>
      </c>
      <c r="C128" t="s">
        <v>76</v>
      </c>
      <c r="D128" t="s">
        <v>81</v>
      </c>
      <c r="E128" t="s">
        <v>85</v>
      </c>
      <c r="F128">
        <v>403</v>
      </c>
    </row>
    <row r="129" spans="1:6" x14ac:dyDescent="0.25">
      <c r="A129" t="s">
        <v>12</v>
      </c>
      <c r="B129" t="s">
        <v>22</v>
      </c>
      <c r="C129" t="s">
        <v>76</v>
      </c>
      <c r="D129" t="s">
        <v>81</v>
      </c>
      <c r="E129" t="s">
        <v>86</v>
      </c>
      <c r="F129">
        <v>49</v>
      </c>
    </row>
    <row r="130" spans="1:6" x14ac:dyDescent="0.25">
      <c r="A130" t="s">
        <v>12</v>
      </c>
      <c r="B130" t="s">
        <v>22</v>
      </c>
      <c r="C130" t="s">
        <v>76</v>
      </c>
      <c r="D130" t="s">
        <v>81</v>
      </c>
      <c r="E130" t="s">
        <v>87</v>
      </c>
      <c r="F130">
        <v>11</v>
      </c>
    </row>
    <row r="131" spans="1:6" x14ac:dyDescent="0.25">
      <c r="A131" t="s">
        <v>12</v>
      </c>
      <c r="B131" t="s">
        <v>22</v>
      </c>
      <c r="C131" t="s">
        <v>76</v>
      </c>
      <c r="D131" t="s">
        <v>82</v>
      </c>
      <c r="E131" t="s">
        <v>85</v>
      </c>
      <c r="F131">
        <v>6</v>
      </c>
    </row>
    <row r="132" spans="1:6" x14ac:dyDescent="0.25">
      <c r="A132" t="s">
        <v>12</v>
      </c>
      <c r="B132" t="s">
        <v>22</v>
      </c>
      <c r="C132" t="s">
        <v>76</v>
      </c>
      <c r="D132" t="s">
        <v>82</v>
      </c>
      <c r="E132" t="s">
        <v>86</v>
      </c>
      <c r="F132">
        <v>4</v>
      </c>
    </row>
    <row r="133" spans="1:6" x14ac:dyDescent="0.25">
      <c r="A133" t="s">
        <v>12</v>
      </c>
      <c r="B133" t="s">
        <v>22</v>
      </c>
      <c r="C133" t="s">
        <v>76</v>
      </c>
      <c r="D133" t="s">
        <v>82</v>
      </c>
      <c r="E133" t="s">
        <v>87</v>
      </c>
      <c r="F133">
        <v>0</v>
      </c>
    </row>
    <row r="134" spans="1:6" x14ac:dyDescent="0.25">
      <c r="A134" t="s">
        <v>12</v>
      </c>
      <c r="B134" t="s">
        <v>22</v>
      </c>
      <c r="C134" t="s">
        <v>76</v>
      </c>
      <c r="D134" t="s">
        <v>83</v>
      </c>
      <c r="E134" t="s">
        <v>85</v>
      </c>
      <c r="F134">
        <v>7</v>
      </c>
    </row>
    <row r="135" spans="1:6" x14ac:dyDescent="0.25">
      <c r="A135" t="s">
        <v>12</v>
      </c>
      <c r="B135" t="s">
        <v>22</v>
      </c>
      <c r="C135" t="s">
        <v>76</v>
      </c>
      <c r="D135" t="s">
        <v>83</v>
      </c>
      <c r="E135" t="s">
        <v>86</v>
      </c>
      <c r="F135">
        <v>8</v>
      </c>
    </row>
    <row r="136" spans="1:6" x14ac:dyDescent="0.25">
      <c r="A136" t="s">
        <v>12</v>
      </c>
      <c r="B136" t="s">
        <v>22</v>
      </c>
      <c r="C136" t="s">
        <v>76</v>
      </c>
      <c r="D136" t="s">
        <v>83</v>
      </c>
      <c r="E136" t="s">
        <v>87</v>
      </c>
      <c r="F136">
        <v>1</v>
      </c>
    </row>
    <row r="137" spans="1:6" x14ac:dyDescent="0.25">
      <c r="A137" t="s">
        <v>12</v>
      </c>
      <c r="B137" t="s">
        <v>25</v>
      </c>
      <c r="C137" t="s">
        <v>76</v>
      </c>
      <c r="D137" t="s">
        <v>81</v>
      </c>
      <c r="E137" t="s">
        <v>85</v>
      </c>
      <c r="F137">
        <v>22</v>
      </c>
    </row>
    <row r="138" spans="1:6" x14ac:dyDescent="0.25">
      <c r="A138" t="s">
        <v>12</v>
      </c>
      <c r="B138" t="s">
        <v>25</v>
      </c>
      <c r="C138" t="s">
        <v>76</v>
      </c>
      <c r="D138" t="s">
        <v>81</v>
      </c>
      <c r="E138" t="s">
        <v>86</v>
      </c>
      <c r="F138">
        <v>3</v>
      </c>
    </row>
    <row r="139" spans="1:6" x14ac:dyDescent="0.25">
      <c r="A139" t="s">
        <v>12</v>
      </c>
      <c r="B139" t="s">
        <v>25</v>
      </c>
      <c r="C139" t="s">
        <v>76</v>
      </c>
      <c r="D139" t="s">
        <v>81</v>
      </c>
      <c r="E139" t="s">
        <v>87</v>
      </c>
      <c r="F139">
        <v>1</v>
      </c>
    </row>
    <row r="140" spans="1:6" x14ac:dyDescent="0.25">
      <c r="A140" t="s">
        <v>12</v>
      </c>
      <c r="B140" t="s">
        <v>25</v>
      </c>
      <c r="C140" t="s">
        <v>76</v>
      </c>
      <c r="D140" t="s">
        <v>82</v>
      </c>
      <c r="E140" t="s">
        <v>85</v>
      </c>
      <c r="F140">
        <v>0</v>
      </c>
    </row>
    <row r="141" spans="1:6" x14ac:dyDescent="0.25">
      <c r="A141" t="s">
        <v>12</v>
      </c>
      <c r="B141" t="s">
        <v>25</v>
      </c>
      <c r="C141" t="s">
        <v>76</v>
      </c>
      <c r="D141" t="s">
        <v>82</v>
      </c>
      <c r="E141" t="s">
        <v>86</v>
      </c>
      <c r="F141">
        <v>1</v>
      </c>
    </row>
    <row r="142" spans="1:6" x14ac:dyDescent="0.25">
      <c r="A142" t="s">
        <v>12</v>
      </c>
      <c r="B142" t="s">
        <v>25</v>
      </c>
      <c r="C142" t="s">
        <v>76</v>
      </c>
      <c r="D142" t="s">
        <v>82</v>
      </c>
      <c r="E142" t="s">
        <v>87</v>
      </c>
      <c r="F142">
        <v>0</v>
      </c>
    </row>
    <row r="143" spans="1:6" x14ac:dyDescent="0.25">
      <c r="A143" t="s">
        <v>12</v>
      </c>
      <c r="B143" t="s">
        <v>25</v>
      </c>
      <c r="C143" t="s">
        <v>76</v>
      </c>
      <c r="D143" t="s">
        <v>83</v>
      </c>
      <c r="E143" t="s">
        <v>85</v>
      </c>
      <c r="F143">
        <v>0</v>
      </c>
    </row>
    <row r="144" spans="1:6" x14ac:dyDescent="0.25">
      <c r="A144" t="s">
        <v>12</v>
      </c>
      <c r="B144" t="s">
        <v>25</v>
      </c>
      <c r="C144" t="s">
        <v>76</v>
      </c>
      <c r="D144" t="s">
        <v>83</v>
      </c>
      <c r="E144" t="s">
        <v>86</v>
      </c>
      <c r="F144">
        <v>1</v>
      </c>
    </row>
    <row r="145" spans="1:6" x14ac:dyDescent="0.25">
      <c r="A145" t="s">
        <v>12</v>
      </c>
      <c r="B145" t="s">
        <v>25</v>
      </c>
      <c r="C145" t="s">
        <v>76</v>
      </c>
      <c r="D145" t="s">
        <v>83</v>
      </c>
      <c r="E145" t="s">
        <v>87</v>
      </c>
      <c r="F145">
        <v>0</v>
      </c>
    </row>
    <row r="146" spans="1:6" x14ac:dyDescent="0.25">
      <c r="A146" t="s">
        <v>12</v>
      </c>
      <c r="B146" t="s">
        <v>28</v>
      </c>
      <c r="C146" t="s">
        <v>76</v>
      </c>
      <c r="D146" t="s">
        <v>81</v>
      </c>
      <c r="E146" t="s">
        <v>85</v>
      </c>
      <c r="F146">
        <v>77</v>
      </c>
    </row>
    <row r="147" spans="1:6" x14ac:dyDescent="0.25">
      <c r="A147" t="s">
        <v>12</v>
      </c>
      <c r="B147" t="s">
        <v>28</v>
      </c>
      <c r="C147" t="s">
        <v>76</v>
      </c>
      <c r="D147" t="s">
        <v>81</v>
      </c>
      <c r="E147" t="s">
        <v>86</v>
      </c>
      <c r="F147">
        <v>9</v>
      </c>
    </row>
    <row r="148" spans="1:6" x14ac:dyDescent="0.25">
      <c r="A148" t="s">
        <v>12</v>
      </c>
      <c r="B148" t="s">
        <v>28</v>
      </c>
      <c r="C148" t="s">
        <v>76</v>
      </c>
      <c r="D148" t="s">
        <v>81</v>
      </c>
      <c r="E148" t="s">
        <v>87</v>
      </c>
      <c r="F148">
        <v>5</v>
      </c>
    </row>
    <row r="149" spans="1:6" x14ac:dyDescent="0.25">
      <c r="A149" t="s">
        <v>12</v>
      </c>
      <c r="B149" t="s">
        <v>28</v>
      </c>
      <c r="C149" t="s">
        <v>76</v>
      </c>
      <c r="D149" t="s">
        <v>82</v>
      </c>
      <c r="E149" t="s">
        <v>85</v>
      </c>
      <c r="F149">
        <v>2</v>
      </c>
    </row>
    <row r="150" spans="1:6" x14ac:dyDescent="0.25">
      <c r="A150" t="s">
        <v>12</v>
      </c>
      <c r="B150" t="s">
        <v>28</v>
      </c>
      <c r="C150" t="s">
        <v>76</v>
      </c>
      <c r="D150" t="s">
        <v>82</v>
      </c>
      <c r="E150" t="s">
        <v>86</v>
      </c>
      <c r="F150">
        <v>6</v>
      </c>
    </row>
    <row r="151" spans="1:6" x14ac:dyDescent="0.25">
      <c r="A151" t="s">
        <v>12</v>
      </c>
      <c r="B151" t="s">
        <v>28</v>
      </c>
      <c r="C151" t="s">
        <v>76</v>
      </c>
      <c r="D151" t="s">
        <v>82</v>
      </c>
      <c r="E151" t="s">
        <v>87</v>
      </c>
      <c r="F151">
        <v>15</v>
      </c>
    </row>
    <row r="152" spans="1:6" x14ac:dyDescent="0.25">
      <c r="A152" t="s">
        <v>12</v>
      </c>
      <c r="B152" t="s">
        <v>28</v>
      </c>
      <c r="C152" t="s">
        <v>76</v>
      </c>
      <c r="D152" t="s">
        <v>83</v>
      </c>
      <c r="E152" t="s">
        <v>85</v>
      </c>
      <c r="F152">
        <v>35</v>
      </c>
    </row>
    <row r="153" spans="1:6" x14ac:dyDescent="0.25">
      <c r="A153" t="s">
        <v>12</v>
      </c>
      <c r="B153" t="s">
        <v>28</v>
      </c>
      <c r="C153" t="s">
        <v>76</v>
      </c>
      <c r="D153" t="s">
        <v>83</v>
      </c>
      <c r="E153" t="s">
        <v>86</v>
      </c>
      <c r="F153">
        <v>13</v>
      </c>
    </row>
    <row r="154" spans="1:6" x14ac:dyDescent="0.25">
      <c r="A154" t="s">
        <v>12</v>
      </c>
      <c r="B154" t="s">
        <v>28</v>
      </c>
      <c r="C154" t="s">
        <v>76</v>
      </c>
      <c r="D154" t="s">
        <v>83</v>
      </c>
      <c r="E154" t="s">
        <v>87</v>
      </c>
      <c r="F154">
        <v>0</v>
      </c>
    </row>
    <row r="155" spans="1:6" x14ac:dyDescent="0.25">
      <c r="A155" t="s">
        <v>12</v>
      </c>
      <c r="B155" t="s">
        <v>30</v>
      </c>
      <c r="C155" t="s">
        <v>76</v>
      </c>
      <c r="D155" t="s">
        <v>81</v>
      </c>
      <c r="E155" t="s">
        <v>85</v>
      </c>
      <c r="F155">
        <v>110</v>
      </c>
    </row>
    <row r="156" spans="1:6" x14ac:dyDescent="0.25">
      <c r="A156" t="s">
        <v>12</v>
      </c>
      <c r="B156" t="s">
        <v>30</v>
      </c>
      <c r="C156" t="s">
        <v>76</v>
      </c>
      <c r="D156" t="s">
        <v>81</v>
      </c>
      <c r="E156" t="s">
        <v>86</v>
      </c>
      <c r="F156">
        <v>14</v>
      </c>
    </row>
    <row r="157" spans="1:6" x14ac:dyDescent="0.25">
      <c r="A157" t="s">
        <v>12</v>
      </c>
      <c r="B157" t="s">
        <v>30</v>
      </c>
      <c r="C157" t="s">
        <v>76</v>
      </c>
      <c r="D157" t="s">
        <v>81</v>
      </c>
      <c r="E157" t="s">
        <v>87</v>
      </c>
      <c r="F157">
        <v>10</v>
      </c>
    </row>
    <row r="158" spans="1:6" x14ac:dyDescent="0.25">
      <c r="A158" t="s">
        <v>12</v>
      </c>
      <c r="B158" t="s">
        <v>30</v>
      </c>
      <c r="C158" t="s">
        <v>76</v>
      </c>
      <c r="D158" t="s">
        <v>82</v>
      </c>
      <c r="E158" t="s">
        <v>85</v>
      </c>
      <c r="F158">
        <v>6</v>
      </c>
    </row>
    <row r="159" spans="1:6" x14ac:dyDescent="0.25">
      <c r="A159" t="s">
        <v>12</v>
      </c>
      <c r="B159" t="s">
        <v>30</v>
      </c>
      <c r="C159" t="s">
        <v>76</v>
      </c>
      <c r="D159" t="s">
        <v>82</v>
      </c>
      <c r="E159" t="s">
        <v>86</v>
      </c>
      <c r="F159">
        <v>4</v>
      </c>
    </row>
    <row r="160" spans="1:6" x14ac:dyDescent="0.25">
      <c r="A160" t="s">
        <v>12</v>
      </c>
      <c r="B160" t="s">
        <v>30</v>
      </c>
      <c r="C160" t="s">
        <v>76</v>
      </c>
      <c r="D160" t="s">
        <v>82</v>
      </c>
      <c r="E160" t="s">
        <v>87</v>
      </c>
      <c r="F160">
        <v>2</v>
      </c>
    </row>
    <row r="161" spans="1:6" x14ac:dyDescent="0.25">
      <c r="A161" t="s">
        <v>12</v>
      </c>
      <c r="B161" t="s">
        <v>30</v>
      </c>
      <c r="C161" t="s">
        <v>76</v>
      </c>
      <c r="D161" t="s">
        <v>83</v>
      </c>
      <c r="E161" t="s">
        <v>85</v>
      </c>
      <c r="F161">
        <v>0</v>
      </c>
    </row>
    <row r="162" spans="1:6" x14ac:dyDescent="0.25">
      <c r="A162" t="s">
        <v>12</v>
      </c>
      <c r="B162" t="s">
        <v>30</v>
      </c>
      <c r="C162" t="s">
        <v>76</v>
      </c>
      <c r="D162" t="s">
        <v>83</v>
      </c>
      <c r="E162" t="s">
        <v>86</v>
      </c>
      <c r="F162">
        <v>1</v>
      </c>
    </row>
    <row r="163" spans="1:6" x14ac:dyDescent="0.25">
      <c r="A163" t="s">
        <v>12</v>
      </c>
      <c r="B163" t="s">
        <v>30</v>
      </c>
      <c r="C163" t="s">
        <v>76</v>
      </c>
      <c r="D163" t="s">
        <v>83</v>
      </c>
      <c r="E163" t="s">
        <v>87</v>
      </c>
      <c r="F163">
        <v>1</v>
      </c>
    </row>
    <row r="164" spans="1:6" x14ac:dyDescent="0.25">
      <c r="A164" t="s">
        <v>12</v>
      </c>
      <c r="B164" t="s">
        <v>32</v>
      </c>
      <c r="C164" t="s">
        <v>76</v>
      </c>
      <c r="D164" t="s">
        <v>81</v>
      </c>
      <c r="E164" t="s">
        <v>85</v>
      </c>
      <c r="F164">
        <v>97</v>
      </c>
    </row>
    <row r="165" spans="1:6" x14ac:dyDescent="0.25">
      <c r="A165" t="s">
        <v>12</v>
      </c>
      <c r="B165" t="s">
        <v>32</v>
      </c>
      <c r="C165" t="s">
        <v>76</v>
      </c>
      <c r="D165" t="s">
        <v>81</v>
      </c>
      <c r="E165" t="s">
        <v>86</v>
      </c>
      <c r="F165">
        <v>10</v>
      </c>
    </row>
    <row r="166" spans="1:6" x14ac:dyDescent="0.25">
      <c r="A166" t="s">
        <v>12</v>
      </c>
      <c r="B166" t="s">
        <v>32</v>
      </c>
      <c r="C166" t="s">
        <v>76</v>
      </c>
      <c r="D166" t="s">
        <v>81</v>
      </c>
      <c r="E166" t="s">
        <v>87</v>
      </c>
      <c r="F166">
        <v>6</v>
      </c>
    </row>
    <row r="167" spans="1:6" x14ac:dyDescent="0.25">
      <c r="A167" t="s">
        <v>12</v>
      </c>
      <c r="B167" t="s">
        <v>32</v>
      </c>
      <c r="C167" t="s">
        <v>76</v>
      </c>
      <c r="D167" t="s">
        <v>82</v>
      </c>
      <c r="E167" t="s">
        <v>85</v>
      </c>
      <c r="F167">
        <v>5</v>
      </c>
    </row>
    <row r="168" spans="1:6" x14ac:dyDescent="0.25">
      <c r="A168" t="s">
        <v>12</v>
      </c>
      <c r="B168" t="s">
        <v>32</v>
      </c>
      <c r="C168" t="s">
        <v>76</v>
      </c>
      <c r="D168" t="s">
        <v>82</v>
      </c>
      <c r="E168" t="s">
        <v>86</v>
      </c>
      <c r="F168">
        <v>6</v>
      </c>
    </row>
    <row r="169" spans="1:6" x14ac:dyDescent="0.25">
      <c r="A169" t="s">
        <v>12</v>
      </c>
      <c r="B169" t="s">
        <v>32</v>
      </c>
      <c r="C169" t="s">
        <v>76</v>
      </c>
      <c r="D169" t="s">
        <v>82</v>
      </c>
      <c r="E169" t="s">
        <v>87</v>
      </c>
      <c r="F169">
        <v>1</v>
      </c>
    </row>
    <row r="170" spans="1:6" x14ac:dyDescent="0.25">
      <c r="A170" t="s">
        <v>12</v>
      </c>
      <c r="B170" t="s">
        <v>32</v>
      </c>
      <c r="C170" t="s">
        <v>76</v>
      </c>
      <c r="D170" t="s">
        <v>83</v>
      </c>
      <c r="E170" t="s">
        <v>85</v>
      </c>
      <c r="F170">
        <v>11</v>
      </c>
    </row>
    <row r="171" spans="1:6" x14ac:dyDescent="0.25">
      <c r="A171" t="s">
        <v>12</v>
      </c>
      <c r="B171" t="s">
        <v>32</v>
      </c>
      <c r="C171" t="s">
        <v>76</v>
      </c>
      <c r="D171" t="s">
        <v>83</v>
      </c>
      <c r="E171" t="s">
        <v>86</v>
      </c>
      <c r="F171">
        <v>1</v>
      </c>
    </row>
    <row r="172" spans="1:6" x14ac:dyDescent="0.25">
      <c r="A172" t="s">
        <v>12</v>
      </c>
      <c r="B172" t="s">
        <v>32</v>
      </c>
      <c r="C172" t="s">
        <v>76</v>
      </c>
      <c r="D172" t="s">
        <v>83</v>
      </c>
      <c r="E172" t="s">
        <v>87</v>
      </c>
      <c r="F172">
        <v>6</v>
      </c>
    </row>
    <row r="173" spans="1:6" x14ac:dyDescent="0.25">
      <c r="A173" t="s">
        <v>12</v>
      </c>
      <c r="B173" t="s">
        <v>34</v>
      </c>
      <c r="C173" t="s">
        <v>76</v>
      </c>
      <c r="D173" t="s">
        <v>81</v>
      </c>
      <c r="E173" t="s">
        <v>85</v>
      </c>
      <c r="F173">
        <v>66</v>
      </c>
    </row>
    <row r="174" spans="1:6" x14ac:dyDescent="0.25">
      <c r="A174" t="s">
        <v>12</v>
      </c>
      <c r="B174" t="s">
        <v>34</v>
      </c>
      <c r="C174" t="s">
        <v>76</v>
      </c>
      <c r="D174" t="s">
        <v>81</v>
      </c>
      <c r="E174" t="s">
        <v>86</v>
      </c>
      <c r="F174">
        <v>3</v>
      </c>
    </row>
    <row r="175" spans="1:6" x14ac:dyDescent="0.25">
      <c r="A175" t="s">
        <v>12</v>
      </c>
      <c r="B175" t="s">
        <v>34</v>
      </c>
      <c r="C175" t="s">
        <v>76</v>
      </c>
      <c r="D175" t="s">
        <v>81</v>
      </c>
      <c r="E175" t="s">
        <v>87</v>
      </c>
      <c r="F175">
        <v>6</v>
      </c>
    </row>
    <row r="176" spans="1:6" x14ac:dyDescent="0.25">
      <c r="A176" t="s">
        <v>12</v>
      </c>
      <c r="B176" t="s">
        <v>34</v>
      </c>
      <c r="C176" t="s">
        <v>76</v>
      </c>
      <c r="D176" t="s">
        <v>82</v>
      </c>
      <c r="E176" t="s">
        <v>85</v>
      </c>
      <c r="F176">
        <v>4</v>
      </c>
    </row>
    <row r="177" spans="1:6" x14ac:dyDescent="0.25">
      <c r="A177" t="s">
        <v>12</v>
      </c>
      <c r="B177" t="s">
        <v>34</v>
      </c>
      <c r="C177" t="s">
        <v>76</v>
      </c>
      <c r="D177" t="s">
        <v>82</v>
      </c>
      <c r="E177" t="s">
        <v>86</v>
      </c>
      <c r="F177">
        <v>0</v>
      </c>
    </row>
    <row r="178" spans="1:6" x14ac:dyDescent="0.25">
      <c r="A178" t="s">
        <v>12</v>
      </c>
      <c r="B178" t="s">
        <v>34</v>
      </c>
      <c r="C178" t="s">
        <v>76</v>
      </c>
      <c r="D178" t="s">
        <v>82</v>
      </c>
      <c r="E178" t="s">
        <v>87</v>
      </c>
      <c r="F178">
        <v>4</v>
      </c>
    </row>
    <row r="179" spans="1:6" x14ac:dyDescent="0.25">
      <c r="A179" t="s">
        <v>12</v>
      </c>
      <c r="B179" t="s">
        <v>34</v>
      </c>
      <c r="C179" t="s">
        <v>76</v>
      </c>
      <c r="D179" t="s">
        <v>83</v>
      </c>
      <c r="E179" t="s">
        <v>85</v>
      </c>
      <c r="F179">
        <v>4</v>
      </c>
    </row>
    <row r="180" spans="1:6" x14ac:dyDescent="0.25">
      <c r="A180" t="s">
        <v>12</v>
      </c>
      <c r="B180" t="s">
        <v>34</v>
      </c>
      <c r="C180" t="s">
        <v>76</v>
      </c>
      <c r="D180" t="s">
        <v>83</v>
      </c>
      <c r="E180" t="s">
        <v>86</v>
      </c>
      <c r="F180">
        <v>0</v>
      </c>
    </row>
    <row r="181" spans="1:6" x14ac:dyDescent="0.25">
      <c r="A181" t="s">
        <v>12</v>
      </c>
      <c r="B181" t="s">
        <v>34</v>
      </c>
      <c r="C181" t="s">
        <v>76</v>
      </c>
      <c r="D181" t="s">
        <v>83</v>
      </c>
      <c r="E181" t="s">
        <v>87</v>
      </c>
      <c r="F181">
        <v>0</v>
      </c>
    </row>
    <row r="182" spans="1:6" s="8" customFormat="1" x14ac:dyDescent="0.25">
      <c r="A182" t="s">
        <v>12</v>
      </c>
      <c r="B182" s="8" t="s">
        <v>9</v>
      </c>
      <c r="C182" s="8" t="s">
        <v>77</v>
      </c>
      <c r="D182" s="8" t="s">
        <v>81</v>
      </c>
      <c r="E182" s="8" t="s">
        <v>85</v>
      </c>
      <c r="F182" s="8">
        <v>19</v>
      </c>
    </row>
    <row r="183" spans="1:6" x14ac:dyDescent="0.25">
      <c r="A183" t="s">
        <v>12</v>
      </c>
      <c r="B183" t="s">
        <v>9</v>
      </c>
      <c r="C183" t="s">
        <v>77</v>
      </c>
      <c r="D183" t="s">
        <v>81</v>
      </c>
      <c r="E183" t="s">
        <v>86</v>
      </c>
      <c r="F183">
        <v>0</v>
      </c>
    </row>
    <row r="184" spans="1:6" x14ac:dyDescent="0.25">
      <c r="A184" t="s">
        <v>12</v>
      </c>
      <c r="B184" t="s">
        <v>9</v>
      </c>
      <c r="C184" t="s">
        <v>77</v>
      </c>
      <c r="D184" t="s">
        <v>81</v>
      </c>
      <c r="E184" t="s">
        <v>87</v>
      </c>
      <c r="F184">
        <v>0</v>
      </c>
    </row>
    <row r="185" spans="1:6" x14ac:dyDescent="0.25">
      <c r="A185" t="s">
        <v>12</v>
      </c>
      <c r="B185" t="s">
        <v>9</v>
      </c>
      <c r="C185" t="s">
        <v>77</v>
      </c>
      <c r="D185" t="s">
        <v>82</v>
      </c>
      <c r="E185" t="s">
        <v>85</v>
      </c>
      <c r="F185">
        <v>1</v>
      </c>
    </row>
    <row r="186" spans="1:6" x14ac:dyDescent="0.25">
      <c r="A186" t="s">
        <v>12</v>
      </c>
      <c r="B186" t="s">
        <v>9</v>
      </c>
      <c r="C186" t="s">
        <v>77</v>
      </c>
      <c r="D186" t="s">
        <v>82</v>
      </c>
      <c r="E186" t="s">
        <v>86</v>
      </c>
      <c r="F186">
        <v>1</v>
      </c>
    </row>
    <row r="187" spans="1:6" x14ac:dyDescent="0.25">
      <c r="A187" t="s">
        <v>12</v>
      </c>
      <c r="B187" t="s">
        <v>9</v>
      </c>
      <c r="C187" t="s">
        <v>77</v>
      </c>
      <c r="D187" t="s">
        <v>82</v>
      </c>
      <c r="E187" t="s">
        <v>87</v>
      </c>
      <c r="F187">
        <v>0</v>
      </c>
    </row>
    <row r="188" spans="1:6" x14ac:dyDescent="0.25">
      <c r="A188" t="s">
        <v>12</v>
      </c>
      <c r="B188" t="s">
        <v>9</v>
      </c>
      <c r="C188" t="s">
        <v>77</v>
      </c>
      <c r="D188" t="s">
        <v>83</v>
      </c>
      <c r="E188" t="s">
        <v>85</v>
      </c>
      <c r="F188">
        <v>0</v>
      </c>
    </row>
    <row r="189" spans="1:6" x14ac:dyDescent="0.25">
      <c r="A189" t="s">
        <v>12</v>
      </c>
      <c r="B189" t="s">
        <v>9</v>
      </c>
      <c r="C189" t="s">
        <v>77</v>
      </c>
      <c r="D189" t="s">
        <v>83</v>
      </c>
      <c r="E189" t="s">
        <v>86</v>
      </c>
      <c r="F189">
        <v>0</v>
      </c>
    </row>
    <row r="190" spans="1:6" x14ac:dyDescent="0.25">
      <c r="A190" t="s">
        <v>12</v>
      </c>
      <c r="B190" t="s">
        <v>9</v>
      </c>
      <c r="C190" t="s">
        <v>77</v>
      </c>
      <c r="D190" t="s">
        <v>83</v>
      </c>
      <c r="E190" t="s">
        <v>87</v>
      </c>
      <c r="F190">
        <v>0</v>
      </c>
    </row>
    <row r="191" spans="1:6" x14ac:dyDescent="0.25">
      <c r="A191" t="s">
        <v>12</v>
      </c>
      <c r="B191" t="s">
        <v>13</v>
      </c>
      <c r="C191" t="s">
        <v>77</v>
      </c>
      <c r="D191" t="s">
        <v>81</v>
      </c>
      <c r="E191" t="s">
        <v>85</v>
      </c>
      <c r="F191">
        <v>346</v>
      </c>
    </row>
    <row r="192" spans="1:6" x14ac:dyDescent="0.25">
      <c r="A192" t="s">
        <v>12</v>
      </c>
      <c r="B192" t="s">
        <v>13</v>
      </c>
      <c r="C192" t="s">
        <v>77</v>
      </c>
      <c r="D192" t="s">
        <v>81</v>
      </c>
      <c r="E192" t="s">
        <v>86</v>
      </c>
      <c r="F192">
        <v>18</v>
      </c>
    </row>
    <row r="193" spans="1:6" x14ac:dyDescent="0.25">
      <c r="A193" t="s">
        <v>12</v>
      </c>
      <c r="B193" t="s">
        <v>13</v>
      </c>
      <c r="C193" t="s">
        <v>77</v>
      </c>
      <c r="D193" t="s">
        <v>81</v>
      </c>
      <c r="E193" t="s">
        <v>87</v>
      </c>
      <c r="F193">
        <v>2</v>
      </c>
    </row>
    <row r="194" spans="1:6" x14ac:dyDescent="0.25">
      <c r="A194" t="s">
        <v>12</v>
      </c>
      <c r="B194" t="s">
        <v>13</v>
      </c>
      <c r="C194" t="s">
        <v>77</v>
      </c>
      <c r="D194" t="s">
        <v>82</v>
      </c>
      <c r="E194" t="s">
        <v>85</v>
      </c>
      <c r="F194">
        <v>13</v>
      </c>
    </row>
    <row r="195" spans="1:6" x14ac:dyDescent="0.25">
      <c r="A195" t="s">
        <v>12</v>
      </c>
      <c r="B195" t="s">
        <v>13</v>
      </c>
      <c r="C195" t="s">
        <v>77</v>
      </c>
      <c r="D195" t="s">
        <v>82</v>
      </c>
      <c r="E195" t="s">
        <v>86</v>
      </c>
      <c r="F195">
        <v>4</v>
      </c>
    </row>
    <row r="196" spans="1:6" x14ac:dyDescent="0.25">
      <c r="A196" t="s">
        <v>12</v>
      </c>
      <c r="B196" t="s">
        <v>13</v>
      </c>
      <c r="C196" t="s">
        <v>77</v>
      </c>
      <c r="D196" t="s">
        <v>82</v>
      </c>
      <c r="E196" t="s">
        <v>87</v>
      </c>
      <c r="F196">
        <v>0</v>
      </c>
    </row>
    <row r="197" spans="1:6" x14ac:dyDescent="0.25">
      <c r="A197" t="s">
        <v>12</v>
      </c>
      <c r="B197" t="s">
        <v>13</v>
      </c>
      <c r="C197" t="s">
        <v>77</v>
      </c>
      <c r="D197" t="s">
        <v>83</v>
      </c>
      <c r="E197" t="s">
        <v>85</v>
      </c>
      <c r="F197">
        <v>7</v>
      </c>
    </row>
    <row r="198" spans="1:6" x14ac:dyDescent="0.25">
      <c r="A198" t="s">
        <v>12</v>
      </c>
      <c r="B198" t="s">
        <v>13</v>
      </c>
      <c r="C198" t="s">
        <v>77</v>
      </c>
      <c r="D198" t="s">
        <v>83</v>
      </c>
      <c r="E198" t="s">
        <v>86</v>
      </c>
      <c r="F198">
        <v>7</v>
      </c>
    </row>
    <row r="199" spans="1:6" x14ac:dyDescent="0.25">
      <c r="A199" t="s">
        <v>12</v>
      </c>
      <c r="B199" t="s">
        <v>13</v>
      </c>
      <c r="C199" t="s">
        <v>77</v>
      </c>
      <c r="D199" t="s">
        <v>83</v>
      </c>
      <c r="E199" t="s">
        <v>87</v>
      </c>
      <c r="F199">
        <v>5</v>
      </c>
    </row>
    <row r="200" spans="1:6" x14ac:dyDescent="0.25">
      <c r="A200" t="s">
        <v>12</v>
      </c>
      <c r="B200" t="s">
        <v>17</v>
      </c>
      <c r="C200" t="s">
        <v>77</v>
      </c>
      <c r="D200" t="s">
        <v>81</v>
      </c>
      <c r="E200" t="s">
        <v>85</v>
      </c>
      <c r="F200">
        <v>25</v>
      </c>
    </row>
    <row r="201" spans="1:6" x14ac:dyDescent="0.25">
      <c r="A201" t="s">
        <v>12</v>
      </c>
      <c r="B201" t="s">
        <v>17</v>
      </c>
      <c r="C201" t="s">
        <v>77</v>
      </c>
      <c r="D201" t="s">
        <v>81</v>
      </c>
      <c r="E201" t="s">
        <v>86</v>
      </c>
      <c r="F201">
        <v>4</v>
      </c>
    </row>
    <row r="202" spans="1:6" x14ac:dyDescent="0.25">
      <c r="A202" t="s">
        <v>12</v>
      </c>
      <c r="B202" t="s">
        <v>17</v>
      </c>
      <c r="C202" t="s">
        <v>77</v>
      </c>
      <c r="D202" t="s">
        <v>81</v>
      </c>
      <c r="E202" t="s">
        <v>87</v>
      </c>
      <c r="F202">
        <v>0</v>
      </c>
    </row>
    <row r="203" spans="1:6" x14ac:dyDescent="0.25">
      <c r="A203" t="s">
        <v>12</v>
      </c>
      <c r="B203" t="s">
        <v>17</v>
      </c>
      <c r="C203" t="s">
        <v>77</v>
      </c>
      <c r="D203" t="s">
        <v>82</v>
      </c>
      <c r="E203" t="s">
        <v>85</v>
      </c>
      <c r="F203">
        <v>1</v>
      </c>
    </row>
    <row r="204" spans="1:6" x14ac:dyDescent="0.25">
      <c r="A204" t="s">
        <v>12</v>
      </c>
      <c r="B204" t="s">
        <v>17</v>
      </c>
      <c r="C204" t="s">
        <v>77</v>
      </c>
      <c r="D204" t="s">
        <v>82</v>
      </c>
      <c r="E204" t="s">
        <v>86</v>
      </c>
      <c r="F204">
        <v>0</v>
      </c>
    </row>
    <row r="205" spans="1:6" x14ac:dyDescent="0.25">
      <c r="A205" t="s">
        <v>12</v>
      </c>
      <c r="B205" t="s">
        <v>17</v>
      </c>
      <c r="C205" t="s">
        <v>77</v>
      </c>
      <c r="D205" t="s">
        <v>82</v>
      </c>
      <c r="E205" t="s">
        <v>87</v>
      </c>
      <c r="F205">
        <v>0</v>
      </c>
    </row>
    <row r="206" spans="1:6" x14ac:dyDescent="0.25">
      <c r="A206" t="s">
        <v>12</v>
      </c>
      <c r="B206" t="s">
        <v>17</v>
      </c>
      <c r="C206" t="s">
        <v>77</v>
      </c>
      <c r="D206" t="s">
        <v>83</v>
      </c>
      <c r="E206" t="s">
        <v>85</v>
      </c>
      <c r="F206">
        <v>3</v>
      </c>
    </row>
    <row r="207" spans="1:6" x14ac:dyDescent="0.25">
      <c r="A207" t="s">
        <v>12</v>
      </c>
      <c r="B207" t="s">
        <v>17</v>
      </c>
      <c r="C207" t="s">
        <v>77</v>
      </c>
      <c r="D207" t="s">
        <v>83</v>
      </c>
      <c r="E207" t="s">
        <v>86</v>
      </c>
      <c r="F207">
        <v>0</v>
      </c>
    </row>
    <row r="208" spans="1:6" x14ac:dyDescent="0.25">
      <c r="A208" t="s">
        <v>12</v>
      </c>
      <c r="B208" t="s">
        <v>17</v>
      </c>
      <c r="C208" t="s">
        <v>77</v>
      </c>
      <c r="D208" t="s">
        <v>83</v>
      </c>
      <c r="E208" t="s">
        <v>87</v>
      </c>
      <c r="F208">
        <v>0</v>
      </c>
    </row>
    <row r="209" spans="1:6" x14ac:dyDescent="0.25">
      <c r="A209" t="s">
        <v>12</v>
      </c>
      <c r="B209" t="s">
        <v>19</v>
      </c>
      <c r="C209" t="s">
        <v>77</v>
      </c>
      <c r="D209" t="s">
        <v>81</v>
      </c>
      <c r="E209" t="s">
        <v>85</v>
      </c>
      <c r="F209">
        <v>5</v>
      </c>
    </row>
    <row r="210" spans="1:6" x14ac:dyDescent="0.25">
      <c r="A210" t="s">
        <v>12</v>
      </c>
      <c r="B210" t="s">
        <v>19</v>
      </c>
      <c r="C210" t="s">
        <v>77</v>
      </c>
      <c r="D210" t="s">
        <v>81</v>
      </c>
      <c r="E210" t="s">
        <v>86</v>
      </c>
      <c r="F210">
        <v>0</v>
      </c>
    </row>
    <row r="211" spans="1:6" x14ac:dyDescent="0.25">
      <c r="A211" t="s">
        <v>12</v>
      </c>
      <c r="B211" t="s">
        <v>19</v>
      </c>
      <c r="C211" t="s">
        <v>77</v>
      </c>
      <c r="D211" t="s">
        <v>81</v>
      </c>
      <c r="E211" t="s">
        <v>87</v>
      </c>
      <c r="F211">
        <v>0</v>
      </c>
    </row>
    <row r="212" spans="1:6" x14ac:dyDescent="0.25">
      <c r="A212" t="s">
        <v>12</v>
      </c>
      <c r="B212" t="s">
        <v>19</v>
      </c>
      <c r="C212" t="s">
        <v>77</v>
      </c>
      <c r="D212" t="s">
        <v>82</v>
      </c>
      <c r="E212" t="s">
        <v>85</v>
      </c>
      <c r="F212">
        <v>0</v>
      </c>
    </row>
    <row r="213" spans="1:6" x14ac:dyDescent="0.25">
      <c r="A213" t="s">
        <v>12</v>
      </c>
      <c r="B213" t="s">
        <v>19</v>
      </c>
      <c r="C213" t="s">
        <v>77</v>
      </c>
      <c r="D213" t="s">
        <v>82</v>
      </c>
      <c r="E213" t="s">
        <v>86</v>
      </c>
      <c r="F213">
        <v>0</v>
      </c>
    </row>
    <row r="214" spans="1:6" x14ac:dyDescent="0.25">
      <c r="A214" t="s">
        <v>12</v>
      </c>
      <c r="B214" t="s">
        <v>19</v>
      </c>
      <c r="C214" t="s">
        <v>77</v>
      </c>
      <c r="D214" t="s">
        <v>82</v>
      </c>
      <c r="E214" t="s">
        <v>87</v>
      </c>
      <c r="F214">
        <v>0</v>
      </c>
    </row>
    <row r="215" spans="1:6" x14ac:dyDescent="0.25">
      <c r="A215" t="s">
        <v>12</v>
      </c>
      <c r="B215" t="s">
        <v>19</v>
      </c>
      <c r="C215" t="s">
        <v>77</v>
      </c>
      <c r="D215" t="s">
        <v>83</v>
      </c>
      <c r="E215" t="s">
        <v>85</v>
      </c>
      <c r="F215">
        <v>0</v>
      </c>
    </row>
    <row r="216" spans="1:6" x14ac:dyDescent="0.25">
      <c r="A216" t="s">
        <v>12</v>
      </c>
      <c r="B216" t="s">
        <v>19</v>
      </c>
      <c r="C216" t="s">
        <v>77</v>
      </c>
      <c r="D216" t="s">
        <v>83</v>
      </c>
      <c r="E216" t="s">
        <v>86</v>
      </c>
      <c r="F216">
        <v>0</v>
      </c>
    </row>
    <row r="217" spans="1:6" x14ac:dyDescent="0.25">
      <c r="A217" t="s">
        <v>12</v>
      </c>
      <c r="B217" t="s">
        <v>19</v>
      </c>
      <c r="C217" t="s">
        <v>77</v>
      </c>
      <c r="D217" t="s">
        <v>83</v>
      </c>
      <c r="E217" t="s">
        <v>87</v>
      </c>
      <c r="F217">
        <v>0</v>
      </c>
    </row>
    <row r="218" spans="1:6" x14ac:dyDescent="0.25">
      <c r="A218" t="s">
        <v>12</v>
      </c>
      <c r="B218" t="s">
        <v>22</v>
      </c>
      <c r="C218" t="s">
        <v>77</v>
      </c>
      <c r="D218" t="s">
        <v>81</v>
      </c>
      <c r="E218" t="s">
        <v>85</v>
      </c>
      <c r="F218">
        <v>127</v>
      </c>
    </row>
    <row r="219" spans="1:6" x14ac:dyDescent="0.25">
      <c r="A219" t="s">
        <v>12</v>
      </c>
      <c r="B219" t="s">
        <v>22</v>
      </c>
      <c r="C219" t="s">
        <v>77</v>
      </c>
      <c r="D219" t="s">
        <v>81</v>
      </c>
      <c r="E219" t="s">
        <v>86</v>
      </c>
      <c r="F219">
        <v>7</v>
      </c>
    </row>
    <row r="220" spans="1:6" x14ac:dyDescent="0.25">
      <c r="A220" t="s">
        <v>12</v>
      </c>
      <c r="B220" t="s">
        <v>22</v>
      </c>
      <c r="C220" t="s">
        <v>77</v>
      </c>
      <c r="D220" t="s">
        <v>81</v>
      </c>
      <c r="E220" t="s">
        <v>87</v>
      </c>
      <c r="F220">
        <v>1</v>
      </c>
    </row>
    <row r="221" spans="1:6" x14ac:dyDescent="0.25">
      <c r="A221" t="s">
        <v>12</v>
      </c>
      <c r="B221" t="s">
        <v>22</v>
      </c>
      <c r="C221" t="s">
        <v>77</v>
      </c>
      <c r="D221" t="s">
        <v>82</v>
      </c>
      <c r="E221" t="s">
        <v>85</v>
      </c>
      <c r="F221">
        <v>3</v>
      </c>
    </row>
    <row r="222" spans="1:6" x14ac:dyDescent="0.25">
      <c r="A222" t="s">
        <v>12</v>
      </c>
      <c r="B222" t="s">
        <v>22</v>
      </c>
      <c r="C222" t="s">
        <v>77</v>
      </c>
      <c r="D222" t="s">
        <v>82</v>
      </c>
      <c r="E222" t="s">
        <v>86</v>
      </c>
      <c r="F222">
        <v>3</v>
      </c>
    </row>
    <row r="223" spans="1:6" x14ac:dyDescent="0.25">
      <c r="A223" t="s">
        <v>12</v>
      </c>
      <c r="B223" t="s">
        <v>22</v>
      </c>
      <c r="C223" t="s">
        <v>77</v>
      </c>
      <c r="D223" t="s">
        <v>82</v>
      </c>
      <c r="E223" t="s">
        <v>87</v>
      </c>
      <c r="F223">
        <v>0</v>
      </c>
    </row>
    <row r="224" spans="1:6" x14ac:dyDescent="0.25">
      <c r="A224" t="s">
        <v>12</v>
      </c>
      <c r="B224" t="s">
        <v>22</v>
      </c>
      <c r="C224" t="s">
        <v>77</v>
      </c>
      <c r="D224" t="s">
        <v>83</v>
      </c>
      <c r="E224" t="s">
        <v>85</v>
      </c>
      <c r="F224">
        <v>8</v>
      </c>
    </row>
    <row r="225" spans="1:6" x14ac:dyDescent="0.25">
      <c r="A225" t="s">
        <v>12</v>
      </c>
      <c r="B225" t="s">
        <v>22</v>
      </c>
      <c r="C225" t="s">
        <v>77</v>
      </c>
      <c r="D225" t="s">
        <v>83</v>
      </c>
      <c r="E225" t="s">
        <v>86</v>
      </c>
      <c r="F225">
        <v>4</v>
      </c>
    </row>
    <row r="226" spans="1:6" x14ac:dyDescent="0.25">
      <c r="A226" t="s">
        <v>12</v>
      </c>
      <c r="B226" t="s">
        <v>22</v>
      </c>
      <c r="C226" t="s">
        <v>77</v>
      </c>
      <c r="D226" t="s">
        <v>83</v>
      </c>
      <c r="E226" t="s">
        <v>87</v>
      </c>
      <c r="F226">
        <v>0</v>
      </c>
    </row>
    <row r="227" spans="1:6" x14ac:dyDescent="0.25">
      <c r="A227" t="s">
        <v>12</v>
      </c>
      <c r="B227" t="s">
        <v>25</v>
      </c>
      <c r="C227" t="s">
        <v>77</v>
      </c>
      <c r="D227" t="s">
        <v>81</v>
      </c>
      <c r="E227" t="s">
        <v>85</v>
      </c>
      <c r="F227">
        <v>7</v>
      </c>
    </row>
    <row r="228" spans="1:6" x14ac:dyDescent="0.25">
      <c r="A228" t="s">
        <v>12</v>
      </c>
      <c r="B228" t="s">
        <v>25</v>
      </c>
      <c r="C228" t="s">
        <v>77</v>
      </c>
      <c r="D228" t="s">
        <v>81</v>
      </c>
      <c r="E228" t="s">
        <v>86</v>
      </c>
      <c r="F228">
        <v>1</v>
      </c>
    </row>
    <row r="229" spans="1:6" x14ac:dyDescent="0.25">
      <c r="A229" t="s">
        <v>12</v>
      </c>
      <c r="B229" t="s">
        <v>25</v>
      </c>
      <c r="C229" t="s">
        <v>77</v>
      </c>
      <c r="D229" t="s">
        <v>81</v>
      </c>
      <c r="E229" t="s">
        <v>87</v>
      </c>
      <c r="F229">
        <v>0</v>
      </c>
    </row>
    <row r="230" spans="1:6" x14ac:dyDescent="0.25">
      <c r="A230" t="s">
        <v>12</v>
      </c>
      <c r="B230" t="s">
        <v>25</v>
      </c>
      <c r="C230" t="s">
        <v>77</v>
      </c>
      <c r="D230" t="s">
        <v>82</v>
      </c>
      <c r="E230" t="s">
        <v>85</v>
      </c>
      <c r="F230">
        <v>0</v>
      </c>
    </row>
    <row r="231" spans="1:6" x14ac:dyDescent="0.25">
      <c r="A231" t="s">
        <v>12</v>
      </c>
      <c r="B231" t="s">
        <v>25</v>
      </c>
      <c r="C231" t="s">
        <v>77</v>
      </c>
      <c r="D231" t="s">
        <v>82</v>
      </c>
      <c r="E231" t="s">
        <v>86</v>
      </c>
      <c r="F231">
        <v>0</v>
      </c>
    </row>
    <row r="232" spans="1:6" x14ac:dyDescent="0.25">
      <c r="A232" t="s">
        <v>12</v>
      </c>
      <c r="B232" t="s">
        <v>25</v>
      </c>
      <c r="C232" t="s">
        <v>77</v>
      </c>
      <c r="D232" t="s">
        <v>82</v>
      </c>
      <c r="E232" t="s">
        <v>87</v>
      </c>
      <c r="F232">
        <v>0</v>
      </c>
    </row>
    <row r="233" spans="1:6" x14ac:dyDescent="0.25">
      <c r="A233" t="s">
        <v>12</v>
      </c>
      <c r="B233" t="s">
        <v>25</v>
      </c>
      <c r="C233" t="s">
        <v>77</v>
      </c>
      <c r="D233" t="s">
        <v>83</v>
      </c>
      <c r="E233" t="s">
        <v>85</v>
      </c>
      <c r="F233">
        <v>0</v>
      </c>
    </row>
    <row r="234" spans="1:6" x14ac:dyDescent="0.25">
      <c r="A234" t="s">
        <v>12</v>
      </c>
      <c r="B234" t="s">
        <v>25</v>
      </c>
      <c r="C234" t="s">
        <v>77</v>
      </c>
      <c r="D234" t="s">
        <v>83</v>
      </c>
      <c r="E234" t="s">
        <v>86</v>
      </c>
      <c r="F234">
        <v>0</v>
      </c>
    </row>
    <row r="235" spans="1:6" x14ac:dyDescent="0.25">
      <c r="A235" t="s">
        <v>12</v>
      </c>
      <c r="B235" t="s">
        <v>25</v>
      </c>
      <c r="C235" t="s">
        <v>77</v>
      </c>
      <c r="D235" t="s">
        <v>83</v>
      </c>
      <c r="E235" t="s">
        <v>87</v>
      </c>
      <c r="F235">
        <v>0</v>
      </c>
    </row>
    <row r="236" spans="1:6" x14ac:dyDescent="0.25">
      <c r="A236" t="s">
        <v>12</v>
      </c>
      <c r="B236" t="s">
        <v>28</v>
      </c>
      <c r="C236" t="s">
        <v>77</v>
      </c>
      <c r="D236" t="s">
        <v>81</v>
      </c>
      <c r="E236" t="s">
        <v>85</v>
      </c>
      <c r="F236">
        <v>20</v>
      </c>
    </row>
    <row r="237" spans="1:6" x14ac:dyDescent="0.25">
      <c r="A237" t="s">
        <v>12</v>
      </c>
      <c r="B237" t="s">
        <v>28</v>
      </c>
      <c r="C237" t="s">
        <v>77</v>
      </c>
      <c r="D237" t="s">
        <v>81</v>
      </c>
      <c r="E237" t="s">
        <v>86</v>
      </c>
      <c r="F237">
        <v>0</v>
      </c>
    </row>
    <row r="238" spans="1:6" x14ac:dyDescent="0.25">
      <c r="A238" t="s">
        <v>12</v>
      </c>
      <c r="B238" t="s">
        <v>28</v>
      </c>
      <c r="C238" t="s">
        <v>77</v>
      </c>
      <c r="D238" t="s">
        <v>81</v>
      </c>
      <c r="E238" t="s">
        <v>87</v>
      </c>
      <c r="F238">
        <v>0</v>
      </c>
    </row>
    <row r="239" spans="1:6" x14ac:dyDescent="0.25">
      <c r="A239" t="s">
        <v>12</v>
      </c>
      <c r="B239" t="s">
        <v>28</v>
      </c>
      <c r="C239" t="s">
        <v>77</v>
      </c>
      <c r="D239" t="s">
        <v>82</v>
      </c>
      <c r="E239" t="s">
        <v>85</v>
      </c>
      <c r="F239">
        <v>0</v>
      </c>
    </row>
    <row r="240" spans="1:6" x14ac:dyDescent="0.25">
      <c r="A240" t="s">
        <v>12</v>
      </c>
      <c r="B240" t="s">
        <v>28</v>
      </c>
      <c r="C240" t="s">
        <v>77</v>
      </c>
      <c r="D240" t="s">
        <v>82</v>
      </c>
      <c r="E240" t="s">
        <v>86</v>
      </c>
      <c r="F240">
        <v>1</v>
      </c>
    </row>
    <row r="241" spans="1:6" x14ac:dyDescent="0.25">
      <c r="A241" t="s">
        <v>12</v>
      </c>
      <c r="B241" t="s">
        <v>28</v>
      </c>
      <c r="C241" t="s">
        <v>77</v>
      </c>
      <c r="D241" t="s">
        <v>82</v>
      </c>
      <c r="E241" t="s">
        <v>87</v>
      </c>
      <c r="F241">
        <v>0</v>
      </c>
    </row>
    <row r="242" spans="1:6" x14ac:dyDescent="0.25">
      <c r="A242" t="s">
        <v>12</v>
      </c>
      <c r="B242" t="s">
        <v>28</v>
      </c>
      <c r="C242" t="s">
        <v>77</v>
      </c>
      <c r="D242" t="s">
        <v>83</v>
      </c>
      <c r="E242" t="s">
        <v>85</v>
      </c>
      <c r="F242">
        <v>0</v>
      </c>
    </row>
    <row r="243" spans="1:6" x14ac:dyDescent="0.25">
      <c r="A243" t="s">
        <v>12</v>
      </c>
      <c r="B243" t="s">
        <v>28</v>
      </c>
      <c r="C243" t="s">
        <v>77</v>
      </c>
      <c r="D243" t="s">
        <v>83</v>
      </c>
      <c r="E243" t="s">
        <v>86</v>
      </c>
      <c r="F243">
        <v>0</v>
      </c>
    </row>
    <row r="244" spans="1:6" x14ac:dyDescent="0.25">
      <c r="A244" t="s">
        <v>12</v>
      </c>
      <c r="B244" t="s">
        <v>28</v>
      </c>
      <c r="C244" t="s">
        <v>77</v>
      </c>
      <c r="D244" t="s">
        <v>83</v>
      </c>
      <c r="E244" t="s">
        <v>87</v>
      </c>
      <c r="F244">
        <v>0</v>
      </c>
    </row>
    <row r="245" spans="1:6" x14ac:dyDescent="0.25">
      <c r="A245" t="s">
        <v>12</v>
      </c>
      <c r="B245" t="s">
        <v>30</v>
      </c>
      <c r="C245" t="s">
        <v>77</v>
      </c>
      <c r="D245" t="s">
        <v>81</v>
      </c>
      <c r="E245" t="s">
        <v>85</v>
      </c>
      <c r="F245">
        <v>17</v>
      </c>
    </row>
    <row r="246" spans="1:6" x14ac:dyDescent="0.25">
      <c r="A246" t="s">
        <v>12</v>
      </c>
      <c r="B246" t="s">
        <v>30</v>
      </c>
      <c r="C246" t="s">
        <v>77</v>
      </c>
      <c r="D246" t="s">
        <v>81</v>
      </c>
      <c r="E246" t="s">
        <v>86</v>
      </c>
      <c r="F246">
        <v>0</v>
      </c>
    </row>
    <row r="247" spans="1:6" x14ac:dyDescent="0.25">
      <c r="A247" t="s">
        <v>12</v>
      </c>
      <c r="B247" t="s">
        <v>30</v>
      </c>
      <c r="C247" t="s">
        <v>77</v>
      </c>
      <c r="D247" t="s">
        <v>81</v>
      </c>
      <c r="E247" t="s">
        <v>87</v>
      </c>
      <c r="F247">
        <v>1</v>
      </c>
    </row>
    <row r="248" spans="1:6" x14ac:dyDescent="0.25">
      <c r="A248" t="s">
        <v>12</v>
      </c>
      <c r="B248" t="s">
        <v>30</v>
      </c>
      <c r="C248" t="s">
        <v>77</v>
      </c>
      <c r="D248" t="s">
        <v>82</v>
      </c>
      <c r="E248" t="s">
        <v>85</v>
      </c>
      <c r="F248">
        <v>2</v>
      </c>
    </row>
    <row r="249" spans="1:6" x14ac:dyDescent="0.25">
      <c r="A249" t="s">
        <v>12</v>
      </c>
      <c r="B249" t="s">
        <v>30</v>
      </c>
      <c r="C249" t="s">
        <v>77</v>
      </c>
      <c r="D249" t="s">
        <v>82</v>
      </c>
      <c r="E249" t="s">
        <v>86</v>
      </c>
      <c r="F249">
        <v>2</v>
      </c>
    </row>
    <row r="250" spans="1:6" x14ac:dyDescent="0.25">
      <c r="A250" t="s">
        <v>12</v>
      </c>
      <c r="B250" t="s">
        <v>30</v>
      </c>
      <c r="C250" t="s">
        <v>77</v>
      </c>
      <c r="D250" t="s">
        <v>82</v>
      </c>
      <c r="E250" t="s">
        <v>87</v>
      </c>
      <c r="F250">
        <v>1</v>
      </c>
    </row>
    <row r="251" spans="1:6" x14ac:dyDescent="0.25">
      <c r="A251" t="s">
        <v>12</v>
      </c>
      <c r="B251" t="s">
        <v>30</v>
      </c>
      <c r="C251" t="s">
        <v>77</v>
      </c>
      <c r="D251" t="s">
        <v>83</v>
      </c>
      <c r="E251" t="s">
        <v>85</v>
      </c>
      <c r="F251">
        <v>0</v>
      </c>
    </row>
    <row r="252" spans="1:6" x14ac:dyDescent="0.25">
      <c r="A252" t="s">
        <v>12</v>
      </c>
      <c r="B252" t="s">
        <v>30</v>
      </c>
      <c r="C252" t="s">
        <v>77</v>
      </c>
      <c r="D252" t="s">
        <v>83</v>
      </c>
      <c r="E252" t="s">
        <v>86</v>
      </c>
      <c r="F252">
        <v>0</v>
      </c>
    </row>
    <row r="253" spans="1:6" x14ac:dyDescent="0.25">
      <c r="A253" t="s">
        <v>12</v>
      </c>
      <c r="B253" t="s">
        <v>30</v>
      </c>
      <c r="C253" t="s">
        <v>77</v>
      </c>
      <c r="D253" t="s">
        <v>83</v>
      </c>
      <c r="E253" t="s">
        <v>87</v>
      </c>
      <c r="F253">
        <v>0</v>
      </c>
    </row>
    <row r="254" spans="1:6" x14ac:dyDescent="0.25">
      <c r="A254" t="s">
        <v>12</v>
      </c>
      <c r="B254" t="s">
        <v>32</v>
      </c>
      <c r="C254" t="s">
        <v>77</v>
      </c>
      <c r="D254" t="s">
        <v>81</v>
      </c>
      <c r="E254" t="s">
        <v>85</v>
      </c>
      <c r="F254">
        <v>21</v>
      </c>
    </row>
    <row r="255" spans="1:6" x14ac:dyDescent="0.25">
      <c r="A255" t="s">
        <v>12</v>
      </c>
      <c r="B255" t="s">
        <v>32</v>
      </c>
      <c r="C255" t="s">
        <v>77</v>
      </c>
      <c r="D255" t="s">
        <v>81</v>
      </c>
      <c r="E255" t="s">
        <v>86</v>
      </c>
      <c r="F255">
        <v>2</v>
      </c>
    </row>
    <row r="256" spans="1:6" x14ac:dyDescent="0.25">
      <c r="A256" t="s">
        <v>12</v>
      </c>
      <c r="B256" t="s">
        <v>32</v>
      </c>
      <c r="C256" t="s">
        <v>77</v>
      </c>
      <c r="D256" t="s">
        <v>81</v>
      </c>
      <c r="E256" t="s">
        <v>87</v>
      </c>
      <c r="F256">
        <v>3</v>
      </c>
    </row>
    <row r="257" spans="1:6" x14ac:dyDescent="0.25">
      <c r="A257" t="s">
        <v>12</v>
      </c>
      <c r="B257" t="s">
        <v>32</v>
      </c>
      <c r="C257" t="s">
        <v>77</v>
      </c>
      <c r="D257" t="s">
        <v>82</v>
      </c>
      <c r="E257" t="s">
        <v>85</v>
      </c>
      <c r="F257">
        <v>0</v>
      </c>
    </row>
    <row r="258" spans="1:6" x14ac:dyDescent="0.25">
      <c r="A258" t="s">
        <v>12</v>
      </c>
      <c r="B258" t="s">
        <v>32</v>
      </c>
      <c r="C258" t="s">
        <v>77</v>
      </c>
      <c r="D258" t="s">
        <v>82</v>
      </c>
      <c r="E258" t="s">
        <v>86</v>
      </c>
      <c r="F258">
        <v>3</v>
      </c>
    </row>
    <row r="259" spans="1:6" x14ac:dyDescent="0.25">
      <c r="A259" t="s">
        <v>12</v>
      </c>
      <c r="B259" t="s">
        <v>32</v>
      </c>
      <c r="C259" t="s">
        <v>77</v>
      </c>
      <c r="D259" t="s">
        <v>82</v>
      </c>
      <c r="E259" t="s">
        <v>87</v>
      </c>
      <c r="F259">
        <v>0</v>
      </c>
    </row>
    <row r="260" spans="1:6" x14ac:dyDescent="0.25">
      <c r="A260" t="s">
        <v>12</v>
      </c>
      <c r="B260" t="s">
        <v>32</v>
      </c>
      <c r="C260" t="s">
        <v>77</v>
      </c>
      <c r="D260" t="s">
        <v>83</v>
      </c>
      <c r="E260" t="s">
        <v>85</v>
      </c>
      <c r="F260">
        <v>2</v>
      </c>
    </row>
    <row r="261" spans="1:6" x14ac:dyDescent="0.25">
      <c r="A261" t="s">
        <v>12</v>
      </c>
      <c r="B261" t="s">
        <v>32</v>
      </c>
      <c r="C261" t="s">
        <v>77</v>
      </c>
      <c r="D261" t="s">
        <v>83</v>
      </c>
      <c r="E261" t="s">
        <v>86</v>
      </c>
      <c r="F261">
        <v>1</v>
      </c>
    </row>
    <row r="262" spans="1:6" x14ac:dyDescent="0.25">
      <c r="A262" t="s">
        <v>12</v>
      </c>
      <c r="B262" t="s">
        <v>32</v>
      </c>
      <c r="C262" t="s">
        <v>77</v>
      </c>
      <c r="D262" t="s">
        <v>83</v>
      </c>
      <c r="E262" t="s">
        <v>87</v>
      </c>
      <c r="F262">
        <v>4</v>
      </c>
    </row>
    <row r="263" spans="1:6" x14ac:dyDescent="0.25">
      <c r="A263" t="s">
        <v>12</v>
      </c>
      <c r="B263" t="s">
        <v>34</v>
      </c>
      <c r="C263" t="s">
        <v>77</v>
      </c>
      <c r="D263" t="s">
        <v>81</v>
      </c>
      <c r="E263" t="s">
        <v>85</v>
      </c>
      <c r="F263">
        <v>20</v>
      </c>
    </row>
    <row r="264" spans="1:6" x14ac:dyDescent="0.25">
      <c r="A264" t="s">
        <v>12</v>
      </c>
      <c r="B264" t="s">
        <v>34</v>
      </c>
      <c r="C264" t="s">
        <v>77</v>
      </c>
      <c r="D264" t="s">
        <v>81</v>
      </c>
      <c r="E264" t="s">
        <v>86</v>
      </c>
      <c r="F264">
        <v>2</v>
      </c>
    </row>
    <row r="265" spans="1:6" x14ac:dyDescent="0.25">
      <c r="A265" t="s">
        <v>12</v>
      </c>
      <c r="B265" t="s">
        <v>34</v>
      </c>
      <c r="C265" t="s">
        <v>77</v>
      </c>
      <c r="D265" t="s">
        <v>81</v>
      </c>
      <c r="E265" t="s">
        <v>87</v>
      </c>
      <c r="F265">
        <v>0</v>
      </c>
    </row>
    <row r="266" spans="1:6" x14ac:dyDescent="0.25">
      <c r="A266" t="s">
        <v>12</v>
      </c>
      <c r="B266" t="s">
        <v>34</v>
      </c>
      <c r="C266" t="s">
        <v>77</v>
      </c>
      <c r="D266" t="s">
        <v>82</v>
      </c>
      <c r="E266" t="s">
        <v>85</v>
      </c>
      <c r="F266">
        <v>6</v>
      </c>
    </row>
    <row r="267" spans="1:6" x14ac:dyDescent="0.25">
      <c r="A267" t="s">
        <v>12</v>
      </c>
      <c r="B267" t="s">
        <v>34</v>
      </c>
      <c r="C267" t="s">
        <v>77</v>
      </c>
      <c r="D267" t="s">
        <v>82</v>
      </c>
      <c r="E267" t="s">
        <v>86</v>
      </c>
      <c r="F267">
        <v>0</v>
      </c>
    </row>
    <row r="268" spans="1:6" x14ac:dyDescent="0.25">
      <c r="A268" t="s">
        <v>12</v>
      </c>
      <c r="B268" t="s">
        <v>34</v>
      </c>
      <c r="C268" t="s">
        <v>77</v>
      </c>
      <c r="D268" t="s">
        <v>82</v>
      </c>
      <c r="E268" t="s">
        <v>87</v>
      </c>
      <c r="F268">
        <v>0</v>
      </c>
    </row>
    <row r="269" spans="1:6" x14ac:dyDescent="0.25">
      <c r="A269" t="s">
        <v>12</v>
      </c>
      <c r="B269" t="s">
        <v>34</v>
      </c>
      <c r="C269" t="s">
        <v>77</v>
      </c>
      <c r="D269" t="s">
        <v>83</v>
      </c>
      <c r="E269" t="s">
        <v>85</v>
      </c>
      <c r="F269">
        <v>0</v>
      </c>
    </row>
    <row r="270" spans="1:6" x14ac:dyDescent="0.25">
      <c r="A270" t="s">
        <v>12</v>
      </c>
      <c r="B270" t="s">
        <v>34</v>
      </c>
      <c r="C270" t="s">
        <v>77</v>
      </c>
      <c r="D270" t="s">
        <v>83</v>
      </c>
      <c r="E270" t="s">
        <v>86</v>
      </c>
      <c r="F270">
        <v>4</v>
      </c>
    </row>
    <row r="271" spans="1:6" x14ac:dyDescent="0.25">
      <c r="A271" t="s">
        <v>12</v>
      </c>
      <c r="B271" t="s">
        <v>34</v>
      </c>
      <c r="C271" t="s">
        <v>77</v>
      </c>
      <c r="D271" t="s">
        <v>83</v>
      </c>
      <c r="E271" t="s">
        <v>87</v>
      </c>
      <c r="F271">
        <v>0</v>
      </c>
    </row>
    <row r="272" spans="1:6" s="8" customFormat="1" x14ac:dyDescent="0.25">
      <c r="A272" s="8" t="s">
        <v>12</v>
      </c>
      <c r="B272" s="8" t="s">
        <v>9</v>
      </c>
      <c r="C272" s="8" t="s">
        <v>78</v>
      </c>
      <c r="D272" s="8" t="s">
        <v>81</v>
      </c>
      <c r="E272" s="8" t="s">
        <v>85</v>
      </c>
      <c r="F272" s="8">
        <v>49</v>
      </c>
    </row>
    <row r="273" spans="1:6" x14ac:dyDescent="0.25">
      <c r="A273" t="s">
        <v>12</v>
      </c>
      <c r="B273" t="s">
        <v>9</v>
      </c>
      <c r="C273" t="s">
        <v>78</v>
      </c>
      <c r="D273" t="s">
        <v>81</v>
      </c>
      <c r="E273" t="s">
        <v>86</v>
      </c>
      <c r="F273">
        <v>2</v>
      </c>
    </row>
    <row r="274" spans="1:6" x14ac:dyDescent="0.25">
      <c r="A274" t="s">
        <v>12</v>
      </c>
      <c r="B274" t="s">
        <v>9</v>
      </c>
      <c r="C274" t="s">
        <v>78</v>
      </c>
      <c r="D274" t="s">
        <v>81</v>
      </c>
      <c r="E274" t="s">
        <v>87</v>
      </c>
      <c r="F274">
        <v>0</v>
      </c>
    </row>
    <row r="275" spans="1:6" x14ac:dyDescent="0.25">
      <c r="A275" t="s">
        <v>12</v>
      </c>
      <c r="B275" t="s">
        <v>9</v>
      </c>
      <c r="C275" t="s">
        <v>78</v>
      </c>
      <c r="D275" t="s">
        <v>82</v>
      </c>
      <c r="E275" t="s">
        <v>85</v>
      </c>
      <c r="F275">
        <v>3</v>
      </c>
    </row>
    <row r="276" spans="1:6" x14ac:dyDescent="0.25">
      <c r="A276" t="s">
        <v>12</v>
      </c>
      <c r="B276" t="s">
        <v>9</v>
      </c>
      <c r="C276" t="s">
        <v>78</v>
      </c>
      <c r="D276" t="s">
        <v>82</v>
      </c>
      <c r="E276" t="s">
        <v>86</v>
      </c>
      <c r="F276">
        <v>0</v>
      </c>
    </row>
    <row r="277" spans="1:6" x14ac:dyDescent="0.25">
      <c r="A277" t="s">
        <v>12</v>
      </c>
      <c r="B277" t="s">
        <v>9</v>
      </c>
      <c r="C277" t="s">
        <v>78</v>
      </c>
      <c r="D277" t="s">
        <v>82</v>
      </c>
      <c r="E277" t="s">
        <v>87</v>
      </c>
      <c r="F277">
        <v>0</v>
      </c>
    </row>
    <row r="278" spans="1:6" x14ac:dyDescent="0.25">
      <c r="A278" t="s">
        <v>12</v>
      </c>
      <c r="B278" t="s">
        <v>9</v>
      </c>
      <c r="C278" t="s">
        <v>78</v>
      </c>
      <c r="D278" t="s">
        <v>83</v>
      </c>
      <c r="E278" t="s">
        <v>85</v>
      </c>
      <c r="F278">
        <v>0</v>
      </c>
    </row>
    <row r="279" spans="1:6" x14ac:dyDescent="0.25">
      <c r="A279" t="s">
        <v>12</v>
      </c>
      <c r="B279" t="s">
        <v>9</v>
      </c>
      <c r="C279" t="s">
        <v>78</v>
      </c>
      <c r="D279" t="s">
        <v>83</v>
      </c>
      <c r="E279" t="s">
        <v>86</v>
      </c>
      <c r="F279">
        <v>0</v>
      </c>
    </row>
    <row r="280" spans="1:6" x14ac:dyDescent="0.25">
      <c r="A280" t="s">
        <v>12</v>
      </c>
      <c r="B280" t="s">
        <v>9</v>
      </c>
      <c r="C280" t="s">
        <v>78</v>
      </c>
      <c r="D280" t="s">
        <v>83</v>
      </c>
      <c r="E280" t="s">
        <v>87</v>
      </c>
      <c r="F280">
        <v>0</v>
      </c>
    </row>
    <row r="281" spans="1:6" x14ac:dyDescent="0.25">
      <c r="A281" t="s">
        <v>12</v>
      </c>
      <c r="B281" t="s">
        <v>13</v>
      </c>
      <c r="C281" t="s">
        <v>78</v>
      </c>
      <c r="D281" t="s">
        <v>81</v>
      </c>
      <c r="E281" t="s">
        <v>85</v>
      </c>
      <c r="F281">
        <v>1061</v>
      </c>
    </row>
    <row r="282" spans="1:6" x14ac:dyDescent="0.25">
      <c r="A282" t="s">
        <v>12</v>
      </c>
      <c r="B282" t="s">
        <v>13</v>
      </c>
      <c r="C282" t="s">
        <v>78</v>
      </c>
      <c r="D282" t="s">
        <v>81</v>
      </c>
      <c r="E282" t="s">
        <v>86</v>
      </c>
      <c r="F282">
        <v>35</v>
      </c>
    </row>
    <row r="283" spans="1:6" x14ac:dyDescent="0.25">
      <c r="A283" t="s">
        <v>12</v>
      </c>
      <c r="B283" t="s">
        <v>13</v>
      </c>
      <c r="C283" t="s">
        <v>78</v>
      </c>
      <c r="D283" t="s">
        <v>81</v>
      </c>
      <c r="E283" t="s">
        <v>87</v>
      </c>
      <c r="F283">
        <v>1</v>
      </c>
    </row>
    <row r="284" spans="1:6" x14ac:dyDescent="0.25">
      <c r="A284" t="s">
        <v>12</v>
      </c>
      <c r="B284" t="s">
        <v>13</v>
      </c>
      <c r="C284" t="s">
        <v>78</v>
      </c>
      <c r="D284" t="s">
        <v>82</v>
      </c>
      <c r="E284" t="s">
        <v>85</v>
      </c>
      <c r="F284">
        <v>16</v>
      </c>
    </row>
    <row r="285" spans="1:6" x14ac:dyDescent="0.25">
      <c r="A285" t="s">
        <v>12</v>
      </c>
      <c r="B285" t="s">
        <v>13</v>
      </c>
      <c r="C285" t="s">
        <v>78</v>
      </c>
      <c r="D285" t="s">
        <v>82</v>
      </c>
      <c r="E285" t="s">
        <v>86</v>
      </c>
      <c r="F285">
        <v>5</v>
      </c>
    </row>
    <row r="286" spans="1:6" x14ac:dyDescent="0.25">
      <c r="A286" t="s">
        <v>12</v>
      </c>
      <c r="B286" t="s">
        <v>13</v>
      </c>
      <c r="C286" t="s">
        <v>78</v>
      </c>
      <c r="D286" t="s">
        <v>82</v>
      </c>
      <c r="E286" t="s">
        <v>87</v>
      </c>
      <c r="F286">
        <v>0</v>
      </c>
    </row>
    <row r="287" spans="1:6" x14ac:dyDescent="0.25">
      <c r="A287" t="s">
        <v>12</v>
      </c>
      <c r="B287" t="s">
        <v>13</v>
      </c>
      <c r="C287" t="s">
        <v>78</v>
      </c>
      <c r="D287" t="s">
        <v>83</v>
      </c>
      <c r="E287" t="s">
        <v>85</v>
      </c>
      <c r="F287">
        <v>13</v>
      </c>
    </row>
    <row r="288" spans="1:6" x14ac:dyDescent="0.25">
      <c r="A288" t="s">
        <v>12</v>
      </c>
      <c r="B288" t="s">
        <v>13</v>
      </c>
      <c r="C288" t="s">
        <v>78</v>
      </c>
      <c r="D288" t="s">
        <v>83</v>
      </c>
      <c r="E288" t="s">
        <v>86</v>
      </c>
      <c r="F288">
        <v>7</v>
      </c>
    </row>
    <row r="289" spans="1:6" x14ac:dyDescent="0.25">
      <c r="A289" t="s">
        <v>12</v>
      </c>
      <c r="B289" t="s">
        <v>13</v>
      </c>
      <c r="C289" t="s">
        <v>78</v>
      </c>
      <c r="D289" t="s">
        <v>83</v>
      </c>
      <c r="E289" t="s">
        <v>87</v>
      </c>
      <c r="F289">
        <v>3</v>
      </c>
    </row>
    <row r="290" spans="1:6" x14ac:dyDescent="0.25">
      <c r="A290" t="s">
        <v>12</v>
      </c>
      <c r="B290" t="s">
        <v>17</v>
      </c>
      <c r="C290" t="s">
        <v>78</v>
      </c>
      <c r="D290" t="s">
        <v>81</v>
      </c>
      <c r="E290" t="s">
        <v>85</v>
      </c>
      <c r="F290">
        <v>24</v>
      </c>
    </row>
    <row r="291" spans="1:6" x14ac:dyDescent="0.25">
      <c r="A291" t="s">
        <v>12</v>
      </c>
      <c r="B291" t="s">
        <v>17</v>
      </c>
      <c r="C291" t="s">
        <v>78</v>
      </c>
      <c r="D291" t="s">
        <v>81</v>
      </c>
      <c r="E291" t="s">
        <v>86</v>
      </c>
      <c r="F291">
        <v>2</v>
      </c>
    </row>
    <row r="292" spans="1:6" x14ac:dyDescent="0.25">
      <c r="A292" t="s">
        <v>12</v>
      </c>
      <c r="B292" t="s">
        <v>17</v>
      </c>
      <c r="C292" t="s">
        <v>78</v>
      </c>
      <c r="D292" t="s">
        <v>81</v>
      </c>
      <c r="E292" t="s">
        <v>87</v>
      </c>
      <c r="F292">
        <v>0</v>
      </c>
    </row>
    <row r="293" spans="1:6" x14ac:dyDescent="0.25">
      <c r="A293" t="s">
        <v>12</v>
      </c>
      <c r="B293" t="s">
        <v>17</v>
      </c>
      <c r="C293" t="s">
        <v>78</v>
      </c>
      <c r="D293" t="s">
        <v>82</v>
      </c>
      <c r="E293" t="s">
        <v>85</v>
      </c>
      <c r="F293">
        <v>5</v>
      </c>
    </row>
    <row r="294" spans="1:6" x14ac:dyDescent="0.25">
      <c r="A294" t="s">
        <v>12</v>
      </c>
      <c r="B294" t="s">
        <v>17</v>
      </c>
      <c r="C294" t="s">
        <v>78</v>
      </c>
      <c r="D294" t="s">
        <v>82</v>
      </c>
      <c r="E294" t="s">
        <v>86</v>
      </c>
      <c r="F294">
        <v>0</v>
      </c>
    </row>
    <row r="295" spans="1:6" x14ac:dyDescent="0.25">
      <c r="A295" t="s">
        <v>12</v>
      </c>
      <c r="B295" t="s">
        <v>17</v>
      </c>
      <c r="C295" t="s">
        <v>78</v>
      </c>
      <c r="D295" t="s">
        <v>82</v>
      </c>
      <c r="E295" t="s">
        <v>87</v>
      </c>
      <c r="F295">
        <v>0</v>
      </c>
    </row>
    <row r="296" spans="1:6" x14ac:dyDescent="0.25">
      <c r="A296" t="s">
        <v>12</v>
      </c>
      <c r="B296" t="s">
        <v>17</v>
      </c>
      <c r="C296" t="s">
        <v>78</v>
      </c>
      <c r="D296" t="s">
        <v>83</v>
      </c>
      <c r="E296" t="s">
        <v>85</v>
      </c>
      <c r="F296">
        <v>0</v>
      </c>
    </row>
    <row r="297" spans="1:6" x14ac:dyDescent="0.25">
      <c r="A297" t="s">
        <v>12</v>
      </c>
      <c r="B297" t="s">
        <v>17</v>
      </c>
      <c r="C297" t="s">
        <v>78</v>
      </c>
      <c r="D297" t="s">
        <v>83</v>
      </c>
      <c r="E297" t="s">
        <v>86</v>
      </c>
      <c r="F297">
        <v>0</v>
      </c>
    </row>
    <row r="298" spans="1:6" x14ac:dyDescent="0.25">
      <c r="A298" t="s">
        <v>12</v>
      </c>
      <c r="B298" t="s">
        <v>17</v>
      </c>
      <c r="C298" t="s">
        <v>78</v>
      </c>
      <c r="D298" t="s">
        <v>83</v>
      </c>
      <c r="E298" t="s">
        <v>87</v>
      </c>
      <c r="F298">
        <v>0</v>
      </c>
    </row>
    <row r="299" spans="1:6" x14ac:dyDescent="0.25">
      <c r="A299" t="s">
        <v>12</v>
      </c>
      <c r="B299" t="s">
        <v>19</v>
      </c>
      <c r="C299" t="s">
        <v>78</v>
      </c>
      <c r="D299" t="s">
        <v>81</v>
      </c>
      <c r="E299" t="s">
        <v>85</v>
      </c>
      <c r="F299">
        <v>8</v>
      </c>
    </row>
    <row r="300" spans="1:6" x14ac:dyDescent="0.25">
      <c r="A300" t="s">
        <v>12</v>
      </c>
      <c r="B300" t="s">
        <v>19</v>
      </c>
      <c r="C300" t="s">
        <v>78</v>
      </c>
      <c r="D300" t="s">
        <v>81</v>
      </c>
      <c r="E300" t="s">
        <v>86</v>
      </c>
      <c r="F300">
        <v>0</v>
      </c>
    </row>
    <row r="301" spans="1:6" x14ac:dyDescent="0.25">
      <c r="A301" t="s">
        <v>12</v>
      </c>
      <c r="B301" t="s">
        <v>19</v>
      </c>
      <c r="C301" t="s">
        <v>78</v>
      </c>
      <c r="D301" t="s">
        <v>81</v>
      </c>
      <c r="E301" t="s">
        <v>87</v>
      </c>
      <c r="F301">
        <v>0</v>
      </c>
    </row>
    <row r="302" spans="1:6" x14ac:dyDescent="0.25">
      <c r="A302" t="s">
        <v>12</v>
      </c>
      <c r="B302" t="s">
        <v>19</v>
      </c>
      <c r="C302" t="s">
        <v>78</v>
      </c>
      <c r="D302" t="s">
        <v>82</v>
      </c>
      <c r="E302" t="s">
        <v>85</v>
      </c>
      <c r="F302">
        <v>0</v>
      </c>
    </row>
    <row r="303" spans="1:6" x14ac:dyDescent="0.25">
      <c r="A303" t="s">
        <v>12</v>
      </c>
      <c r="B303" t="s">
        <v>19</v>
      </c>
      <c r="C303" t="s">
        <v>78</v>
      </c>
      <c r="D303" t="s">
        <v>82</v>
      </c>
      <c r="E303" t="s">
        <v>86</v>
      </c>
      <c r="F303">
        <v>0</v>
      </c>
    </row>
    <row r="304" spans="1:6" x14ac:dyDescent="0.25">
      <c r="A304" t="s">
        <v>12</v>
      </c>
      <c r="B304" t="s">
        <v>19</v>
      </c>
      <c r="C304" t="s">
        <v>78</v>
      </c>
      <c r="D304" t="s">
        <v>82</v>
      </c>
      <c r="E304" t="s">
        <v>87</v>
      </c>
      <c r="F304">
        <v>0</v>
      </c>
    </row>
    <row r="305" spans="1:6" x14ac:dyDescent="0.25">
      <c r="A305" t="s">
        <v>12</v>
      </c>
      <c r="B305" t="s">
        <v>19</v>
      </c>
      <c r="C305" t="s">
        <v>78</v>
      </c>
      <c r="D305" t="s">
        <v>83</v>
      </c>
      <c r="E305" t="s">
        <v>85</v>
      </c>
      <c r="F305">
        <v>0</v>
      </c>
    </row>
    <row r="306" spans="1:6" x14ac:dyDescent="0.25">
      <c r="A306" t="s">
        <v>12</v>
      </c>
      <c r="B306" t="s">
        <v>19</v>
      </c>
      <c r="C306" t="s">
        <v>78</v>
      </c>
      <c r="D306" t="s">
        <v>83</v>
      </c>
      <c r="E306" t="s">
        <v>86</v>
      </c>
      <c r="F306">
        <v>0</v>
      </c>
    </row>
    <row r="307" spans="1:6" x14ac:dyDescent="0.25">
      <c r="A307" t="s">
        <v>12</v>
      </c>
      <c r="B307" t="s">
        <v>19</v>
      </c>
      <c r="C307" t="s">
        <v>78</v>
      </c>
      <c r="D307" t="s">
        <v>83</v>
      </c>
      <c r="E307" t="s">
        <v>87</v>
      </c>
      <c r="F307">
        <v>0</v>
      </c>
    </row>
    <row r="308" spans="1:6" x14ac:dyDescent="0.25">
      <c r="A308" t="s">
        <v>12</v>
      </c>
      <c r="B308" t="s">
        <v>22</v>
      </c>
      <c r="C308" t="s">
        <v>78</v>
      </c>
      <c r="D308" t="s">
        <v>81</v>
      </c>
      <c r="E308" t="s">
        <v>85</v>
      </c>
      <c r="F308">
        <v>736</v>
      </c>
    </row>
    <row r="309" spans="1:6" x14ac:dyDescent="0.25">
      <c r="A309" t="s">
        <v>12</v>
      </c>
      <c r="B309" t="s">
        <v>22</v>
      </c>
      <c r="C309" t="s">
        <v>78</v>
      </c>
      <c r="D309" t="s">
        <v>81</v>
      </c>
      <c r="E309" t="s">
        <v>86</v>
      </c>
      <c r="F309">
        <v>41</v>
      </c>
    </row>
    <row r="310" spans="1:6" x14ac:dyDescent="0.25">
      <c r="A310" t="s">
        <v>12</v>
      </c>
      <c r="B310" t="s">
        <v>22</v>
      </c>
      <c r="C310" t="s">
        <v>78</v>
      </c>
      <c r="D310" t="s">
        <v>81</v>
      </c>
      <c r="E310" t="s">
        <v>87</v>
      </c>
      <c r="F310">
        <v>1</v>
      </c>
    </row>
    <row r="311" spans="1:6" x14ac:dyDescent="0.25">
      <c r="A311" t="s">
        <v>12</v>
      </c>
      <c r="B311" t="s">
        <v>22</v>
      </c>
      <c r="C311" t="s">
        <v>78</v>
      </c>
      <c r="D311" t="s">
        <v>82</v>
      </c>
      <c r="E311" t="s">
        <v>85</v>
      </c>
      <c r="F311">
        <v>5</v>
      </c>
    </row>
    <row r="312" spans="1:6" x14ac:dyDescent="0.25">
      <c r="A312" t="s">
        <v>12</v>
      </c>
      <c r="B312" t="s">
        <v>22</v>
      </c>
      <c r="C312" t="s">
        <v>78</v>
      </c>
      <c r="D312" t="s">
        <v>82</v>
      </c>
      <c r="E312" t="s">
        <v>86</v>
      </c>
      <c r="F312">
        <v>1</v>
      </c>
    </row>
    <row r="313" spans="1:6" x14ac:dyDescent="0.25">
      <c r="A313" t="s">
        <v>12</v>
      </c>
      <c r="B313" t="s">
        <v>22</v>
      </c>
      <c r="C313" t="s">
        <v>78</v>
      </c>
      <c r="D313" t="s">
        <v>82</v>
      </c>
      <c r="E313" t="s">
        <v>87</v>
      </c>
      <c r="F313">
        <v>2</v>
      </c>
    </row>
    <row r="314" spans="1:6" x14ac:dyDescent="0.25">
      <c r="A314" t="s">
        <v>12</v>
      </c>
      <c r="B314" t="s">
        <v>22</v>
      </c>
      <c r="C314" t="s">
        <v>78</v>
      </c>
      <c r="D314" t="s">
        <v>83</v>
      </c>
      <c r="E314" t="s">
        <v>85</v>
      </c>
      <c r="F314">
        <v>3</v>
      </c>
    </row>
    <row r="315" spans="1:6" x14ac:dyDescent="0.25">
      <c r="A315" t="s">
        <v>12</v>
      </c>
      <c r="B315" t="s">
        <v>22</v>
      </c>
      <c r="C315" t="s">
        <v>78</v>
      </c>
      <c r="D315" t="s">
        <v>83</v>
      </c>
      <c r="E315" t="s">
        <v>86</v>
      </c>
      <c r="F315">
        <v>1</v>
      </c>
    </row>
    <row r="316" spans="1:6" x14ac:dyDescent="0.25">
      <c r="A316" t="s">
        <v>12</v>
      </c>
      <c r="B316" t="s">
        <v>22</v>
      </c>
      <c r="C316" t="s">
        <v>78</v>
      </c>
      <c r="D316" t="s">
        <v>83</v>
      </c>
      <c r="E316" t="s">
        <v>87</v>
      </c>
      <c r="F316">
        <v>1</v>
      </c>
    </row>
    <row r="317" spans="1:6" x14ac:dyDescent="0.25">
      <c r="A317" t="s">
        <v>12</v>
      </c>
      <c r="B317" t="s">
        <v>25</v>
      </c>
      <c r="C317" t="s">
        <v>78</v>
      </c>
      <c r="D317" t="s">
        <v>81</v>
      </c>
      <c r="E317" t="s">
        <v>85</v>
      </c>
      <c r="F317">
        <v>33</v>
      </c>
    </row>
    <row r="318" spans="1:6" x14ac:dyDescent="0.25">
      <c r="A318" t="s">
        <v>12</v>
      </c>
      <c r="B318" t="s">
        <v>25</v>
      </c>
      <c r="C318" t="s">
        <v>78</v>
      </c>
      <c r="D318" t="s">
        <v>81</v>
      </c>
      <c r="E318" t="s">
        <v>86</v>
      </c>
      <c r="F318">
        <v>1</v>
      </c>
    </row>
    <row r="319" spans="1:6" x14ac:dyDescent="0.25">
      <c r="A319" t="s">
        <v>12</v>
      </c>
      <c r="B319" t="s">
        <v>25</v>
      </c>
      <c r="C319" t="s">
        <v>78</v>
      </c>
      <c r="D319" t="s">
        <v>81</v>
      </c>
      <c r="E319" t="s">
        <v>87</v>
      </c>
      <c r="F319">
        <v>0</v>
      </c>
    </row>
    <row r="320" spans="1:6" x14ac:dyDescent="0.25">
      <c r="A320" t="s">
        <v>12</v>
      </c>
      <c r="B320" t="s">
        <v>25</v>
      </c>
      <c r="C320" t="s">
        <v>78</v>
      </c>
      <c r="D320" t="s">
        <v>82</v>
      </c>
      <c r="E320" t="s">
        <v>85</v>
      </c>
      <c r="F320">
        <v>0</v>
      </c>
    </row>
    <row r="321" spans="1:6" x14ac:dyDescent="0.25">
      <c r="A321" t="s">
        <v>12</v>
      </c>
      <c r="B321" t="s">
        <v>25</v>
      </c>
      <c r="C321" t="s">
        <v>78</v>
      </c>
      <c r="D321" t="s">
        <v>82</v>
      </c>
      <c r="E321" t="s">
        <v>86</v>
      </c>
      <c r="F321">
        <v>0</v>
      </c>
    </row>
    <row r="322" spans="1:6" x14ac:dyDescent="0.25">
      <c r="A322" t="s">
        <v>12</v>
      </c>
      <c r="B322" t="s">
        <v>25</v>
      </c>
      <c r="C322" t="s">
        <v>78</v>
      </c>
      <c r="D322" t="s">
        <v>82</v>
      </c>
      <c r="E322" t="s">
        <v>87</v>
      </c>
      <c r="F322">
        <v>0</v>
      </c>
    </row>
    <row r="323" spans="1:6" x14ac:dyDescent="0.25">
      <c r="A323" t="s">
        <v>12</v>
      </c>
      <c r="B323" t="s">
        <v>25</v>
      </c>
      <c r="C323" t="s">
        <v>78</v>
      </c>
      <c r="D323" t="s">
        <v>83</v>
      </c>
      <c r="E323" t="s">
        <v>85</v>
      </c>
      <c r="F323">
        <v>0</v>
      </c>
    </row>
    <row r="324" spans="1:6" x14ac:dyDescent="0.25">
      <c r="A324" t="s">
        <v>12</v>
      </c>
      <c r="B324" t="s">
        <v>25</v>
      </c>
      <c r="C324" t="s">
        <v>78</v>
      </c>
      <c r="D324" t="s">
        <v>83</v>
      </c>
      <c r="E324" t="s">
        <v>86</v>
      </c>
      <c r="F324">
        <v>0</v>
      </c>
    </row>
    <row r="325" spans="1:6" x14ac:dyDescent="0.25">
      <c r="A325" t="s">
        <v>12</v>
      </c>
      <c r="B325" t="s">
        <v>25</v>
      </c>
      <c r="C325" t="s">
        <v>78</v>
      </c>
      <c r="D325" t="s">
        <v>83</v>
      </c>
      <c r="E325" t="s">
        <v>87</v>
      </c>
      <c r="F325">
        <v>0</v>
      </c>
    </row>
    <row r="326" spans="1:6" x14ac:dyDescent="0.25">
      <c r="A326" t="s">
        <v>12</v>
      </c>
      <c r="B326" t="s">
        <v>28</v>
      </c>
      <c r="C326" t="s">
        <v>78</v>
      </c>
      <c r="D326" t="s">
        <v>81</v>
      </c>
      <c r="E326" t="s">
        <v>85</v>
      </c>
      <c r="F326">
        <v>41</v>
      </c>
    </row>
    <row r="327" spans="1:6" x14ac:dyDescent="0.25">
      <c r="A327" t="s">
        <v>12</v>
      </c>
      <c r="B327" t="s">
        <v>28</v>
      </c>
      <c r="C327" t="s">
        <v>78</v>
      </c>
      <c r="D327" t="s">
        <v>81</v>
      </c>
      <c r="E327" t="s">
        <v>86</v>
      </c>
      <c r="F327">
        <v>3</v>
      </c>
    </row>
    <row r="328" spans="1:6" x14ac:dyDescent="0.25">
      <c r="A328" t="s">
        <v>12</v>
      </c>
      <c r="B328" t="s">
        <v>28</v>
      </c>
      <c r="C328" t="s">
        <v>78</v>
      </c>
      <c r="D328" t="s">
        <v>81</v>
      </c>
      <c r="E328" t="s">
        <v>87</v>
      </c>
      <c r="F328">
        <v>3</v>
      </c>
    </row>
    <row r="329" spans="1:6" x14ac:dyDescent="0.25">
      <c r="A329" t="s">
        <v>12</v>
      </c>
      <c r="B329" t="s">
        <v>28</v>
      </c>
      <c r="C329" t="s">
        <v>78</v>
      </c>
      <c r="D329" t="s">
        <v>82</v>
      </c>
      <c r="E329" t="s">
        <v>85</v>
      </c>
      <c r="F329">
        <v>1</v>
      </c>
    </row>
    <row r="330" spans="1:6" x14ac:dyDescent="0.25">
      <c r="A330" t="s">
        <v>12</v>
      </c>
      <c r="B330" t="s">
        <v>28</v>
      </c>
      <c r="C330" t="s">
        <v>78</v>
      </c>
      <c r="D330" t="s">
        <v>82</v>
      </c>
      <c r="E330" t="s">
        <v>86</v>
      </c>
      <c r="F330">
        <v>6</v>
      </c>
    </row>
    <row r="331" spans="1:6" x14ac:dyDescent="0.25">
      <c r="A331" t="s">
        <v>12</v>
      </c>
      <c r="B331" t="s">
        <v>28</v>
      </c>
      <c r="C331" t="s">
        <v>78</v>
      </c>
      <c r="D331" t="s">
        <v>82</v>
      </c>
      <c r="E331" t="s">
        <v>87</v>
      </c>
      <c r="F331">
        <v>2</v>
      </c>
    </row>
    <row r="332" spans="1:6" x14ac:dyDescent="0.25">
      <c r="A332" t="s">
        <v>12</v>
      </c>
      <c r="B332" t="s">
        <v>28</v>
      </c>
      <c r="C332" t="s">
        <v>78</v>
      </c>
      <c r="D332" t="s">
        <v>83</v>
      </c>
      <c r="E332" t="s">
        <v>85</v>
      </c>
      <c r="F332">
        <v>5</v>
      </c>
    </row>
    <row r="333" spans="1:6" x14ac:dyDescent="0.25">
      <c r="A333" t="s">
        <v>12</v>
      </c>
      <c r="B333" t="s">
        <v>28</v>
      </c>
      <c r="C333" t="s">
        <v>78</v>
      </c>
      <c r="D333" t="s">
        <v>83</v>
      </c>
      <c r="E333" t="s">
        <v>86</v>
      </c>
      <c r="F333">
        <v>3</v>
      </c>
    </row>
    <row r="334" spans="1:6" x14ac:dyDescent="0.25">
      <c r="A334" t="s">
        <v>12</v>
      </c>
      <c r="B334" t="s">
        <v>28</v>
      </c>
      <c r="C334" t="s">
        <v>78</v>
      </c>
      <c r="D334" t="s">
        <v>83</v>
      </c>
      <c r="E334" t="s">
        <v>87</v>
      </c>
      <c r="F334">
        <v>1</v>
      </c>
    </row>
    <row r="335" spans="1:6" x14ac:dyDescent="0.25">
      <c r="A335" t="s">
        <v>12</v>
      </c>
      <c r="B335" t="s">
        <v>30</v>
      </c>
      <c r="C335" t="s">
        <v>78</v>
      </c>
      <c r="D335" t="s">
        <v>81</v>
      </c>
      <c r="E335" t="s">
        <v>85</v>
      </c>
      <c r="F335">
        <v>121</v>
      </c>
    </row>
    <row r="336" spans="1:6" x14ac:dyDescent="0.25">
      <c r="A336" t="s">
        <v>12</v>
      </c>
      <c r="B336" t="s">
        <v>30</v>
      </c>
      <c r="C336" t="s">
        <v>78</v>
      </c>
      <c r="D336" t="s">
        <v>81</v>
      </c>
      <c r="E336" t="s">
        <v>86</v>
      </c>
      <c r="F336">
        <v>7</v>
      </c>
    </row>
    <row r="337" spans="1:6" x14ac:dyDescent="0.25">
      <c r="A337" t="s">
        <v>12</v>
      </c>
      <c r="B337" t="s">
        <v>30</v>
      </c>
      <c r="C337" t="s">
        <v>78</v>
      </c>
      <c r="D337" t="s">
        <v>81</v>
      </c>
      <c r="E337" t="s">
        <v>87</v>
      </c>
      <c r="F337">
        <v>2</v>
      </c>
    </row>
    <row r="338" spans="1:6" x14ac:dyDescent="0.25">
      <c r="A338" t="s">
        <v>12</v>
      </c>
      <c r="B338" t="s">
        <v>30</v>
      </c>
      <c r="C338" t="s">
        <v>78</v>
      </c>
      <c r="D338" t="s">
        <v>82</v>
      </c>
      <c r="E338" t="s">
        <v>85</v>
      </c>
      <c r="F338">
        <v>2</v>
      </c>
    </row>
    <row r="339" spans="1:6" x14ac:dyDescent="0.25">
      <c r="A339" t="s">
        <v>12</v>
      </c>
      <c r="B339" t="s">
        <v>30</v>
      </c>
      <c r="C339" t="s">
        <v>78</v>
      </c>
      <c r="D339" t="s">
        <v>82</v>
      </c>
      <c r="E339" t="s">
        <v>86</v>
      </c>
      <c r="F339">
        <v>0</v>
      </c>
    </row>
    <row r="340" spans="1:6" x14ac:dyDescent="0.25">
      <c r="A340" t="s">
        <v>12</v>
      </c>
      <c r="B340" t="s">
        <v>30</v>
      </c>
      <c r="C340" t="s">
        <v>78</v>
      </c>
      <c r="D340" t="s">
        <v>82</v>
      </c>
      <c r="E340" t="s">
        <v>87</v>
      </c>
      <c r="F340">
        <v>0</v>
      </c>
    </row>
    <row r="341" spans="1:6" x14ac:dyDescent="0.25">
      <c r="A341" t="s">
        <v>12</v>
      </c>
      <c r="B341" t="s">
        <v>30</v>
      </c>
      <c r="C341" t="s">
        <v>78</v>
      </c>
      <c r="D341" t="s">
        <v>83</v>
      </c>
      <c r="E341" t="s">
        <v>85</v>
      </c>
      <c r="F341">
        <v>0</v>
      </c>
    </row>
    <row r="342" spans="1:6" x14ac:dyDescent="0.25">
      <c r="A342" t="s">
        <v>12</v>
      </c>
      <c r="B342" t="s">
        <v>30</v>
      </c>
      <c r="C342" t="s">
        <v>78</v>
      </c>
      <c r="D342" t="s">
        <v>83</v>
      </c>
      <c r="E342" t="s">
        <v>86</v>
      </c>
      <c r="F342">
        <v>0</v>
      </c>
    </row>
    <row r="343" spans="1:6" x14ac:dyDescent="0.25">
      <c r="A343" t="s">
        <v>12</v>
      </c>
      <c r="B343" t="s">
        <v>30</v>
      </c>
      <c r="C343" t="s">
        <v>78</v>
      </c>
      <c r="D343" t="s">
        <v>83</v>
      </c>
      <c r="E343" t="s">
        <v>87</v>
      </c>
      <c r="F343">
        <v>0</v>
      </c>
    </row>
    <row r="344" spans="1:6" x14ac:dyDescent="0.25">
      <c r="A344" t="s">
        <v>12</v>
      </c>
      <c r="B344" t="s">
        <v>32</v>
      </c>
      <c r="C344" t="s">
        <v>78</v>
      </c>
      <c r="D344" t="s">
        <v>81</v>
      </c>
      <c r="E344" t="s">
        <v>85</v>
      </c>
      <c r="F344">
        <v>30</v>
      </c>
    </row>
    <row r="345" spans="1:6" x14ac:dyDescent="0.25">
      <c r="A345" t="s">
        <v>12</v>
      </c>
      <c r="B345" t="s">
        <v>32</v>
      </c>
      <c r="C345" t="s">
        <v>78</v>
      </c>
      <c r="D345" t="s">
        <v>81</v>
      </c>
      <c r="E345" t="s">
        <v>86</v>
      </c>
      <c r="F345">
        <v>2</v>
      </c>
    </row>
    <row r="346" spans="1:6" x14ac:dyDescent="0.25">
      <c r="A346" t="s">
        <v>12</v>
      </c>
      <c r="B346" t="s">
        <v>32</v>
      </c>
      <c r="C346" t="s">
        <v>78</v>
      </c>
      <c r="D346" t="s">
        <v>81</v>
      </c>
      <c r="E346" t="s">
        <v>87</v>
      </c>
      <c r="F346">
        <v>0</v>
      </c>
    </row>
    <row r="347" spans="1:6" x14ac:dyDescent="0.25">
      <c r="A347" t="s">
        <v>12</v>
      </c>
      <c r="B347" t="s">
        <v>32</v>
      </c>
      <c r="C347" t="s">
        <v>78</v>
      </c>
      <c r="D347" t="s">
        <v>82</v>
      </c>
      <c r="E347" t="s">
        <v>85</v>
      </c>
      <c r="F347">
        <v>2</v>
      </c>
    </row>
    <row r="348" spans="1:6" x14ac:dyDescent="0.25">
      <c r="A348" t="s">
        <v>12</v>
      </c>
      <c r="B348" t="s">
        <v>32</v>
      </c>
      <c r="C348" t="s">
        <v>78</v>
      </c>
      <c r="D348" t="s">
        <v>82</v>
      </c>
      <c r="E348" t="s">
        <v>86</v>
      </c>
      <c r="F348">
        <v>3</v>
      </c>
    </row>
    <row r="349" spans="1:6" x14ac:dyDescent="0.25">
      <c r="A349" t="s">
        <v>12</v>
      </c>
      <c r="B349" t="s">
        <v>32</v>
      </c>
      <c r="C349" t="s">
        <v>78</v>
      </c>
      <c r="D349" t="s">
        <v>82</v>
      </c>
      <c r="E349" t="s">
        <v>87</v>
      </c>
      <c r="F349">
        <v>0</v>
      </c>
    </row>
    <row r="350" spans="1:6" x14ac:dyDescent="0.25">
      <c r="A350" t="s">
        <v>12</v>
      </c>
      <c r="B350" t="s">
        <v>32</v>
      </c>
      <c r="C350" t="s">
        <v>78</v>
      </c>
      <c r="D350" t="s">
        <v>83</v>
      </c>
      <c r="E350" t="s">
        <v>85</v>
      </c>
      <c r="F350">
        <v>5</v>
      </c>
    </row>
    <row r="351" spans="1:6" x14ac:dyDescent="0.25">
      <c r="A351" t="s">
        <v>12</v>
      </c>
      <c r="B351" t="s">
        <v>32</v>
      </c>
      <c r="C351" t="s">
        <v>78</v>
      </c>
      <c r="D351" t="s">
        <v>83</v>
      </c>
      <c r="E351" t="s">
        <v>86</v>
      </c>
      <c r="F351">
        <v>0</v>
      </c>
    </row>
    <row r="352" spans="1:6" x14ac:dyDescent="0.25">
      <c r="A352" t="s">
        <v>12</v>
      </c>
      <c r="B352" t="s">
        <v>32</v>
      </c>
      <c r="C352" t="s">
        <v>78</v>
      </c>
      <c r="D352" t="s">
        <v>83</v>
      </c>
      <c r="E352" t="s">
        <v>87</v>
      </c>
      <c r="F352">
        <v>1</v>
      </c>
    </row>
    <row r="353" spans="1:6" x14ac:dyDescent="0.25">
      <c r="A353" t="s">
        <v>12</v>
      </c>
      <c r="B353" t="s">
        <v>34</v>
      </c>
      <c r="C353" t="s">
        <v>78</v>
      </c>
      <c r="D353" t="s">
        <v>81</v>
      </c>
      <c r="E353" t="s">
        <v>85</v>
      </c>
      <c r="F353">
        <v>80</v>
      </c>
    </row>
    <row r="354" spans="1:6" x14ac:dyDescent="0.25">
      <c r="A354" t="s">
        <v>12</v>
      </c>
      <c r="B354" t="s">
        <v>34</v>
      </c>
      <c r="C354" t="s">
        <v>78</v>
      </c>
      <c r="D354" t="s">
        <v>81</v>
      </c>
      <c r="E354" t="s">
        <v>86</v>
      </c>
      <c r="F354">
        <v>2</v>
      </c>
    </row>
    <row r="355" spans="1:6" x14ac:dyDescent="0.25">
      <c r="A355" t="s">
        <v>12</v>
      </c>
      <c r="B355" t="s">
        <v>34</v>
      </c>
      <c r="C355" t="s">
        <v>78</v>
      </c>
      <c r="D355" t="s">
        <v>81</v>
      </c>
      <c r="E355" t="s">
        <v>87</v>
      </c>
      <c r="F355">
        <v>0</v>
      </c>
    </row>
    <row r="356" spans="1:6" x14ac:dyDescent="0.25">
      <c r="A356" t="s">
        <v>12</v>
      </c>
      <c r="B356" t="s">
        <v>34</v>
      </c>
      <c r="C356" t="s">
        <v>78</v>
      </c>
      <c r="D356" t="s">
        <v>82</v>
      </c>
      <c r="E356" t="s">
        <v>85</v>
      </c>
      <c r="F356">
        <v>4</v>
      </c>
    </row>
    <row r="357" spans="1:6" x14ac:dyDescent="0.25">
      <c r="A357" t="s">
        <v>12</v>
      </c>
      <c r="B357" t="s">
        <v>34</v>
      </c>
      <c r="C357" t="s">
        <v>78</v>
      </c>
      <c r="D357" t="s">
        <v>82</v>
      </c>
      <c r="E357" t="s">
        <v>86</v>
      </c>
      <c r="F357">
        <v>0</v>
      </c>
    </row>
    <row r="358" spans="1:6" x14ac:dyDescent="0.25">
      <c r="A358" t="s">
        <v>12</v>
      </c>
      <c r="B358" t="s">
        <v>34</v>
      </c>
      <c r="C358" t="s">
        <v>78</v>
      </c>
      <c r="D358" t="s">
        <v>82</v>
      </c>
      <c r="E358" t="s">
        <v>87</v>
      </c>
      <c r="F358">
        <v>0</v>
      </c>
    </row>
    <row r="359" spans="1:6" x14ac:dyDescent="0.25">
      <c r="A359" t="s">
        <v>12</v>
      </c>
      <c r="B359" t="s">
        <v>34</v>
      </c>
      <c r="C359" t="s">
        <v>78</v>
      </c>
      <c r="D359" t="s">
        <v>83</v>
      </c>
      <c r="E359" t="s">
        <v>85</v>
      </c>
      <c r="F359">
        <v>2</v>
      </c>
    </row>
    <row r="360" spans="1:6" x14ac:dyDescent="0.25">
      <c r="A360" t="s">
        <v>12</v>
      </c>
      <c r="B360" t="s">
        <v>34</v>
      </c>
      <c r="C360" t="s">
        <v>78</v>
      </c>
      <c r="D360" t="s">
        <v>83</v>
      </c>
      <c r="E360" t="s">
        <v>86</v>
      </c>
      <c r="F360">
        <v>0</v>
      </c>
    </row>
    <row r="361" spans="1:6" x14ac:dyDescent="0.25">
      <c r="A361" t="s">
        <v>12</v>
      </c>
      <c r="B361" t="s">
        <v>34</v>
      </c>
      <c r="C361" t="s">
        <v>78</v>
      </c>
      <c r="D361" t="s">
        <v>83</v>
      </c>
      <c r="E361" t="s">
        <v>87</v>
      </c>
      <c r="F361">
        <v>1</v>
      </c>
    </row>
    <row r="362" spans="1:6" s="8" customFormat="1" x14ac:dyDescent="0.25">
      <c r="A362" s="8" t="s">
        <v>12</v>
      </c>
      <c r="B362" s="8" t="s">
        <v>9</v>
      </c>
      <c r="C362" s="8" t="s">
        <v>79</v>
      </c>
      <c r="D362" s="8" t="s">
        <v>81</v>
      </c>
      <c r="E362" s="8" t="s">
        <v>85</v>
      </c>
      <c r="F362" s="8">
        <v>97</v>
      </c>
    </row>
    <row r="363" spans="1:6" x14ac:dyDescent="0.25">
      <c r="A363" t="s">
        <v>12</v>
      </c>
      <c r="B363" t="s">
        <v>9</v>
      </c>
      <c r="C363" t="s">
        <v>79</v>
      </c>
      <c r="D363" t="s">
        <v>81</v>
      </c>
      <c r="E363" t="s">
        <v>86</v>
      </c>
      <c r="F363">
        <v>11</v>
      </c>
    </row>
    <row r="364" spans="1:6" x14ac:dyDescent="0.25">
      <c r="A364" t="s">
        <v>12</v>
      </c>
      <c r="B364" t="s">
        <v>9</v>
      </c>
      <c r="C364" t="s">
        <v>79</v>
      </c>
      <c r="D364" t="s">
        <v>81</v>
      </c>
      <c r="E364" t="s">
        <v>87</v>
      </c>
      <c r="F364">
        <v>2</v>
      </c>
    </row>
    <row r="365" spans="1:6" x14ac:dyDescent="0.25">
      <c r="A365" t="s">
        <v>12</v>
      </c>
      <c r="B365" t="s">
        <v>9</v>
      </c>
      <c r="C365" t="s">
        <v>79</v>
      </c>
      <c r="D365" t="s">
        <v>82</v>
      </c>
      <c r="E365" t="s">
        <v>85</v>
      </c>
      <c r="F365">
        <v>11</v>
      </c>
    </row>
    <row r="366" spans="1:6" x14ac:dyDescent="0.25">
      <c r="A366" t="s">
        <v>12</v>
      </c>
      <c r="B366" t="s">
        <v>9</v>
      </c>
      <c r="C366" t="s">
        <v>79</v>
      </c>
      <c r="D366" t="s">
        <v>82</v>
      </c>
      <c r="E366" t="s">
        <v>86</v>
      </c>
      <c r="F366">
        <v>1</v>
      </c>
    </row>
    <row r="367" spans="1:6" x14ac:dyDescent="0.25">
      <c r="A367" t="s">
        <v>12</v>
      </c>
      <c r="B367" t="s">
        <v>9</v>
      </c>
      <c r="C367" t="s">
        <v>79</v>
      </c>
      <c r="D367" t="s">
        <v>82</v>
      </c>
      <c r="E367" t="s">
        <v>87</v>
      </c>
      <c r="F367">
        <v>0</v>
      </c>
    </row>
    <row r="368" spans="1:6" x14ac:dyDescent="0.25">
      <c r="A368" t="s">
        <v>12</v>
      </c>
      <c r="B368" t="s">
        <v>9</v>
      </c>
      <c r="C368" t="s">
        <v>79</v>
      </c>
      <c r="D368" t="s">
        <v>83</v>
      </c>
      <c r="E368" t="s">
        <v>85</v>
      </c>
      <c r="F368">
        <v>0</v>
      </c>
    </row>
    <row r="369" spans="1:6" x14ac:dyDescent="0.25">
      <c r="A369" t="s">
        <v>12</v>
      </c>
      <c r="B369" t="s">
        <v>9</v>
      </c>
      <c r="C369" t="s">
        <v>79</v>
      </c>
      <c r="D369" t="s">
        <v>83</v>
      </c>
      <c r="E369" t="s">
        <v>86</v>
      </c>
      <c r="F369">
        <v>0</v>
      </c>
    </row>
    <row r="370" spans="1:6" x14ac:dyDescent="0.25">
      <c r="A370" t="s">
        <v>12</v>
      </c>
      <c r="B370" t="s">
        <v>9</v>
      </c>
      <c r="C370" t="s">
        <v>79</v>
      </c>
      <c r="D370" t="s">
        <v>83</v>
      </c>
      <c r="E370" t="s">
        <v>87</v>
      </c>
      <c r="F370">
        <v>0</v>
      </c>
    </row>
    <row r="371" spans="1:6" x14ac:dyDescent="0.25">
      <c r="A371" t="s">
        <v>12</v>
      </c>
      <c r="B371" t="s">
        <v>13</v>
      </c>
      <c r="C371" t="s">
        <v>79</v>
      </c>
      <c r="D371" t="s">
        <v>81</v>
      </c>
      <c r="E371" t="s">
        <v>85</v>
      </c>
      <c r="F371">
        <v>1349</v>
      </c>
    </row>
    <row r="372" spans="1:6" x14ac:dyDescent="0.25">
      <c r="A372" t="s">
        <v>12</v>
      </c>
      <c r="B372" t="s">
        <v>13</v>
      </c>
      <c r="C372" t="s">
        <v>79</v>
      </c>
      <c r="D372" t="s">
        <v>81</v>
      </c>
      <c r="E372" t="s">
        <v>86</v>
      </c>
      <c r="F372">
        <v>90</v>
      </c>
    </row>
    <row r="373" spans="1:6" x14ac:dyDescent="0.25">
      <c r="A373" t="s">
        <v>12</v>
      </c>
      <c r="B373" t="s">
        <v>13</v>
      </c>
      <c r="C373" t="s">
        <v>79</v>
      </c>
      <c r="D373" t="s">
        <v>81</v>
      </c>
      <c r="E373" t="s">
        <v>87</v>
      </c>
      <c r="F373">
        <v>3</v>
      </c>
    </row>
    <row r="374" spans="1:6" x14ac:dyDescent="0.25">
      <c r="A374" t="s">
        <v>12</v>
      </c>
      <c r="B374" t="s">
        <v>13</v>
      </c>
      <c r="C374" t="s">
        <v>79</v>
      </c>
      <c r="D374" t="s">
        <v>82</v>
      </c>
      <c r="E374" t="s">
        <v>85</v>
      </c>
      <c r="F374">
        <v>28</v>
      </c>
    </row>
    <row r="375" spans="1:6" x14ac:dyDescent="0.25">
      <c r="A375" t="s">
        <v>12</v>
      </c>
      <c r="B375" t="s">
        <v>13</v>
      </c>
      <c r="C375" t="s">
        <v>79</v>
      </c>
      <c r="D375" t="s">
        <v>82</v>
      </c>
      <c r="E375" t="s">
        <v>86</v>
      </c>
      <c r="F375">
        <v>4</v>
      </c>
    </row>
    <row r="376" spans="1:6" x14ac:dyDescent="0.25">
      <c r="A376" t="s">
        <v>12</v>
      </c>
      <c r="B376" t="s">
        <v>13</v>
      </c>
      <c r="C376" t="s">
        <v>79</v>
      </c>
      <c r="D376" t="s">
        <v>82</v>
      </c>
      <c r="E376" t="s">
        <v>87</v>
      </c>
      <c r="F376">
        <v>2</v>
      </c>
    </row>
    <row r="377" spans="1:6" x14ac:dyDescent="0.25">
      <c r="A377" t="s">
        <v>12</v>
      </c>
      <c r="B377" t="s">
        <v>13</v>
      </c>
      <c r="C377" t="s">
        <v>79</v>
      </c>
      <c r="D377" t="s">
        <v>83</v>
      </c>
      <c r="E377" t="s">
        <v>85</v>
      </c>
      <c r="F377">
        <v>29</v>
      </c>
    </row>
    <row r="378" spans="1:6" x14ac:dyDescent="0.25">
      <c r="A378" t="s">
        <v>12</v>
      </c>
      <c r="B378" t="s">
        <v>13</v>
      </c>
      <c r="C378" t="s">
        <v>79</v>
      </c>
      <c r="D378" t="s">
        <v>83</v>
      </c>
      <c r="E378" t="s">
        <v>86</v>
      </c>
      <c r="F378">
        <v>16</v>
      </c>
    </row>
    <row r="379" spans="1:6" x14ac:dyDescent="0.25">
      <c r="A379" t="s">
        <v>12</v>
      </c>
      <c r="B379" t="s">
        <v>13</v>
      </c>
      <c r="C379" t="s">
        <v>79</v>
      </c>
      <c r="D379" t="s">
        <v>83</v>
      </c>
      <c r="E379" t="s">
        <v>87</v>
      </c>
      <c r="F379">
        <v>7</v>
      </c>
    </row>
    <row r="380" spans="1:6" x14ac:dyDescent="0.25">
      <c r="A380" t="s">
        <v>12</v>
      </c>
      <c r="B380" t="s">
        <v>17</v>
      </c>
      <c r="C380" t="s">
        <v>79</v>
      </c>
      <c r="D380" t="s">
        <v>81</v>
      </c>
      <c r="E380" t="s">
        <v>85</v>
      </c>
      <c r="F380">
        <v>106</v>
      </c>
    </row>
    <row r="381" spans="1:6" x14ac:dyDescent="0.25">
      <c r="A381" t="s">
        <v>12</v>
      </c>
      <c r="B381" t="s">
        <v>17</v>
      </c>
      <c r="C381" t="s">
        <v>79</v>
      </c>
      <c r="D381" t="s">
        <v>81</v>
      </c>
      <c r="E381" t="s">
        <v>86</v>
      </c>
      <c r="F381">
        <v>19</v>
      </c>
    </row>
    <row r="382" spans="1:6" x14ac:dyDescent="0.25">
      <c r="A382" t="s">
        <v>12</v>
      </c>
      <c r="B382" t="s">
        <v>17</v>
      </c>
      <c r="C382" t="s">
        <v>79</v>
      </c>
      <c r="D382" t="s">
        <v>81</v>
      </c>
      <c r="E382" t="s">
        <v>87</v>
      </c>
      <c r="F382">
        <v>0</v>
      </c>
    </row>
    <row r="383" spans="1:6" x14ac:dyDescent="0.25">
      <c r="A383" t="s">
        <v>12</v>
      </c>
      <c r="B383" t="s">
        <v>17</v>
      </c>
      <c r="C383" t="s">
        <v>79</v>
      </c>
      <c r="D383" t="s">
        <v>82</v>
      </c>
      <c r="E383" t="s">
        <v>85</v>
      </c>
      <c r="F383">
        <v>1</v>
      </c>
    </row>
    <row r="384" spans="1:6" x14ac:dyDescent="0.25">
      <c r="A384" t="s">
        <v>12</v>
      </c>
      <c r="B384" t="s">
        <v>17</v>
      </c>
      <c r="C384" t="s">
        <v>79</v>
      </c>
      <c r="D384" t="s">
        <v>82</v>
      </c>
      <c r="E384" t="s">
        <v>86</v>
      </c>
      <c r="F384">
        <v>5</v>
      </c>
    </row>
    <row r="385" spans="1:6" x14ac:dyDescent="0.25">
      <c r="A385" t="s">
        <v>12</v>
      </c>
      <c r="B385" t="s">
        <v>17</v>
      </c>
      <c r="C385" t="s">
        <v>79</v>
      </c>
      <c r="D385" t="s">
        <v>82</v>
      </c>
      <c r="E385" t="s">
        <v>87</v>
      </c>
      <c r="F385">
        <v>1</v>
      </c>
    </row>
    <row r="386" spans="1:6" x14ac:dyDescent="0.25">
      <c r="A386" t="s">
        <v>12</v>
      </c>
      <c r="B386" t="s">
        <v>17</v>
      </c>
      <c r="C386" t="s">
        <v>79</v>
      </c>
      <c r="D386" t="s">
        <v>83</v>
      </c>
      <c r="E386" t="s">
        <v>85</v>
      </c>
      <c r="F386">
        <v>2</v>
      </c>
    </row>
    <row r="387" spans="1:6" x14ac:dyDescent="0.25">
      <c r="A387" t="s">
        <v>12</v>
      </c>
      <c r="B387" t="s">
        <v>17</v>
      </c>
      <c r="C387" t="s">
        <v>79</v>
      </c>
      <c r="D387" t="s">
        <v>83</v>
      </c>
      <c r="E387" t="s">
        <v>86</v>
      </c>
      <c r="F387">
        <v>0</v>
      </c>
    </row>
    <row r="388" spans="1:6" x14ac:dyDescent="0.25">
      <c r="A388" t="s">
        <v>12</v>
      </c>
      <c r="B388" t="s">
        <v>17</v>
      </c>
      <c r="C388" t="s">
        <v>79</v>
      </c>
      <c r="D388" t="s">
        <v>83</v>
      </c>
      <c r="E388" t="s">
        <v>87</v>
      </c>
      <c r="F388">
        <v>2</v>
      </c>
    </row>
    <row r="389" spans="1:6" x14ac:dyDescent="0.25">
      <c r="A389" t="s">
        <v>12</v>
      </c>
      <c r="B389" t="s">
        <v>19</v>
      </c>
      <c r="C389" t="s">
        <v>79</v>
      </c>
      <c r="D389" t="s">
        <v>81</v>
      </c>
      <c r="E389" t="s">
        <v>85</v>
      </c>
      <c r="F389">
        <v>69</v>
      </c>
    </row>
    <row r="390" spans="1:6" x14ac:dyDescent="0.25">
      <c r="A390" t="s">
        <v>12</v>
      </c>
      <c r="B390" t="s">
        <v>19</v>
      </c>
      <c r="C390" t="s">
        <v>79</v>
      </c>
      <c r="D390" t="s">
        <v>81</v>
      </c>
      <c r="E390" t="s">
        <v>86</v>
      </c>
      <c r="F390">
        <v>8</v>
      </c>
    </row>
    <row r="391" spans="1:6" x14ac:dyDescent="0.25">
      <c r="A391" t="s">
        <v>12</v>
      </c>
      <c r="B391" t="s">
        <v>19</v>
      </c>
      <c r="C391" t="s">
        <v>79</v>
      </c>
      <c r="D391" t="s">
        <v>81</v>
      </c>
      <c r="E391" t="s">
        <v>87</v>
      </c>
      <c r="F391">
        <v>2</v>
      </c>
    </row>
    <row r="392" spans="1:6" x14ac:dyDescent="0.25">
      <c r="A392" t="s">
        <v>12</v>
      </c>
      <c r="B392" t="s">
        <v>19</v>
      </c>
      <c r="C392" t="s">
        <v>79</v>
      </c>
      <c r="D392" t="s">
        <v>82</v>
      </c>
      <c r="E392" t="s">
        <v>85</v>
      </c>
      <c r="F392">
        <v>0</v>
      </c>
    </row>
    <row r="393" spans="1:6" x14ac:dyDescent="0.25">
      <c r="A393" t="s">
        <v>12</v>
      </c>
      <c r="B393" t="s">
        <v>19</v>
      </c>
      <c r="C393" t="s">
        <v>79</v>
      </c>
      <c r="D393" t="s">
        <v>82</v>
      </c>
      <c r="E393" t="s">
        <v>86</v>
      </c>
      <c r="F393">
        <v>0</v>
      </c>
    </row>
    <row r="394" spans="1:6" x14ac:dyDescent="0.25">
      <c r="A394" t="s">
        <v>12</v>
      </c>
      <c r="B394" t="s">
        <v>19</v>
      </c>
      <c r="C394" t="s">
        <v>79</v>
      </c>
      <c r="D394" t="s">
        <v>82</v>
      </c>
      <c r="E394" t="s">
        <v>87</v>
      </c>
      <c r="F394">
        <v>0</v>
      </c>
    </row>
    <row r="395" spans="1:6" x14ac:dyDescent="0.25">
      <c r="A395" t="s">
        <v>12</v>
      </c>
      <c r="B395" t="s">
        <v>19</v>
      </c>
      <c r="C395" t="s">
        <v>79</v>
      </c>
      <c r="D395" t="s">
        <v>83</v>
      </c>
      <c r="E395" t="s">
        <v>85</v>
      </c>
      <c r="F395">
        <v>0</v>
      </c>
    </row>
    <row r="396" spans="1:6" x14ac:dyDescent="0.25">
      <c r="A396" t="s">
        <v>12</v>
      </c>
      <c r="B396" t="s">
        <v>19</v>
      </c>
      <c r="C396" t="s">
        <v>79</v>
      </c>
      <c r="D396" t="s">
        <v>83</v>
      </c>
      <c r="E396" t="s">
        <v>86</v>
      </c>
      <c r="F396">
        <v>0</v>
      </c>
    </row>
    <row r="397" spans="1:6" x14ac:dyDescent="0.25">
      <c r="A397" t="s">
        <v>12</v>
      </c>
      <c r="B397" t="s">
        <v>19</v>
      </c>
      <c r="C397" t="s">
        <v>79</v>
      </c>
      <c r="D397" t="s">
        <v>83</v>
      </c>
      <c r="E397" t="s">
        <v>87</v>
      </c>
      <c r="F397">
        <v>0</v>
      </c>
    </row>
    <row r="398" spans="1:6" x14ac:dyDescent="0.25">
      <c r="A398" t="s">
        <v>12</v>
      </c>
      <c r="B398" t="s">
        <v>22</v>
      </c>
      <c r="C398" t="s">
        <v>79</v>
      </c>
      <c r="D398" t="s">
        <v>81</v>
      </c>
      <c r="E398" t="s">
        <v>85</v>
      </c>
      <c r="F398">
        <v>844</v>
      </c>
    </row>
    <row r="399" spans="1:6" x14ac:dyDescent="0.25">
      <c r="A399" t="s">
        <v>12</v>
      </c>
      <c r="B399" t="s">
        <v>22</v>
      </c>
      <c r="C399" t="s">
        <v>79</v>
      </c>
      <c r="D399" t="s">
        <v>81</v>
      </c>
      <c r="E399" t="s">
        <v>86</v>
      </c>
      <c r="F399">
        <v>97</v>
      </c>
    </row>
    <row r="400" spans="1:6" x14ac:dyDescent="0.25">
      <c r="A400" t="s">
        <v>12</v>
      </c>
      <c r="B400" t="s">
        <v>22</v>
      </c>
      <c r="C400" t="s">
        <v>79</v>
      </c>
      <c r="D400" t="s">
        <v>81</v>
      </c>
      <c r="E400" t="s">
        <v>87</v>
      </c>
      <c r="F400">
        <v>4</v>
      </c>
    </row>
    <row r="401" spans="1:6" x14ac:dyDescent="0.25">
      <c r="A401" t="s">
        <v>12</v>
      </c>
      <c r="B401" t="s">
        <v>22</v>
      </c>
      <c r="C401" t="s">
        <v>79</v>
      </c>
      <c r="D401" t="s">
        <v>82</v>
      </c>
      <c r="E401" t="s">
        <v>85</v>
      </c>
      <c r="F401">
        <v>9</v>
      </c>
    </row>
    <row r="402" spans="1:6" x14ac:dyDescent="0.25">
      <c r="A402" t="s">
        <v>12</v>
      </c>
      <c r="B402" t="s">
        <v>22</v>
      </c>
      <c r="C402" t="s">
        <v>79</v>
      </c>
      <c r="D402" t="s">
        <v>82</v>
      </c>
      <c r="E402" t="s">
        <v>86</v>
      </c>
      <c r="F402">
        <v>8</v>
      </c>
    </row>
    <row r="403" spans="1:6" x14ac:dyDescent="0.25">
      <c r="A403" t="s">
        <v>12</v>
      </c>
      <c r="B403" t="s">
        <v>22</v>
      </c>
      <c r="C403" t="s">
        <v>79</v>
      </c>
      <c r="D403" t="s">
        <v>82</v>
      </c>
      <c r="E403" t="s">
        <v>87</v>
      </c>
      <c r="F403">
        <v>0</v>
      </c>
    </row>
    <row r="404" spans="1:6" x14ac:dyDescent="0.25">
      <c r="A404" t="s">
        <v>12</v>
      </c>
      <c r="B404" t="s">
        <v>22</v>
      </c>
      <c r="C404" t="s">
        <v>79</v>
      </c>
      <c r="D404" t="s">
        <v>83</v>
      </c>
      <c r="E404" t="s">
        <v>85</v>
      </c>
      <c r="F404">
        <v>11</v>
      </c>
    </row>
    <row r="405" spans="1:6" x14ac:dyDescent="0.25">
      <c r="A405" t="s">
        <v>12</v>
      </c>
      <c r="B405" t="s">
        <v>22</v>
      </c>
      <c r="C405" t="s">
        <v>79</v>
      </c>
      <c r="D405" t="s">
        <v>83</v>
      </c>
      <c r="E405" t="s">
        <v>86</v>
      </c>
      <c r="F405">
        <v>4</v>
      </c>
    </row>
    <row r="406" spans="1:6" x14ac:dyDescent="0.25">
      <c r="A406" t="s">
        <v>12</v>
      </c>
      <c r="B406" t="s">
        <v>22</v>
      </c>
      <c r="C406" t="s">
        <v>79</v>
      </c>
      <c r="D406" t="s">
        <v>83</v>
      </c>
      <c r="E406" t="s">
        <v>87</v>
      </c>
      <c r="F406">
        <v>1</v>
      </c>
    </row>
    <row r="407" spans="1:6" x14ac:dyDescent="0.25">
      <c r="A407" t="s">
        <v>12</v>
      </c>
      <c r="B407" t="s">
        <v>25</v>
      </c>
      <c r="C407" t="s">
        <v>79</v>
      </c>
      <c r="D407" t="s">
        <v>81</v>
      </c>
      <c r="E407" t="s">
        <v>85</v>
      </c>
      <c r="F407">
        <v>98</v>
      </c>
    </row>
    <row r="408" spans="1:6" x14ac:dyDescent="0.25">
      <c r="A408" t="s">
        <v>12</v>
      </c>
      <c r="B408" t="s">
        <v>25</v>
      </c>
      <c r="C408" t="s">
        <v>79</v>
      </c>
      <c r="D408" t="s">
        <v>81</v>
      </c>
      <c r="E408" t="s">
        <v>86</v>
      </c>
      <c r="F408">
        <v>5</v>
      </c>
    </row>
    <row r="409" spans="1:6" x14ac:dyDescent="0.25">
      <c r="A409" t="s">
        <v>12</v>
      </c>
      <c r="B409" t="s">
        <v>25</v>
      </c>
      <c r="C409" t="s">
        <v>79</v>
      </c>
      <c r="D409" t="s">
        <v>81</v>
      </c>
      <c r="E409" t="s">
        <v>87</v>
      </c>
      <c r="F409">
        <v>0</v>
      </c>
    </row>
    <row r="410" spans="1:6" x14ac:dyDescent="0.25">
      <c r="A410" t="s">
        <v>12</v>
      </c>
      <c r="B410" t="s">
        <v>25</v>
      </c>
      <c r="C410" t="s">
        <v>79</v>
      </c>
      <c r="D410" t="s">
        <v>82</v>
      </c>
      <c r="E410" t="s">
        <v>85</v>
      </c>
      <c r="F410">
        <v>1</v>
      </c>
    </row>
    <row r="411" spans="1:6" x14ac:dyDescent="0.25">
      <c r="A411" t="s">
        <v>12</v>
      </c>
      <c r="B411" t="s">
        <v>25</v>
      </c>
      <c r="C411" t="s">
        <v>79</v>
      </c>
      <c r="D411" t="s">
        <v>82</v>
      </c>
      <c r="E411" t="s">
        <v>86</v>
      </c>
      <c r="F411">
        <v>1</v>
      </c>
    </row>
    <row r="412" spans="1:6" x14ac:dyDescent="0.25">
      <c r="A412" t="s">
        <v>12</v>
      </c>
      <c r="B412" t="s">
        <v>25</v>
      </c>
      <c r="C412" t="s">
        <v>79</v>
      </c>
      <c r="D412" t="s">
        <v>82</v>
      </c>
      <c r="E412" t="s">
        <v>87</v>
      </c>
      <c r="F412">
        <v>0</v>
      </c>
    </row>
    <row r="413" spans="1:6" x14ac:dyDescent="0.25">
      <c r="A413" t="s">
        <v>12</v>
      </c>
      <c r="B413" t="s">
        <v>25</v>
      </c>
      <c r="C413" t="s">
        <v>79</v>
      </c>
      <c r="D413" t="s">
        <v>83</v>
      </c>
      <c r="E413" t="s">
        <v>85</v>
      </c>
      <c r="F413">
        <v>2</v>
      </c>
    </row>
    <row r="414" spans="1:6" x14ac:dyDescent="0.25">
      <c r="A414" t="s">
        <v>12</v>
      </c>
      <c r="B414" t="s">
        <v>25</v>
      </c>
      <c r="C414" t="s">
        <v>79</v>
      </c>
      <c r="D414" t="s">
        <v>83</v>
      </c>
      <c r="E414" t="s">
        <v>86</v>
      </c>
      <c r="F414">
        <v>0</v>
      </c>
    </row>
    <row r="415" spans="1:6" x14ac:dyDescent="0.25">
      <c r="A415" t="s">
        <v>12</v>
      </c>
      <c r="B415" t="s">
        <v>25</v>
      </c>
      <c r="C415" t="s">
        <v>79</v>
      </c>
      <c r="D415" t="s">
        <v>83</v>
      </c>
      <c r="E415" t="s">
        <v>87</v>
      </c>
      <c r="F415">
        <v>0</v>
      </c>
    </row>
    <row r="416" spans="1:6" x14ac:dyDescent="0.25">
      <c r="A416" t="s">
        <v>12</v>
      </c>
      <c r="B416" t="s">
        <v>28</v>
      </c>
      <c r="C416" t="s">
        <v>79</v>
      </c>
      <c r="D416" t="s">
        <v>81</v>
      </c>
      <c r="E416" t="s">
        <v>85</v>
      </c>
      <c r="F416">
        <v>76</v>
      </c>
    </row>
    <row r="417" spans="1:6" x14ac:dyDescent="0.25">
      <c r="A417" t="s">
        <v>12</v>
      </c>
      <c r="B417" t="s">
        <v>28</v>
      </c>
      <c r="C417" t="s">
        <v>79</v>
      </c>
      <c r="D417" t="s">
        <v>81</v>
      </c>
      <c r="E417" t="s">
        <v>86</v>
      </c>
      <c r="F417">
        <v>20</v>
      </c>
    </row>
    <row r="418" spans="1:6" x14ac:dyDescent="0.25">
      <c r="A418" t="s">
        <v>12</v>
      </c>
      <c r="B418" t="s">
        <v>28</v>
      </c>
      <c r="C418" t="s">
        <v>79</v>
      </c>
      <c r="D418" t="s">
        <v>81</v>
      </c>
      <c r="E418" t="s">
        <v>87</v>
      </c>
      <c r="F418">
        <v>2</v>
      </c>
    </row>
    <row r="419" spans="1:6" x14ac:dyDescent="0.25">
      <c r="A419" t="s">
        <v>12</v>
      </c>
      <c r="B419" t="s">
        <v>28</v>
      </c>
      <c r="C419" t="s">
        <v>79</v>
      </c>
      <c r="D419" t="s">
        <v>82</v>
      </c>
      <c r="E419" t="s">
        <v>85</v>
      </c>
      <c r="F419">
        <v>4</v>
      </c>
    </row>
    <row r="420" spans="1:6" x14ac:dyDescent="0.25">
      <c r="A420" t="s">
        <v>12</v>
      </c>
      <c r="B420" t="s">
        <v>28</v>
      </c>
      <c r="C420" t="s">
        <v>79</v>
      </c>
      <c r="D420" t="s">
        <v>82</v>
      </c>
      <c r="E420" t="s">
        <v>86</v>
      </c>
      <c r="F420">
        <v>10</v>
      </c>
    </row>
    <row r="421" spans="1:6" x14ac:dyDescent="0.25">
      <c r="A421" t="s">
        <v>12</v>
      </c>
      <c r="B421" t="s">
        <v>28</v>
      </c>
      <c r="C421" t="s">
        <v>79</v>
      </c>
      <c r="D421" t="s">
        <v>82</v>
      </c>
      <c r="E421" t="s">
        <v>87</v>
      </c>
      <c r="F421">
        <v>0</v>
      </c>
    </row>
    <row r="422" spans="1:6" x14ac:dyDescent="0.25">
      <c r="A422" t="s">
        <v>12</v>
      </c>
      <c r="B422" t="s">
        <v>28</v>
      </c>
      <c r="C422" t="s">
        <v>79</v>
      </c>
      <c r="D422" t="s">
        <v>83</v>
      </c>
      <c r="E422" t="s">
        <v>85</v>
      </c>
      <c r="F422">
        <v>10</v>
      </c>
    </row>
    <row r="423" spans="1:6" x14ac:dyDescent="0.25">
      <c r="A423" t="s">
        <v>12</v>
      </c>
      <c r="B423" t="s">
        <v>28</v>
      </c>
      <c r="C423" t="s">
        <v>79</v>
      </c>
      <c r="D423" t="s">
        <v>83</v>
      </c>
      <c r="E423" t="s">
        <v>86</v>
      </c>
      <c r="F423">
        <v>8</v>
      </c>
    </row>
    <row r="424" spans="1:6" x14ac:dyDescent="0.25">
      <c r="A424" t="s">
        <v>12</v>
      </c>
      <c r="B424" t="s">
        <v>28</v>
      </c>
      <c r="C424" t="s">
        <v>79</v>
      </c>
      <c r="D424" t="s">
        <v>83</v>
      </c>
      <c r="E424" t="s">
        <v>87</v>
      </c>
      <c r="F424">
        <v>0</v>
      </c>
    </row>
    <row r="425" spans="1:6" x14ac:dyDescent="0.25">
      <c r="A425" t="s">
        <v>12</v>
      </c>
      <c r="B425" t="s">
        <v>30</v>
      </c>
      <c r="C425" t="s">
        <v>79</v>
      </c>
      <c r="D425" t="s">
        <v>81</v>
      </c>
      <c r="E425" t="s">
        <v>85</v>
      </c>
      <c r="F425">
        <v>252</v>
      </c>
    </row>
    <row r="426" spans="1:6" x14ac:dyDescent="0.25">
      <c r="A426" t="s">
        <v>12</v>
      </c>
      <c r="B426" t="s">
        <v>30</v>
      </c>
      <c r="C426" t="s">
        <v>79</v>
      </c>
      <c r="D426" t="s">
        <v>81</v>
      </c>
      <c r="E426" t="s">
        <v>86</v>
      </c>
      <c r="F426">
        <v>38</v>
      </c>
    </row>
    <row r="427" spans="1:6" x14ac:dyDescent="0.25">
      <c r="A427" t="s">
        <v>12</v>
      </c>
      <c r="B427" t="s">
        <v>30</v>
      </c>
      <c r="C427" t="s">
        <v>79</v>
      </c>
      <c r="D427" t="s">
        <v>81</v>
      </c>
      <c r="E427" t="s">
        <v>87</v>
      </c>
      <c r="F427">
        <v>1</v>
      </c>
    </row>
    <row r="428" spans="1:6" x14ac:dyDescent="0.25">
      <c r="A428" t="s">
        <v>12</v>
      </c>
      <c r="B428" t="s">
        <v>30</v>
      </c>
      <c r="C428" t="s">
        <v>79</v>
      </c>
      <c r="D428" t="s">
        <v>82</v>
      </c>
      <c r="E428" t="s">
        <v>85</v>
      </c>
      <c r="F428">
        <v>9</v>
      </c>
    </row>
    <row r="429" spans="1:6" x14ac:dyDescent="0.25">
      <c r="A429" t="s">
        <v>12</v>
      </c>
      <c r="B429" t="s">
        <v>30</v>
      </c>
      <c r="C429" t="s">
        <v>79</v>
      </c>
      <c r="D429" t="s">
        <v>82</v>
      </c>
      <c r="E429" t="s">
        <v>86</v>
      </c>
      <c r="F429">
        <v>10</v>
      </c>
    </row>
    <row r="430" spans="1:6" x14ac:dyDescent="0.25">
      <c r="A430" t="s">
        <v>12</v>
      </c>
      <c r="B430" t="s">
        <v>30</v>
      </c>
      <c r="C430" t="s">
        <v>79</v>
      </c>
      <c r="D430" t="s">
        <v>82</v>
      </c>
      <c r="E430" t="s">
        <v>87</v>
      </c>
      <c r="F430">
        <v>1</v>
      </c>
    </row>
    <row r="431" spans="1:6" x14ac:dyDescent="0.25">
      <c r="A431" t="s">
        <v>12</v>
      </c>
      <c r="B431" t="s">
        <v>30</v>
      </c>
      <c r="C431" t="s">
        <v>79</v>
      </c>
      <c r="D431" t="s">
        <v>83</v>
      </c>
      <c r="E431" t="s">
        <v>85</v>
      </c>
      <c r="F431">
        <v>1</v>
      </c>
    </row>
    <row r="432" spans="1:6" x14ac:dyDescent="0.25">
      <c r="A432" t="s">
        <v>12</v>
      </c>
      <c r="B432" t="s">
        <v>30</v>
      </c>
      <c r="C432" t="s">
        <v>79</v>
      </c>
      <c r="D432" t="s">
        <v>83</v>
      </c>
      <c r="E432" t="s">
        <v>86</v>
      </c>
      <c r="F432">
        <v>2</v>
      </c>
    </row>
    <row r="433" spans="1:6" x14ac:dyDescent="0.25">
      <c r="A433" t="s">
        <v>12</v>
      </c>
      <c r="B433" t="s">
        <v>30</v>
      </c>
      <c r="C433" t="s">
        <v>79</v>
      </c>
      <c r="D433" t="s">
        <v>83</v>
      </c>
      <c r="E433" t="s">
        <v>87</v>
      </c>
      <c r="F433">
        <v>2</v>
      </c>
    </row>
    <row r="434" spans="1:6" x14ac:dyDescent="0.25">
      <c r="A434" t="s">
        <v>12</v>
      </c>
      <c r="B434" t="s">
        <v>32</v>
      </c>
      <c r="C434" t="s">
        <v>79</v>
      </c>
      <c r="D434" t="s">
        <v>81</v>
      </c>
      <c r="E434" t="s">
        <v>85</v>
      </c>
      <c r="F434">
        <v>91</v>
      </c>
    </row>
    <row r="435" spans="1:6" x14ac:dyDescent="0.25">
      <c r="A435" t="s">
        <v>12</v>
      </c>
      <c r="B435" t="s">
        <v>32</v>
      </c>
      <c r="C435" t="s">
        <v>79</v>
      </c>
      <c r="D435" t="s">
        <v>81</v>
      </c>
      <c r="E435" t="s">
        <v>86</v>
      </c>
      <c r="F435">
        <v>16</v>
      </c>
    </row>
    <row r="436" spans="1:6" x14ac:dyDescent="0.25">
      <c r="A436" t="s">
        <v>12</v>
      </c>
      <c r="B436" t="s">
        <v>32</v>
      </c>
      <c r="C436" t="s">
        <v>79</v>
      </c>
      <c r="D436" t="s">
        <v>81</v>
      </c>
      <c r="E436" t="s">
        <v>87</v>
      </c>
      <c r="F436">
        <v>2</v>
      </c>
    </row>
    <row r="437" spans="1:6" x14ac:dyDescent="0.25">
      <c r="A437" t="s">
        <v>12</v>
      </c>
      <c r="B437" t="s">
        <v>32</v>
      </c>
      <c r="C437" t="s">
        <v>79</v>
      </c>
      <c r="D437" t="s">
        <v>82</v>
      </c>
      <c r="E437" t="s">
        <v>85</v>
      </c>
      <c r="F437">
        <v>2</v>
      </c>
    </row>
    <row r="438" spans="1:6" x14ac:dyDescent="0.25">
      <c r="A438" t="s">
        <v>12</v>
      </c>
      <c r="B438" t="s">
        <v>32</v>
      </c>
      <c r="C438" t="s">
        <v>79</v>
      </c>
      <c r="D438" t="s">
        <v>82</v>
      </c>
      <c r="E438" t="s">
        <v>86</v>
      </c>
      <c r="F438">
        <v>3</v>
      </c>
    </row>
    <row r="439" spans="1:6" x14ac:dyDescent="0.25">
      <c r="A439" t="s">
        <v>12</v>
      </c>
      <c r="B439" t="s">
        <v>32</v>
      </c>
      <c r="C439" t="s">
        <v>79</v>
      </c>
      <c r="D439" t="s">
        <v>82</v>
      </c>
      <c r="E439" t="s">
        <v>87</v>
      </c>
      <c r="F439">
        <v>0</v>
      </c>
    </row>
    <row r="440" spans="1:6" x14ac:dyDescent="0.25">
      <c r="A440" t="s">
        <v>12</v>
      </c>
      <c r="B440" t="s">
        <v>32</v>
      </c>
      <c r="C440" t="s">
        <v>79</v>
      </c>
      <c r="D440" t="s">
        <v>83</v>
      </c>
      <c r="E440" t="s">
        <v>85</v>
      </c>
      <c r="F440">
        <v>3</v>
      </c>
    </row>
    <row r="441" spans="1:6" x14ac:dyDescent="0.25">
      <c r="A441" t="s">
        <v>12</v>
      </c>
      <c r="B441" t="s">
        <v>32</v>
      </c>
      <c r="C441" t="s">
        <v>79</v>
      </c>
      <c r="D441" t="s">
        <v>83</v>
      </c>
      <c r="E441" t="s">
        <v>86</v>
      </c>
      <c r="F441">
        <v>2</v>
      </c>
    </row>
    <row r="442" spans="1:6" x14ac:dyDescent="0.25">
      <c r="A442" t="s">
        <v>12</v>
      </c>
      <c r="B442" t="s">
        <v>32</v>
      </c>
      <c r="C442" t="s">
        <v>79</v>
      </c>
      <c r="D442" t="s">
        <v>83</v>
      </c>
      <c r="E442" t="s">
        <v>87</v>
      </c>
      <c r="F442">
        <v>2</v>
      </c>
    </row>
    <row r="443" spans="1:6" x14ac:dyDescent="0.25">
      <c r="A443" t="s">
        <v>12</v>
      </c>
      <c r="B443" t="s">
        <v>34</v>
      </c>
      <c r="C443" t="s">
        <v>79</v>
      </c>
      <c r="D443" t="s">
        <v>81</v>
      </c>
      <c r="E443" t="s">
        <v>85</v>
      </c>
      <c r="F443">
        <v>166</v>
      </c>
    </row>
    <row r="444" spans="1:6" x14ac:dyDescent="0.25">
      <c r="A444" t="s">
        <v>12</v>
      </c>
      <c r="B444" t="s">
        <v>34</v>
      </c>
      <c r="C444" t="s">
        <v>79</v>
      </c>
      <c r="D444" t="s">
        <v>81</v>
      </c>
      <c r="E444" t="s">
        <v>86</v>
      </c>
      <c r="F444">
        <v>4</v>
      </c>
    </row>
    <row r="445" spans="1:6" x14ac:dyDescent="0.25">
      <c r="A445" t="s">
        <v>12</v>
      </c>
      <c r="B445" t="s">
        <v>34</v>
      </c>
      <c r="C445" t="s">
        <v>79</v>
      </c>
      <c r="D445" t="s">
        <v>81</v>
      </c>
      <c r="E445" t="s">
        <v>87</v>
      </c>
      <c r="F445">
        <v>4</v>
      </c>
    </row>
    <row r="446" spans="1:6" x14ac:dyDescent="0.25">
      <c r="A446" t="s">
        <v>12</v>
      </c>
      <c r="B446" t="s">
        <v>34</v>
      </c>
      <c r="C446" t="s">
        <v>79</v>
      </c>
      <c r="D446" t="s">
        <v>82</v>
      </c>
      <c r="E446" t="s">
        <v>85</v>
      </c>
      <c r="F446">
        <v>4</v>
      </c>
    </row>
    <row r="447" spans="1:6" x14ac:dyDescent="0.25">
      <c r="A447" t="s">
        <v>12</v>
      </c>
      <c r="B447" t="s">
        <v>34</v>
      </c>
      <c r="C447" t="s">
        <v>79</v>
      </c>
      <c r="D447" t="s">
        <v>82</v>
      </c>
      <c r="E447" t="s">
        <v>86</v>
      </c>
      <c r="F447">
        <v>4</v>
      </c>
    </row>
    <row r="448" spans="1:6" x14ac:dyDescent="0.25">
      <c r="A448" t="s">
        <v>12</v>
      </c>
      <c r="B448" t="s">
        <v>34</v>
      </c>
      <c r="C448" t="s">
        <v>79</v>
      </c>
      <c r="D448" t="s">
        <v>82</v>
      </c>
      <c r="E448" t="s">
        <v>87</v>
      </c>
      <c r="F448">
        <v>0</v>
      </c>
    </row>
    <row r="449" spans="1:6" x14ac:dyDescent="0.25">
      <c r="A449" t="s">
        <v>12</v>
      </c>
      <c r="B449" t="s">
        <v>34</v>
      </c>
      <c r="C449" t="s">
        <v>79</v>
      </c>
      <c r="D449" t="s">
        <v>83</v>
      </c>
      <c r="E449" t="s">
        <v>85</v>
      </c>
      <c r="F449">
        <v>7</v>
      </c>
    </row>
    <row r="450" spans="1:6" x14ac:dyDescent="0.25">
      <c r="A450" t="s">
        <v>12</v>
      </c>
      <c r="B450" t="s">
        <v>34</v>
      </c>
      <c r="C450" t="s">
        <v>79</v>
      </c>
      <c r="D450" t="s">
        <v>83</v>
      </c>
      <c r="E450" t="s">
        <v>86</v>
      </c>
      <c r="F450">
        <v>0</v>
      </c>
    </row>
    <row r="451" spans="1:6" x14ac:dyDescent="0.25">
      <c r="A451" t="s">
        <v>12</v>
      </c>
      <c r="B451" t="s">
        <v>34</v>
      </c>
      <c r="C451" t="s">
        <v>79</v>
      </c>
      <c r="D451" t="s">
        <v>83</v>
      </c>
      <c r="E451" t="s">
        <v>87</v>
      </c>
      <c r="F451">
        <v>0</v>
      </c>
    </row>
    <row r="452" spans="1:6" s="8" customFormat="1" x14ac:dyDescent="0.25">
      <c r="A452" s="8" t="s">
        <v>12</v>
      </c>
      <c r="B452" s="8" t="s">
        <v>9</v>
      </c>
      <c r="C452" s="8" t="s">
        <v>80</v>
      </c>
      <c r="D452" s="8" t="s">
        <v>81</v>
      </c>
      <c r="E452" s="8" t="s">
        <v>85</v>
      </c>
      <c r="F452" s="8">
        <v>382</v>
      </c>
    </row>
    <row r="453" spans="1:6" x14ac:dyDescent="0.25">
      <c r="A453" t="s">
        <v>12</v>
      </c>
      <c r="B453" t="s">
        <v>9</v>
      </c>
      <c r="C453" t="s">
        <v>80</v>
      </c>
      <c r="D453" t="s">
        <v>81</v>
      </c>
      <c r="E453" t="s">
        <v>86</v>
      </c>
      <c r="F453">
        <v>72</v>
      </c>
    </row>
    <row r="454" spans="1:6" x14ac:dyDescent="0.25">
      <c r="A454" s="8" t="s">
        <v>12</v>
      </c>
      <c r="B454" t="s">
        <v>9</v>
      </c>
      <c r="C454" t="s">
        <v>80</v>
      </c>
      <c r="D454" t="s">
        <v>81</v>
      </c>
      <c r="E454" t="s">
        <v>87</v>
      </c>
      <c r="F454">
        <v>21</v>
      </c>
    </row>
    <row r="455" spans="1:6" x14ac:dyDescent="0.25">
      <c r="A455" t="s">
        <v>12</v>
      </c>
      <c r="B455" t="s">
        <v>9</v>
      </c>
      <c r="C455" t="s">
        <v>80</v>
      </c>
      <c r="D455" t="s">
        <v>82</v>
      </c>
      <c r="E455" t="s">
        <v>85</v>
      </c>
      <c r="F455">
        <v>32</v>
      </c>
    </row>
    <row r="456" spans="1:6" x14ac:dyDescent="0.25">
      <c r="A456" s="8" t="s">
        <v>12</v>
      </c>
      <c r="B456" t="s">
        <v>9</v>
      </c>
      <c r="C456" t="s">
        <v>80</v>
      </c>
      <c r="D456" t="s">
        <v>82</v>
      </c>
      <c r="E456" t="s">
        <v>86</v>
      </c>
      <c r="F456">
        <v>19</v>
      </c>
    </row>
    <row r="457" spans="1:6" x14ac:dyDescent="0.25">
      <c r="A457" t="s">
        <v>12</v>
      </c>
      <c r="B457" t="s">
        <v>9</v>
      </c>
      <c r="C457" t="s">
        <v>80</v>
      </c>
      <c r="D457" t="s">
        <v>82</v>
      </c>
      <c r="E457" t="s">
        <v>87</v>
      </c>
      <c r="F457">
        <v>1</v>
      </c>
    </row>
    <row r="458" spans="1:6" x14ac:dyDescent="0.25">
      <c r="A458" s="8" t="s">
        <v>12</v>
      </c>
      <c r="B458" t="s">
        <v>9</v>
      </c>
      <c r="C458" t="s">
        <v>80</v>
      </c>
      <c r="D458" t="s">
        <v>83</v>
      </c>
      <c r="E458" t="s">
        <v>85</v>
      </c>
      <c r="F458">
        <v>2</v>
      </c>
    </row>
    <row r="459" spans="1:6" x14ac:dyDescent="0.25">
      <c r="A459" t="s">
        <v>12</v>
      </c>
      <c r="B459" t="s">
        <v>9</v>
      </c>
      <c r="C459" t="s">
        <v>80</v>
      </c>
      <c r="D459" t="s">
        <v>83</v>
      </c>
      <c r="E459" t="s">
        <v>86</v>
      </c>
      <c r="F459">
        <v>0</v>
      </c>
    </row>
    <row r="460" spans="1:6" x14ac:dyDescent="0.25">
      <c r="A460" s="8" t="s">
        <v>12</v>
      </c>
      <c r="B460" t="s">
        <v>9</v>
      </c>
      <c r="C460" t="s">
        <v>80</v>
      </c>
      <c r="D460" t="s">
        <v>83</v>
      </c>
      <c r="E460" t="s">
        <v>87</v>
      </c>
      <c r="F460">
        <v>1</v>
      </c>
    </row>
    <row r="461" spans="1:6" x14ac:dyDescent="0.25">
      <c r="A461" t="s">
        <v>12</v>
      </c>
      <c r="B461" t="s">
        <v>13</v>
      </c>
      <c r="C461" t="s">
        <v>80</v>
      </c>
      <c r="D461" t="s">
        <v>81</v>
      </c>
      <c r="E461" t="s">
        <v>85</v>
      </c>
      <c r="F461">
        <v>6942</v>
      </c>
    </row>
    <row r="462" spans="1:6" x14ac:dyDescent="0.25">
      <c r="A462" s="8" t="s">
        <v>12</v>
      </c>
      <c r="B462" t="s">
        <v>13</v>
      </c>
      <c r="C462" t="s">
        <v>80</v>
      </c>
      <c r="D462" t="s">
        <v>81</v>
      </c>
      <c r="E462" t="s">
        <v>86</v>
      </c>
      <c r="F462">
        <v>654</v>
      </c>
    </row>
    <row r="463" spans="1:6" x14ac:dyDescent="0.25">
      <c r="A463" t="s">
        <v>12</v>
      </c>
      <c r="B463" t="s">
        <v>13</v>
      </c>
      <c r="C463" t="s">
        <v>80</v>
      </c>
      <c r="D463" t="s">
        <v>81</v>
      </c>
      <c r="E463" t="s">
        <v>87</v>
      </c>
      <c r="F463">
        <v>55</v>
      </c>
    </row>
    <row r="464" spans="1:6" x14ac:dyDescent="0.25">
      <c r="A464" s="8" t="s">
        <v>12</v>
      </c>
      <c r="B464" t="s">
        <v>13</v>
      </c>
      <c r="C464" t="s">
        <v>80</v>
      </c>
      <c r="D464" t="s">
        <v>82</v>
      </c>
      <c r="E464" t="s">
        <v>85</v>
      </c>
      <c r="F464">
        <v>139</v>
      </c>
    </row>
    <row r="465" spans="1:6" x14ac:dyDescent="0.25">
      <c r="A465" t="s">
        <v>12</v>
      </c>
      <c r="B465" t="s">
        <v>13</v>
      </c>
      <c r="C465" t="s">
        <v>80</v>
      </c>
      <c r="D465" t="s">
        <v>82</v>
      </c>
      <c r="E465" t="s">
        <v>86</v>
      </c>
      <c r="F465">
        <v>99</v>
      </c>
    </row>
    <row r="466" spans="1:6" x14ac:dyDescent="0.25">
      <c r="A466" s="8" t="s">
        <v>12</v>
      </c>
      <c r="B466" t="s">
        <v>13</v>
      </c>
      <c r="C466" t="s">
        <v>80</v>
      </c>
      <c r="D466" t="s">
        <v>82</v>
      </c>
      <c r="E466" t="s">
        <v>87</v>
      </c>
      <c r="F466">
        <v>18</v>
      </c>
    </row>
    <row r="467" spans="1:6" x14ac:dyDescent="0.25">
      <c r="A467" t="s">
        <v>12</v>
      </c>
      <c r="B467" t="s">
        <v>13</v>
      </c>
      <c r="C467" t="s">
        <v>80</v>
      </c>
      <c r="D467" t="s">
        <v>83</v>
      </c>
      <c r="E467" t="s">
        <v>85</v>
      </c>
      <c r="F467">
        <v>122</v>
      </c>
    </row>
    <row r="468" spans="1:6" x14ac:dyDescent="0.25">
      <c r="A468" s="8" t="s">
        <v>12</v>
      </c>
      <c r="B468" t="s">
        <v>13</v>
      </c>
      <c r="C468" t="s">
        <v>80</v>
      </c>
      <c r="D468" t="s">
        <v>83</v>
      </c>
      <c r="E468" t="s">
        <v>86</v>
      </c>
      <c r="F468">
        <v>41</v>
      </c>
    </row>
    <row r="469" spans="1:6" x14ac:dyDescent="0.25">
      <c r="A469" t="s">
        <v>12</v>
      </c>
      <c r="B469" t="s">
        <v>13</v>
      </c>
      <c r="C469" t="s">
        <v>80</v>
      </c>
      <c r="D469" t="s">
        <v>83</v>
      </c>
      <c r="E469" t="s">
        <v>87</v>
      </c>
      <c r="F469">
        <v>50</v>
      </c>
    </row>
    <row r="470" spans="1:6" x14ac:dyDescent="0.25">
      <c r="A470" s="8" t="s">
        <v>12</v>
      </c>
      <c r="B470" t="s">
        <v>17</v>
      </c>
      <c r="C470" t="s">
        <v>80</v>
      </c>
      <c r="D470" t="s">
        <v>81</v>
      </c>
      <c r="E470" t="s">
        <v>85</v>
      </c>
      <c r="F470">
        <v>580</v>
      </c>
    </row>
    <row r="471" spans="1:6" x14ac:dyDescent="0.25">
      <c r="A471" t="s">
        <v>12</v>
      </c>
      <c r="B471" t="s">
        <v>17</v>
      </c>
      <c r="C471" t="s">
        <v>80</v>
      </c>
      <c r="D471" t="s">
        <v>81</v>
      </c>
      <c r="E471" t="s">
        <v>86</v>
      </c>
      <c r="F471">
        <v>100</v>
      </c>
    </row>
    <row r="472" spans="1:6" x14ac:dyDescent="0.25">
      <c r="A472" s="8" t="s">
        <v>12</v>
      </c>
      <c r="B472" t="s">
        <v>17</v>
      </c>
      <c r="C472" t="s">
        <v>80</v>
      </c>
      <c r="D472" t="s">
        <v>81</v>
      </c>
      <c r="E472" t="s">
        <v>87</v>
      </c>
      <c r="F472">
        <v>17</v>
      </c>
    </row>
    <row r="473" spans="1:6" x14ac:dyDescent="0.25">
      <c r="A473" t="s">
        <v>12</v>
      </c>
      <c r="B473" t="s">
        <v>17</v>
      </c>
      <c r="C473" t="s">
        <v>80</v>
      </c>
      <c r="D473" t="s">
        <v>82</v>
      </c>
      <c r="E473" t="s">
        <v>85</v>
      </c>
      <c r="F473">
        <v>16</v>
      </c>
    </row>
    <row r="474" spans="1:6" x14ac:dyDescent="0.25">
      <c r="A474" s="8" t="s">
        <v>12</v>
      </c>
      <c r="B474" t="s">
        <v>17</v>
      </c>
      <c r="C474" t="s">
        <v>80</v>
      </c>
      <c r="D474" t="s">
        <v>82</v>
      </c>
      <c r="E474" t="s">
        <v>86</v>
      </c>
      <c r="F474">
        <v>39</v>
      </c>
    </row>
    <row r="475" spans="1:6" x14ac:dyDescent="0.25">
      <c r="A475" t="s">
        <v>12</v>
      </c>
      <c r="B475" t="s">
        <v>17</v>
      </c>
      <c r="C475" t="s">
        <v>80</v>
      </c>
      <c r="D475" t="s">
        <v>82</v>
      </c>
      <c r="E475" t="s">
        <v>87</v>
      </c>
      <c r="F475">
        <v>5</v>
      </c>
    </row>
    <row r="476" spans="1:6" x14ac:dyDescent="0.25">
      <c r="A476" s="8" t="s">
        <v>12</v>
      </c>
      <c r="B476" t="s">
        <v>17</v>
      </c>
      <c r="C476" t="s">
        <v>80</v>
      </c>
      <c r="D476" t="s">
        <v>83</v>
      </c>
      <c r="E476" t="s">
        <v>85</v>
      </c>
      <c r="F476">
        <v>42</v>
      </c>
    </row>
    <row r="477" spans="1:6" x14ac:dyDescent="0.25">
      <c r="A477" t="s">
        <v>12</v>
      </c>
      <c r="B477" t="s">
        <v>17</v>
      </c>
      <c r="C477" t="s">
        <v>80</v>
      </c>
      <c r="D477" t="s">
        <v>83</v>
      </c>
      <c r="E477" t="s">
        <v>86</v>
      </c>
      <c r="F477">
        <v>15</v>
      </c>
    </row>
    <row r="478" spans="1:6" x14ac:dyDescent="0.25">
      <c r="A478" s="8" t="s">
        <v>12</v>
      </c>
      <c r="B478" t="s">
        <v>17</v>
      </c>
      <c r="C478" t="s">
        <v>80</v>
      </c>
      <c r="D478" t="s">
        <v>83</v>
      </c>
      <c r="E478" t="s">
        <v>87</v>
      </c>
      <c r="F478">
        <v>13</v>
      </c>
    </row>
    <row r="479" spans="1:6" x14ac:dyDescent="0.25">
      <c r="A479" t="s">
        <v>12</v>
      </c>
      <c r="B479" t="s">
        <v>19</v>
      </c>
      <c r="C479" t="s">
        <v>80</v>
      </c>
      <c r="D479" t="s">
        <v>81</v>
      </c>
      <c r="E479" t="s">
        <v>85</v>
      </c>
      <c r="F479">
        <v>358</v>
      </c>
    </row>
    <row r="480" spans="1:6" x14ac:dyDescent="0.25">
      <c r="A480" s="8" t="s">
        <v>12</v>
      </c>
      <c r="B480" t="s">
        <v>19</v>
      </c>
      <c r="C480" t="s">
        <v>80</v>
      </c>
      <c r="D480" t="s">
        <v>81</v>
      </c>
      <c r="E480" t="s">
        <v>86</v>
      </c>
      <c r="F480">
        <v>64</v>
      </c>
    </row>
    <row r="481" spans="1:6" x14ac:dyDescent="0.25">
      <c r="A481" t="s">
        <v>12</v>
      </c>
      <c r="B481" t="s">
        <v>19</v>
      </c>
      <c r="C481" t="s">
        <v>80</v>
      </c>
      <c r="D481" t="s">
        <v>81</v>
      </c>
      <c r="E481" t="s">
        <v>87</v>
      </c>
      <c r="F481">
        <v>23</v>
      </c>
    </row>
    <row r="482" spans="1:6" x14ac:dyDescent="0.25">
      <c r="A482" s="8" t="s">
        <v>12</v>
      </c>
      <c r="B482" t="s">
        <v>19</v>
      </c>
      <c r="C482" t="s">
        <v>80</v>
      </c>
      <c r="D482" t="s">
        <v>82</v>
      </c>
      <c r="E482" t="s">
        <v>85</v>
      </c>
      <c r="F482">
        <v>7</v>
      </c>
    </row>
    <row r="483" spans="1:6" x14ac:dyDescent="0.25">
      <c r="A483" t="s">
        <v>12</v>
      </c>
      <c r="B483" t="s">
        <v>19</v>
      </c>
      <c r="C483" t="s">
        <v>80</v>
      </c>
      <c r="D483" t="s">
        <v>82</v>
      </c>
      <c r="E483" t="s">
        <v>86</v>
      </c>
      <c r="F483">
        <v>1</v>
      </c>
    </row>
    <row r="484" spans="1:6" x14ac:dyDescent="0.25">
      <c r="A484" s="8" t="s">
        <v>12</v>
      </c>
      <c r="B484" t="s">
        <v>19</v>
      </c>
      <c r="C484" t="s">
        <v>80</v>
      </c>
      <c r="D484" t="s">
        <v>82</v>
      </c>
      <c r="E484" t="s">
        <v>87</v>
      </c>
      <c r="F484">
        <v>2</v>
      </c>
    </row>
    <row r="485" spans="1:6" x14ac:dyDescent="0.25">
      <c r="A485" t="s">
        <v>12</v>
      </c>
      <c r="B485" t="s">
        <v>19</v>
      </c>
      <c r="C485" t="s">
        <v>80</v>
      </c>
      <c r="D485" t="s">
        <v>83</v>
      </c>
      <c r="E485" t="s">
        <v>85</v>
      </c>
      <c r="F485">
        <v>8</v>
      </c>
    </row>
    <row r="486" spans="1:6" x14ac:dyDescent="0.25">
      <c r="A486" s="8" t="s">
        <v>12</v>
      </c>
      <c r="B486" t="s">
        <v>19</v>
      </c>
      <c r="C486" t="s">
        <v>80</v>
      </c>
      <c r="D486" t="s">
        <v>83</v>
      </c>
      <c r="E486" t="s">
        <v>86</v>
      </c>
      <c r="F486">
        <v>2</v>
      </c>
    </row>
    <row r="487" spans="1:6" x14ac:dyDescent="0.25">
      <c r="A487" t="s">
        <v>12</v>
      </c>
      <c r="B487" t="s">
        <v>19</v>
      </c>
      <c r="C487" t="s">
        <v>80</v>
      </c>
      <c r="D487" t="s">
        <v>83</v>
      </c>
      <c r="E487" t="s">
        <v>87</v>
      </c>
      <c r="F487">
        <v>3</v>
      </c>
    </row>
    <row r="488" spans="1:6" x14ac:dyDescent="0.25">
      <c r="A488" s="8" t="s">
        <v>12</v>
      </c>
      <c r="B488" t="s">
        <v>22</v>
      </c>
      <c r="C488" t="s">
        <v>80</v>
      </c>
      <c r="D488" t="s">
        <v>81</v>
      </c>
      <c r="E488" t="s">
        <v>85</v>
      </c>
      <c r="F488">
        <v>5300</v>
      </c>
    </row>
    <row r="489" spans="1:6" x14ac:dyDescent="0.25">
      <c r="A489" t="s">
        <v>12</v>
      </c>
      <c r="B489" t="s">
        <v>22</v>
      </c>
      <c r="C489" t="s">
        <v>80</v>
      </c>
      <c r="D489" t="s">
        <v>81</v>
      </c>
      <c r="E489" t="s">
        <v>86</v>
      </c>
      <c r="F489">
        <v>523</v>
      </c>
    </row>
    <row r="490" spans="1:6" x14ac:dyDescent="0.25">
      <c r="A490" s="8" t="s">
        <v>12</v>
      </c>
      <c r="B490" t="s">
        <v>22</v>
      </c>
      <c r="C490" t="s">
        <v>80</v>
      </c>
      <c r="D490" t="s">
        <v>81</v>
      </c>
      <c r="E490" t="s">
        <v>87</v>
      </c>
      <c r="F490">
        <v>51</v>
      </c>
    </row>
    <row r="491" spans="1:6" x14ac:dyDescent="0.25">
      <c r="A491" t="s">
        <v>12</v>
      </c>
      <c r="B491" t="s">
        <v>22</v>
      </c>
      <c r="C491" t="s">
        <v>80</v>
      </c>
      <c r="D491" t="s">
        <v>82</v>
      </c>
      <c r="E491" t="s">
        <v>85</v>
      </c>
      <c r="F491">
        <v>89</v>
      </c>
    </row>
    <row r="492" spans="1:6" x14ac:dyDescent="0.25">
      <c r="A492" s="8" t="s">
        <v>12</v>
      </c>
      <c r="B492" t="s">
        <v>22</v>
      </c>
      <c r="C492" t="s">
        <v>80</v>
      </c>
      <c r="D492" t="s">
        <v>82</v>
      </c>
      <c r="E492" t="s">
        <v>86</v>
      </c>
      <c r="F492">
        <v>53</v>
      </c>
    </row>
    <row r="493" spans="1:6" x14ac:dyDescent="0.25">
      <c r="A493" t="s">
        <v>12</v>
      </c>
      <c r="B493" t="s">
        <v>22</v>
      </c>
      <c r="C493" t="s">
        <v>80</v>
      </c>
      <c r="D493" t="s">
        <v>82</v>
      </c>
      <c r="E493" t="s">
        <v>87</v>
      </c>
      <c r="F493">
        <v>7</v>
      </c>
    </row>
    <row r="494" spans="1:6" x14ac:dyDescent="0.25">
      <c r="A494" s="8" t="s">
        <v>12</v>
      </c>
      <c r="B494" t="s">
        <v>22</v>
      </c>
      <c r="C494" t="s">
        <v>80</v>
      </c>
      <c r="D494" t="s">
        <v>83</v>
      </c>
      <c r="E494" t="s">
        <v>85</v>
      </c>
      <c r="F494">
        <v>41</v>
      </c>
    </row>
    <row r="495" spans="1:6" x14ac:dyDescent="0.25">
      <c r="A495" t="s">
        <v>12</v>
      </c>
      <c r="B495" t="s">
        <v>22</v>
      </c>
      <c r="C495" t="s">
        <v>80</v>
      </c>
      <c r="D495" t="s">
        <v>83</v>
      </c>
      <c r="E495" t="s">
        <v>86</v>
      </c>
      <c r="F495">
        <v>14</v>
      </c>
    </row>
    <row r="496" spans="1:6" x14ac:dyDescent="0.25">
      <c r="A496" s="8" t="s">
        <v>12</v>
      </c>
      <c r="B496" t="s">
        <v>22</v>
      </c>
      <c r="C496" t="s">
        <v>80</v>
      </c>
      <c r="D496" t="s">
        <v>83</v>
      </c>
      <c r="E496" t="s">
        <v>87</v>
      </c>
      <c r="F496">
        <v>16</v>
      </c>
    </row>
    <row r="497" spans="1:6" x14ac:dyDescent="0.25">
      <c r="A497" t="s">
        <v>12</v>
      </c>
      <c r="B497" t="s">
        <v>25</v>
      </c>
      <c r="C497" t="s">
        <v>80</v>
      </c>
      <c r="D497" t="s">
        <v>81</v>
      </c>
      <c r="E497" t="s">
        <v>85</v>
      </c>
      <c r="F497">
        <v>491</v>
      </c>
    </row>
    <row r="498" spans="1:6" x14ac:dyDescent="0.25">
      <c r="A498" s="8" t="s">
        <v>12</v>
      </c>
      <c r="B498" t="s">
        <v>25</v>
      </c>
      <c r="C498" t="s">
        <v>80</v>
      </c>
      <c r="D498" t="s">
        <v>81</v>
      </c>
      <c r="E498" t="s">
        <v>86</v>
      </c>
      <c r="F498">
        <v>42</v>
      </c>
    </row>
    <row r="499" spans="1:6" x14ac:dyDescent="0.25">
      <c r="A499" t="s">
        <v>12</v>
      </c>
      <c r="B499" t="s">
        <v>25</v>
      </c>
      <c r="C499" t="s">
        <v>80</v>
      </c>
      <c r="D499" t="s">
        <v>81</v>
      </c>
      <c r="E499" t="s">
        <v>87</v>
      </c>
      <c r="F499">
        <v>11</v>
      </c>
    </row>
    <row r="500" spans="1:6" x14ac:dyDescent="0.25">
      <c r="A500" s="8" t="s">
        <v>12</v>
      </c>
      <c r="B500" t="s">
        <v>25</v>
      </c>
      <c r="C500" t="s">
        <v>80</v>
      </c>
      <c r="D500" t="s">
        <v>82</v>
      </c>
      <c r="E500" t="s">
        <v>85</v>
      </c>
      <c r="F500">
        <v>12</v>
      </c>
    </row>
    <row r="501" spans="1:6" x14ac:dyDescent="0.25">
      <c r="A501" t="s">
        <v>12</v>
      </c>
      <c r="B501" t="s">
        <v>25</v>
      </c>
      <c r="C501" t="s">
        <v>80</v>
      </c>
      <c r="D501" t="s">
        <v>82</v>
      </c>
      <c r="E501" t="s">
        <v>86</v>
      </c>
      <c r="F501">
        <v>0</v>
      </c>
    </row>
    <row r="502" spans="1:6" x14ac:dyDescent="0.25">
      <c r="A502" s="8" t="s">
        <v>12</v>
      </c>
      <c r="B502" t="s">
        <v>25</v>
      </c>
      <c r="C502" t="s">
        <v>80</v>
      </c>
      <c r="D502" t="s">
        <v>82</v>
      </c>
      <c r="E502" t="s">
        <v>87</v>
      </c>
      <c r="F502">
        <v>3</v>
      </c>
    </row>
    <row r="503" spans="1:6" x14ac:dyDescent="0.25">
      <c r="A503" t="s">
        <v>12</v>
      </c>
      <c r="B503" t="s">
        <v>25</v>
      </c>
      <c r="C503" t="s">
        <v>80</v>
      </c>
      <c r="D503" t="s">
        <v>83</v>
      </c>
      <c r="E503" t="s">
        <v>85</v>
      </c>
      <c r="F503">
        <v>5</v>
      </c>
    </row>
    <row r="504" spans="1:6" x14ac:dyDescent="0.25">
      <c r="A504" s="8" t="s">
        <v>12</v>
      </c>
      <c r="B504" t="s">
        <v>25</v>
      </c>
      <c r="C504" t="s">
        <v>80</v>
      </c>
      <c r="D504" t="s">
        <v>83</v>
      </c>
      <c r="E504" t="s">
        <v>86</v>
      </c>
      <c r="F504">
        <v>5</v>
      </c>
    </row>
    <row r="505" spans="1:6" x14ac:dyDescent="0.25">
      <c r="A505" t="s">
        <v>12</v>
      </c>
      <c r="B505" t="s">
        <v>25</v>
      </c>
      <c r="C505" t="s">
        <v>80</v>
      </c>
      <c r="D505" t="s">
        <v>83</v>
      </c>
      <c r="E505" t="s">
        <v>87</v>
      </c>
      <c r="F505">
        <v>1</v>
      </c>
    </row>
    <row r="506" spans="1:6" x14ac:dyDescent="0.25">
      <c r="A506" s="8" t="s">
        <v>12</v>
      </c>
      <c r="B506" t="s">
        <v>28</v>
      </c>
      <c r="C506" t="s">
        <v>80</v>
      </c>
      <c r="D506" t="s">
        <v>81</v>
      </c>
      <c r="E506" t="s">
        <v>85</v>
      </c>
      <c r="F506">
        <v>413</v>
      </c>
    </row>
    <row r="507" spans="1:6" x14ac:dyDescent="0.25">
      <c r="A507" t="s">
        <v>12</v>
      </c>
      <c r="B507" t="s">
        <v>28</v>
      </c>
      <c r="C507" t="s">
        <v>80</v>
      </c>
      <c r="D507" t="s">
        <v>81</v>
      </c>
      <c r="E507" t="s">
        <v>86</v>
      </c>
      <c r="F507">
        <v>88</v>
      </c>
    </row>
    <row r="508" spans="1:6" x14ac:dyDescent="0.25">
      <c r="A508" s="8" t="s">
        <v>12</v>
      </c>
      <c r="B508" t="s">
        <v>28</v>
      </c>
      <c r="C508" t="s">
        <v>80</v>
      </c>
      <c r="D508" t="s">
        <v>81</v>
      </c>
      <c r="E508" t="s">
        <v>87</v>
      </c>
      <c r="F508">
        <v>16</v>
      </c>
    </row>
    <row r="509" spans="1:6" x14ac:dyDescent="0.25">
      <c r="A509" t="s">
        <v>12</v>
      </c>
      <c r="B509" t="s">
        <v>28</v>
      </c>
      <c r="C509" t="s">
        <v>80</v>
      </c>
      <c r="D509" t="s">
        <v>82</v>
      </c>
      <c r="E509" t="s">
        <v>85</v>
      </c>
      <c r="F509">
        <v>32</v>
      </c>
    </row>
    <row r="510" spans="1:6" x14ac:dyDescent="0.25">
      <c r="A510" s="8" t="s">
        <v>12</v>
      </c>
      <c r="B510" t="s">
        <v>28</v>
      </c>
      <c r="C510" t="s">
        <v>80</v>
      </c>
      <c r="D510" t="s">
        <v>82</v>
      </c>
      <c r="E510" t="s">
        <v>86</v>
      </c>
      <c r="F510">
        <v>57</v>
      </c>
    </row>
    <row r="511" spans="1:6" x14ac:dyDescent="0.25">
      <c r="A511" t="s">
        <v>12</v>
      </c>
      <c r="B511" t="s">
        <v>28</v>
      </c>
      <c r="C511" t="s">
        <v>80</v>
      </c>
      <c r="D511" t="s">
        <v>82</v>
      </c>
      <c r="E511" t="s">
        <v>87</v>
      </c>
      <c r="F511">
        <v>52</v>
      </c>
    </row>
    <row r="512" spans="1:6" x14ac:dyDescent="0.25">
      <c r="A512" s="8" t="s">
        <v>12</v>
      </c>
      <c r="B512" t="s">
        <v>28</v>
      </c>
      <c r="C512" t="s">
        <v>80</v>
      </c>
      <c r="D512" t="s">
        <v>83</v>
      </c>
      <c r="E512" t="s">
        <v>85</v>
      </c>
      <c r="F512">
        <v>101</v>
      </c>
    </row>
    <row r="513" spans="1:6" x14ac:dyDescent="0.25">
      <c r="A513" t="s">
        <v>12</v>
      </c>
      <c r="B513" t="s">
        <v>28</v>
      </c>
      <c r="C513" t="s">
        <v>80</v>
      </c>
      <c r="D513" t="s">
        <v>83</v>
      </c>
      <c r="E513" t="s">
        <v>86</v>
      </c>
      <c r="F513">
        <v>115</v>
      </c>
    </row>
    <row r="514" spans="1:6" x14ac:dyDescent="0.25">
      <c r="A514" s="8" t="s">
        <v>12</v>
      </c>
      <c r="B514" t="s">
        <v>28</v>
      </c>
      <c r="C514" t="s">
        <v>80</v>
      </c>
      <c r="D514" t="s">
        <v>83</v>
      </c>
      <c r="E514" t="s">
        <v>87</v>
      </c>
      <c r="F514">
        <v>8</v>
      </c>
    </row>
    <row r="515" spans="1:6" x14ac:dyDescent="0.25">
      <c r="A515" t="s">
        <v>12</v>
      </c>
      <c r="B515" t="s">
        <v>30</v>
      </c>
      <c r="C515" t="s">
        <v>80</v>
      </c>
      <c r="D515" t="s">
        <v>81</v>
      </c>
      <c r="E515" t="s">
        <v>85</v>
      </c>
      <c r="F515">
        <v>1506</v>
      </c>
    </row>
    <row r="516" spans="1:6" x14ac:dyDescent="0.25">
      <c r="A516" s="8" t="s">
        <v>12</v>
      </c>
      <c r="B516" t="s">
        <v>30</v>
      </c>
      <c r="C516" t="s">
        <v>80</v>
      </c>
      <c r="D516" t="s">
        <v>81</v>
      </c>
      <c r="E516" t="s">
        <v>86</v>
      </c>
      <c r="F516">
        <v>245</v>
      </c>
    </row>
    <row r="517" spans="1:6" x14ac:dyDescent="0.25">
      <c r="A517" t="s">
        <v>12</v>
      </c>
      <c r="B517" t="s">
        <v>30</v>
      </c>
      <c r="C517" t="s">
        <v>80</v>
      </c>
      <c r="D517" t="s">
        <v>81</v>
      </c>
      <c r="E517" t="s">
        <v>87</v>
      </c>
      <c r="F517">
        <v>19</v>
      </c>
    </row>
    <row r="518" spans="1:6" x14ac:dyDescent="0.25">
      <c r="A518" s="8" t="s">
        <v>12</v>
      </c>
      <c r="B518" t="s">
        <v>30</v>
      </c>
      <c r="C518" t="s">
        <v>80</v>
      </c>
      <c r="D518" t="s">
        <v>82</v>
      </c>
      <c r="E518" t="s">
        <v>85</v>
      </c>
      <c r="F518">
        <v>74</v>
      </c>
    </row>
    <row r="519" spans="1:6" x14ac:dyDescent="0.25">
      <c r="A519" t="s">
        <v>12</v>
      </c>
      <c r="B519" t="s">
        <v>30</v>
      </c>
      <c r="C519" t="s">
        <v>80</v>
      </c>
      <c r="D519" t="s">
        <v>82</v>
      </c>
      <c r="E519" t="s">
        <v>86</v>
      </c>
      <c r="F519">
        <v>60</v>
      </c>
    </row>
    <row r="520" spans="1:6" x14ac:dyDescent="0.25">
      <c r="A520" s="8" t="s">
        <v>12</v>
      </c>
      <c r="B520" t="s">
        <v>30</v>
      </c>
      <c r="C520" t="s">
        <v>80</v>
      </c>
      <c r="D520" t="s">
        <v>82</v>
      </c>
      <c r="E520" t="s">
        <v>87</v>
      </c>
      <c r="F520">
        <v>24</v>
      </c>
    </row>
    <row r="521" spans="1:6" x14ac:dyDescent="0.25">
      <c r="A521" t="s">
        <v>12</v>
      </c>
      <c r="B521" t="s">
        <v>30</v>
      </c>
      <c r="C521" t="s">
        <v>80</v>
      </c>
      <c r="D521" t="s">
        <v>83</v>
      </c>
      <c r="E521" t="s">
        <v>85</v>
      </c>
      <c r="F521">
        <v>15</v>
      </c>
    </row>
    <row r="522" spans="1:6" x14ac:dyDescent="0.25">
      <c r="A522" s="8" t="s">
        <v>12</v>
      </c>
      <c r="B522" t="s">
        <v>30</v>
      </c>
      <c r="C522" t="s">
        <v>80</v>
      </c>
      <c r="D522" t="s">
        <v>83</v>
      </c>
      <c r="E522" t="s">
        <v>86</v>
      </c>
      <c r="F522">
        <v>23</v>
      </c>
    </row>
    <row r="523" spans="1:6" x14ac:dyDescent="0.25">
      <c r="A523" t="s">
        <v>12</v>
      </c>
      <c r="B523" t="s">
        <v>30</v>
      </c>
      <c r="C523" t="s">
        <v>80</v>
      </c>
      <c r="D523" t="s">
        <v>83</v>
      </c>
      <c r="E523" t="s">
        <v>87</v>
      </c>
      <c r="F523">
        <v>19</v>
      </c>
    </row>
    <row r="524" spans="1:6" x14ac:dyDescent="0.25">
      <c r="A524" s="8" t="s">
        <v>12</v>
      </c>
      <c r="B524" t="s">
        <v>32</v>
      </c>
      <c r="C524" t="s">
        <v>80</v>
      </c>
      <c r="D524" t="s">
        <v>81</v>
      </c>
      <c r="E524" t="s">
        <v>85</v>
      </c>
      <c r="F524">
        <v>788</v>
      </c>
    </row>
    <row r="525" spans="1:6" x14ac:dyDescent="0.25">
      <c r="A525" t="s">
        <v>12</v>
      </c>
      <c r="B525" t="s">
        <v>32</v>
      </c>
      <c r="C525" t="s">
        <v>80</v>
      </c>
      <c r="D525" t="s">
        <v>81</v>
      </c>
      <c r="E525" t="s">
        <v>86</v>
      </c>
      <c r="F525">
        <v>116</v>
      </c>
    </row>
    <row r="526" spans="1:6" x14ac:dyDescent="0.25">
      <c r="A526" s="8" t="s">
        <v>12</v>
      </c>
      <c r="B526" t="s">
        <v>32</v>
      </c>
      <c r="C526" t="s">
        <v>80</v>
      </c>
      <c r="D526" t="s">
        <v>81</v>
      </c>
      <c r="E526" t="s">
        <v>87</v>
      </c>
      <c r="F526">
        <v>31</v>
      </c>
    </row>
    <row r="527" spans="1:6" x14ac:dyDescent="0.25">
      <c r="A527" t="s">
        <v>12</v>
      </c>
      <c r="B527" t="s">
        <v>32</v>
      </c>
      <c r="C527" t="s">
        <v>80</v>
      </c>
      <c r="D527" t="s">
        <v>82</v>
      </c>
      <c r="E527" t="s">
        <v>85</v>
      </c>
      <c r="F527">
        <v>11</v>
      </c>
    </row>
    <row r="528" spans="1:6" x14ac:dyDescent="0.25">
      <c r="A528" s="8" t="s">
        <v>12</v>
      </c>
      <c r="B528" t="s">
        <v>32</v>
      </c>
      <c r="C528" t="s">
        <v>80</v>
      </c>
      <c r="D528" t="s">
        <v>82</v>
      </c>
      <c r="E528" t="s">
        <v>86</v>
      </c>
      <c r="F528">
        <v>26</v>
      </c>
    </row>
    <row r="529" spans="1:6" x14ac:dyDescent="0.25">
      <c r="A529" t="s">
        <v>12</v>
      </c>
      <c r="B529" t="s">
        <v>32</v>
      </c>
      <c r="C529" t="s">
        <v>80</v>
      </c>
      <c r="D529" t="s">
        <v>82</v>
      </c>
      <c r="E529" t="s">
        <v>87</v>
      </c>
      <c r="F529">
        <v>5</v>
      </c>
    </row>
    <row r="530" spans="1:6" x14ac:dyDescent="0.25">
      <c r="A530" s="8" t="s">
        <v>12</v>
      </c>
      <c r="B530" t="s">
        <v>32</v>
      </c>
      <c r="C530" t="s">
        <v>80</v>
      </c>
      <c r="D530" t="s">
        <v>83</v>
      </c>
      <c r="E530" t="s">
        <v>85</v>
      </c>
      <c r="F530">
        <v>36</v>
      </c>
    </row>
    <row r="531" spans="1:6" x14ac:dyDescent="0.25">
      <c r="A531" t="s">
        <v>12</v>
      </c>
      <c r="B531" t="s">
        <v>32</v>
      </c>
      <c r="C531" t="s">
        <v>80</v>
      </c>
      <c r="D531" t="s">
        <v>83</v>
      </c>
      <c r="E531" t="s">
        <v>86</v>
      </c>
      <c r="F531">
        <v>10</v>
      </c>
    </row>
    <row r="532" spans="1:6" x14ac:dyDescent="0.25">
      <c r="A532" s="8" t="s">
        <v>12</v>
      </c>
      <c r="B532" t="s">
        <v>32</v>
      </c>
      <c r="C532" t="s">
        <v>80</v>
      </c>
      <c r="D532" t="s">
        <v>83</v>
      </c>
      <c r="E532" t="s">
        <v>87</v>
      </c>
      <c r="F532">
        <v>29</v>
      </c>
    </row>
    <row r="533" spans="1:6" x14ac:dyDescent="0.25">
      <c r="A533" t="s">
        <v>12</v>
      </c>
      <c r="B533" t="s">
        <v>34</v>
      </c>
      <c r="C533" t="s">
        <v>80</v>
      </c>
      <c r="D533" t="s">
        <v>81</v>
      </c>
      <c r="E533" t="s">
        <v>85</v>
      </c>
      <c r="F533">
        <v>649</v>
      </c>
    </row>
    <row r="534" spans="1:6" x14ac:dyDescent="0.25">
      <c r="A534" s="8" t="s">
        <v>12</v>
      </c>
      <c r="B534" t="s">
        <v>34</v>
      </c>
      <c r="C534" t="s">
        <v>80</v>
      </c>
      <c r="D534" t="s">
        <v>81</v>
      </c>
      <c r="E534" t="s">
        <v>86</v>
      </c>
      <c r="F534">
        <v>79</v>
      </c>
    </row>
    <row r="535" spans="1:6" x14ac:dyDescent="0.25">
      <c r="A535" t="s">
        <v>12</v>
      </c>
      <c r="B535" t="s">
        <v>34</v>
      </c>
      <c r="C535" t="s">
        <v>80</v>
      </c>
      <c r="D535" t="s">
        <v>81</v>
      </c>
      <c r="E535" t="s">
        <v>87</v>
      </c>
      <c r="F535">
        <v>12</v>
      </c>
    </row>
    <row r="536" spans="1:6" x14ac:dyDescent="0.25">
      <c r="A536" s="8" t="s">
        <v>12</v>
      </c>
      <c r="B536" t="s">
        <v>34</v>
      </c>
      <c r="C536" t="s">
        <v>80</v>
      </c>
      <c r="D536" t="s">
        <v>82</v>
      </c>
      <c r="E536" t="s">
        <v>85</v>
      </c>
      <c r="F536">
        <v>21</v>
      </c>
    </row>
    <row r="537" spans="1:6" x14ac:dyDescent="0.25">
      <c r="A537" t="s">
        <v>12</v>
      </c>
      <c r="B537" t="s">
        <v>34</v>
      </c>
      <c r="C537" t="s">
        <v>80</v>
      </c>
      <c r="D537" t="s">
        <v>82</v>
      </c>
      <c r="E537" t="s">
        <v>86</v>
      </c>
      <c r="F537">
        <v>29</v>
      </c>
    </row>
    <row r="538" spans="1:6" x14ac:dyDescent="0.25">
      <c r="A538" s="8" t="s">
        <v>12</v>
      </c>
      <c r="B538" t="s">
        <v>34</v>
      </c>
      <c r="C538" t="s">
        <v>80</v>
      </c>
      <c r="D538" t="s">
        <v>82</v>
      </c>
      <c r="E538" t="s">
        <v>87</v>
      </c>
      <c r="F538">
        <v>1</v>
      </c>
    </row>
    <row r="539" spans="1:6" x14ac:dyDescent="0.25">
      <c r="A539" t="s">
        <v>12</v>
      </c>
      <c r="B539" t="s">
        <v>34</v>
      </c>
      <c r="C539" t="s">
        <v>80</v>
      </c>
      <c r="D539" t="s">
        <v>83</v>
      </c>
      <c r="E539" t="s">
        <v>85</v>
      </c>
      <c r="F539">
        <v>44</v>
      </c>
    </row>
    <row r="540" spans="1:6" x14ac:dyDescent="0.25">
      <c r="A540" s="8" t="s">
        <v>12</v>
      </c>
      <c r="B540" t="s">
        <v>34</v>
      </c>
      <c r="C540" t="s">
        <v>80</v>
      </c>
      <c r="D540" t="s">
        <v>83</v>
      </c>
      <c r="E540" t="s">
        <v>86</v>
      </c>
      <c r="F540">
        <v>4</v>
      </c>
    </row>
    <row r="541" spans="1:6" x14ac:dyDescent="0.25">
      <c r="A541" t="s">
        <v>12</v>
      </c>
      <c r="B541" t="s">
        <v>34</v>
      </c>
      <c r="C541" t="s">
        <v>80</v>
      </c>
      <c r="D541" t="s">
        <v>83</v>
      </c>
      <c r="E541" t="s">
        <v>87</v>
      </c>
      <c r="F541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'infos liste déroulante'!$C$1:$C$12</xm:f>
          </x14:formula1>
          <xm:sqref>B2:B1000</xm:sqref>
        </x14:dataValidation>
        <x14:dataValidation type="list" allowBlank="1" showInputMessage="1" showErrorMessage="1">
          <x14:formula1>
            <xm:f>'infos liste déroulante'!$A$1:$A$13</xm:f>
          </x14:formula1>
          <xm:sqref>A2:A1000</xm:sqref>
        </x14:dataValidation>
        <x14:dataValidation type="list" allowBlank="1" showInputMessage="1" showErrorMessage="1">
          <x14:formula1>
            <xm:f>'infos liste déroulante'!$U$1:$U$7</xm:f>
          </x14:formula1>
          <xm:sqref>C2:C1000</xm:sqref>
        </x14:dataValidation>
        <x14:dataValidation type="list" allowBlank="1" showInputMessage="1" showErrorMessage="1">
          <x14:formula1>
            <xm:f>'infos liste déroulante'!$W$1:$W$4</xm:f>
          </x14:formula1>
          <xm:sqref>D2:D1000</xm:sqref>
        </x14:dataValidation>
        <x14:dataValidation type="list" allowBlank="1" showInputMessage="1" showErrorMessage="1">
          <x14:formula1>
            <xm:f>'infos liste déroulante'!$Y$1:$Y$4</xm:f>
          </x14:formula1>
          <xm:sqref>E2:E1000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"/>
  <sheetViews>
    <sheetView workbookViewId="0">
      <selection activeCell="C14" sqref="C1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ACCUEIL</vt:lpstr>
      <vt:lpstr>PRESCOLAIRE</vt:lpstr>
      <vt:lpstr>INFRASTRUCTURES</vt:lpstr>
      <vt:lpstr>EFFECTIFS</vt:lpstr>
      <vt:lpstr>infos liste déroulante</vt:lpstr>
      <vt:lpstr>TCD_Elec_effec</vt:lpstr>
      <vt:lpstr>Elev_effec</vt:lpstr>
      <vt:lpstr>Elev_vulné_effec</vt:lpstr>
      <vt:lpstr>TCD_Repar_locaux</vt:lpstr>
      <vt:lpstr>Repar_locaux</vt:lpstr>
      <vt:lpstr>Enseig_effec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2023-05-17T09:23:15Z</dcterms:created>
  <dcterms:modified xsi:type="dcterms:W3CDTF">2023-07-25T00:04:26Z</dcterms:modified>
</cp:coreProperties>
</file>