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terial" sheetId="1" r:id="rId1"/>
    <sheet name="Orçament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2" l="1"/>
  <c r="D56" i="2"/>
  <c r="D60" i="2"/>
  <c r="D53" i="2"/>
  <c r="D54" i="2"/>
  <c r="D55" i="2"/>
  <c r="D57" i="2"/>
  <c r="D58" i="2"/>
  <c r="D59" i="2"/>
  <c r="D52" i="2"/>
  <c r="D30" i="2"/>
  <c r="D31" i="2"/>
  <c r="D32" i="2"/>
  <c r="D48" i="2" s="1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9" i="2"/>
  <c r="C8" i="2"/>
  <c r="D10" i="2"/>
  <c r="D22" i="2"/>
  <c r="B18" i="2"/>
  <c r="D18" i="2" s="1"/>
  <c r="B21" i="2"/>
  <c r="D21" i="2" s="1"/>
  <c r="B20" i="2"/>
  <c r="D20" i="2" s="1"/>
  <c r="B19" i="2"/>
  <c r="D19" i="2" s="1"/>
  <c r="AD33" i="1"/>
  <c r="AD34" i="1" s="1"/>
  <c r="AC33" i="1"/>
  <c r="AC34" i="1" s="1"/>
  <c r="AB33" i="1"/>
  <c r="AB34" i="1" s="1"/>
  <c r="AD23" i="1"/>
  <c r="AC23" i="1"/>
  <c r="AB23" i="1"/>
  <c r="AA23" i="1"/>
  <c r="Z23" i="1"/>
  <c r="Y23" i="1"/>
  <c r="AA33" i="1"/>
  <c r="AA34" i="1" s="1"/>
  <c r="Z33" i="1"/>
  <c r="Z34" i="1" s="1"/>
  <c r="Y33" i="1"/>
  <c r="Y34" i="1" s="1"/>
  <c r="X33" i="1"/>
  <c r="X23" i="1"/>
  <c r="X34" i="1" s="1"/>
  <c r="V32" i="1" l="1"/>
  <c r="V33" i="1" s="1"/>
  <c r="V27" i="1"/>
  <c r="V22" i="1"/>
  <c r="V17" i="1"/>
  <c r="V13" i="1"/>
  <c r="V7" i="1"/>
  <c r="S33" i="1"/>
  <c r="T33" i="1"/>
  <c r="U33" i="1"/>
  <c r="W33" i="1"/>
  <c r="S23" i="1"/>
  <c r="T23" i="1"/>
  <c r="U23" i="1"/>
  <c r="P33" i="1"/>
  <c r="Q33" i="1"/>
  <c r="R33" i="1"/>
  <c r="AE33" i="1"/>
  <c r="P23" i="1"/>
  <c r="Q23" i="1"/>
  <c r="R23" i="1"/>
  <c r="W23" i="1"/>
  <c r="AE23" i="1"/>
  <c r="E33" i="1"/>
  <c r="F33" i="1"/>
  <c r="G33" i="1"/>
  <c r="H33" i="1"/>
  <c r="J33" i="1"/>
  <c r="K33" i="1"/>
  <c r="L33" i="1"/>
  <c r="M33" i="1"/>
  <c r="N33" i="1"/>
  <c r="O33" i="1"/>
  <c r="D33" i="1"/>
  <c r="E23" i="1"/>
  <c r="E34" i="1" s="1"/>
  <c r="F23" i="1"/>
  <c r="G23" i="1"/>
  <c r="H23" i="1"/>
  <c r="K23" i="1"/>
  <c r="L23" i="1"/>
  <c r="M23" i="1"/>
  <c r="M34" i="1" s="1"/>
  <c r="B7" i="2" s="1"/>
  <c r="D7" i="2" s="1"/>
  <c r="N23" i="1"/>
  <c r="O23" i="1"/>
  <c r="D23" i="1"/>
  <c r="I32" i="1"/>
  <c r="I31" i="1"/>
  <c r="I30" i="1"/>
  <c r="I29" i="1"/>
  <c r="I28" i="1"/>
  <c r="I27" i="1"/>
  <c r="I26" i="1"/>
  <c r="I25" i="1"/>
  <c r="I24" i="1"/>
  <c r="I22" i="1"/>
  <c r="I21" i="1"/>
  <c r="I20" i="1"/>
  <c r="I19" i="1"/>
  <c r="I18" i="1"/>
  <c r="I17" i="1"/>
  <c r="I16" i="1"/>
  <c r="I13" i="1"/>
  <c r="I7" i="1"/>
  <c r="I6" i="1"/>
  <c r="I14" i="1"/>
  <c r="I15" i="1"/>
  <c r="I10" i="1"/>
  <c r="I11" i="1"/>
  <c r="I12" i="1"/>
  <c r="I9" i="1"/>
  <c r="I8" i="1"/>
  <c r="I5" i="1"/>
  <c r="I4" i="1"/>
  <c r="I3" i="1"/>
  <c r="J4" i="1"/>
  <c r="J3" i="1"/>
  <c r="N34" i="1" l="1"/>
  <c r="D8" i="2" s="1"/>
  <c r="T34" i="1"/>
  <c r="B15" i="2" s="1"/>
  <c r="D15" i="2" s="1"/>
  <c r="U34" i="1"/>
  <c r="B16" i="2" s="1"/>
  <c r="D16" i="2" s="1"/>
  <c r="D34" i="1"/>
  <c r="L34" i="1"/>
  <c r="D6" i="2" s="1"/>
  <c r="J23" i="1"/>
  <c r="J34" i="1" s="1"/>
  <c r="B4" i="2" s="1"/>
  <c r="D4" i="2" s="1"/>
  <c r="I33" i="1"/>
  <c r="O34" i="1"/>
  <c r="B9" i="2" s="1"/>
  <c r="D9" i="2" s="1"/>
  <c r="K34" i="1"/>
  <c r="B5" i="2" s="1"/>
  <c r="D5" i="2" s="1"/>
  <c r="AE34" i="1"/>
  <c r="W34" i="1"/>
  <c r="B17" i="2" s="1"/>
  <c r="D17" i="2" s="1"/>
  <c r="V23" i="1"/>
  <c r="V34" i="1" s="1"/>
  <c r="I23" i="1"/>
  <c r="I34" i="1" s="1"/>
  <c r="B3" i="2" s="1"/>
  <c r="D3" i="2" s="1"/>
  <c r="S34" i="1"/>
  <c r="B14" i="2" s="1"/>
  <c r="D14" i="2" s="1"/>
  <c r="P34" i="1"/>
  <c r="B11" i="2" s="1"/>
  <c r="D11" i="2" s="1"/>
  <c r="Q34" i="1"/>
  <c r="B12" i="2" s="1"/>
  <c r="D12" i="2" s="1"/>
  <c r="R34" i="1"/>
  <c r="B13" i="2" s="1"/>
  <c r="D13" i="2" s="1"/>
  <c r="H34" i="1"/>
  <c r="G34" i="1"/>
  <c r="F34" i="1"/>
  <c r="D24" i="2" l="1"/>
</calcChain>
</file>

<file path=xl/sharedStrings.xml><?xml version="1.0" encoding="utf-8"?>
<sst xmlns="http://schemas.openxmlformats.org/spreadsheetml/2006/main" count="148" uniqueCount="116">
  <si>
    <t>Edificio</t>
  </si>
  <si>
    <t>Piso</t>
  </si>
  <si>
    <t>Sala/departamento</t>
  </si>
  <si>
    <t>Número de Colaboradores</t>
  </si>
  <si>
    <t>Número tomadas</t>
  </si>
  <si>
    <t>Calha chão (m)</t>
  </si>
  <si>
    <t>Cave</t>
  </si>
  <si>
    <t>Recursos Humanos</t>
  </si>
  <si>
    <t>Informática 1</t>
  </si>
  <si>
    <t>Informática 2</t>
  </si>
  <si>
    <t>Espaço comum</t>
  </si>
  <si>
    <t>Office</t>
  </si>
  <si>
    <t>R/C</t>
  </si>
  <si>
    <t>Financeiro</t>
  </si>
  <si>
    <t>Marketing</t>
  </si>
  <si>
    <t>Vendas</t>
  </si>
  <si>
    <t>Recepção</t>
  </si>
  <si>
    <t>Arrumos</t>
  </si>
  <si>
    <t>Piso 1</t>
  </si>
  <si>
    <t>Gabinete de Projectos</t>
  </si>
  <si>
    <t>Sala de reuniões</t>
  </si>
  <si>
    <t>Espaço Comum</t>
  </si>
  <si>
    <t>Piso 2</t>
  </si>
  <si>
    <t>Direcção</t>
  </si>
  <si>
    <t>Relações Exteriores</t>
  </si>
  <si>
    <t>Sede</t>
  </si>
  <si>
    <t>Tubo VD 40 mm (m)</t>
  </si>
  <si>
    <t>Esteira metálica (m)</t>
  </si>
  <si>
    <t>Lance mais curto</t>
  </si>
  <si>
    <t>Lance mais longo</t>
  </si>
  <si>
    <t>Pé direito</t>
  </si>
  <si>
    <t>Gabinete Proj. 1</t>
  </si>
  <si>
    <t>Gabinete Proj. 2</t>
  </si>
  <si>
    <t>Pólo 1</t>
  </si>
  <si>
    <t>Calha de parede (m)</t>
  </si>
  <si>
    <t>Tomadas duplas embutidas</t>
  </si>
  <si>
    <t>Caixa de tomadas de chão</t>
  </si>
  <si>
    <t>Totais para a sede</t>
  </si>
  <si>
    <t>Totais para o pólo1</t>
  </si>
  <si>
    <t>TOTAL</t>
  </si>
  <si>
    <t>Router</t>
  </si>
  <si>
    <t>Switch 48 portas</t>
  </si>
  <si>
    <t>Switch 24 portas</t>
  </si>
  <si>
    <t>Access Point</t>
  </si>
  <si>
    <t>UPS</t>
  </si>
  <si>
    <t>Firewall</t>
  </si>
  <si>
    <t>Armário Bastidor (18 R)</t>
  </si>
  <si>
    <t>Armário bastidor de parede (6R)</t>
  </si>
  <si>
    <t>Nº de racks ocupados</t>
  </si>
  <si>
    <r>
      <t>Cabo S/UTP 6</t>
    </r>
    <r>
      <rPr>
        <b/>
        <vertAlign val="subscript"/>
        <sz val="9"/>
        <color rgb="FF000000"/>
        <rFont val="Calibri"/>
        <family val="2"/>
      </rPr>
      <t>A</t>
    </r>
    <r>
      <rPr>
        <b/>
        <sz val="9"/>
        <color rgb="FF000000"/>
        <rFont val="Calibri"/>
        <family val="2"/>
      </rPr>
      <t xml:space="preserve"> (m)</t>
    </r>
  </si>
  <si>
    <t>Cabo S/UTP 6A</t>
  </si>
  <si>
    <t>Calha de Parede</t>
  </si>
  <si>
    <t>Tomadas Duplas Blindadas embutidas</t>
  </si>
  <si>
    <t>Calha de Chão</t>
  </si>
  <si>
    <t>esteira metálica</t>
  </si>
  <si>
    <t>Tubo VD 40 mm</t>
  </si>
  <si>
    <t>Armário bastidor (18 R)</t>
  </si>
  <si>
    <t>Armário Batidor de parede (6 R)</t>
  </si>
  <si>
    <t>EQUIPAMENTO</t>
  </si>
  <si>
    <t>QUANT.</t>
  </si>
  <si>
    <t>PREÇO UNI.</t>
  </si>
  <si>
    <t>Patch Panel 48 Ports (2 R)</t>
  </si>
  <si>
    <t>Patch Panel 24 Ports (1 R)</t>
  </si>
  <si>
    <t>Patch Panel 96 Ports (4 R)</t>
  </si>
  <si>
    <t>Painel passivo p/ conectores ISSO 8877 (24 Porta)</t>
  </si>
  <si>
    <t>Painel passivo p/ conectores ISSO 8877 (48 Porta)</t>
  </si>
  <si>
    <t>Painel passivo p/ conectores ISSO 8877 (96 Porta)</t>
  </si>
  <si>
    <t>URL</t>
  </si>
  <si>
    <t>https://www.computercablestore.com/96-port-cat6-rack-mount-patch-panel-4u</t>
  </si>
  <si>
    <t>https://www.computercablestore.com/48-port-cat6-rack-mount-patch-panel-2u</t>
  </si>
  <si>
    <t>https://www.computercablestore.com/24-port-cat6-rack-mount-patch-panel-1u</t>
  </si>
  <si>
    <t>https://www.4cabling.com.au/6ru-600mm-hinged-wall-mount-server-rack.html</t>
  </si>
  <si>
    <t>https://www.4cabling.com.au/18ru-800mm-deep-free-standing-cabinet.html</t>
  </si>
  <si>
    <t>http://www.router-switch.com/asr1001-x-p-5682.html</t>
  </si>
  <si>
    <t>Router - Cisco ASR1001-X</t>
  </si>
  <si>
    <t>http://www.router-switch.com/ws-c2960x-48lpd-l-p-5273.html</t>
  </si>
  <si>
    <t>Switch - Cisco WS-C2960X-48LPD-L</t>
  </si>
  <si>
    <t>http://www.router-switch.com/ws-c2960x-24pd-l-p-5272.html</t>
  </si>
  <si>
    <t>Switch - Cisco WS-C2960X-24PD-L</t>
  </si>
  <si>
    <t>Access Point - Cisco AIR-CAP1702I-H-K9</t>
  </si>
  <si>
    <t>http://www.router-switch.com/air-cap1702i-h-k9-p-17906.html</t>
  </si>
  <si>
    <t>http://www.router-switch.com/asa5525-fpwr-k9.html</t>
  </si>
  <si>
    <t>Firewall - Cisco ASA5525-FPWR-K9</t>
  </si>
  <si>
    <t>http://www.upsforless.com/browseproducts/HP-Compaq-R5500-XR-5500VA-Rackmount-3U-UPS-NEW--(326529-D71).html</t>
  </si>
  <si>
    <t>UPS - HP R5500 XR</t>
  </si>
  <si>
    <t>Enunciado</t>
  </si>
  <si>
    <t>Livro</t>
  </si>
  <si>
    <t>Antena - hyperLink HG5817Y-NF-1</t>
  </si>
  <si>
    <t>http://www.l-com.com/wireless-antenna-58-ghz-165-dbi-yagi-antenna-n-female-connector#</t>
  </si>
  <si>
    <t>Fibra óptica OS2 SM 9/125, c/armadura Metálica</t>
  </si>
  <si>
    <t>Componente</t>
  </si>
  <si>
    <t>Quant.</t>
  </si>
  <si>
    <t>Custo unitário</t>
  </si>
  <si>
    <t>Custo Total</t>
  </si>
  <si>
    <t>Calha de parede</t>
  </si>
  <si>
    <t>Calha de pavimento 20 x 40 cm, com divisórias</t>
  </si>
  <si>
    <t>Caixa de pavimento p/ aplicação de tomadas e energia</t>
  </si>
  <si>
    <t>Esteira metálica de 20 cm e acessórios</t>
  </si>
  <si>
    <t>Antena - HyperLink HG5817Y-NF-1</t>
  </si>
  <si>
    <t>Armário bastidor de 18 racks</t>
  </si>
  <si>
    <t>Bastidor de parede de 6 racks</t>
  </si>
  <si>
    <t>Kit de rodas</t>
  </si>
  <si>
    <t>Kit de ventilação</t>
  </si>
  <si>
    <t>Régua de tomadas eléctricas com dijuntor</t>
  </si>
  <si>
    <t>Chicote S/UTP de 1,5 metros (Bastidores)</t>
  </si>
  <si>
    <t>Chicote S/UTP de 3,0 metros (Postos de trabalho)</t>
  </si>
  <si>
    <r>
      <t>Cabo S/UTP CAT 6</t>
    </r>
    <r>
      <rPr>
        <b/>
        <vertAlign val="subscript"/>
        <sz val="10"/>
        <color rgb="FFFFFFFF"/>
        <rFont val="Verdana"/>
        <family val="2"/>
      </rPr>
      <t>A</t>
    </r>
  </si>
  <si>
    <r>
      <t>Tomada ISO 8877 CAT 6</t>
    </r>
    <r>
      <rPr>
        <b/>
        <vertAlign val="subscript"/>
        <sz val="10"/>
        <color rgb="FFFFFFFF"/>
        <rFont val="Verdana"/>
        <family val="2"/>
      </rPr>
      <t>A</t>
    </r>
    <r>
      <rPr>
        <b/>
        <sz val="10"/>
        <color rgb="FFFFFFFF"/>
        <rFont val="Verdana"/>
        <family val="2"/>
      </rPr>
      <t>, Dupla, Blindada</t>
    </r>
  </si>
  <si>
    <t>Router Cisco ASR1001-X</t>
  </si>
  <si>
    <t>Switch Cisco WS-C2960X-48LPD-L</t>
  </si>
  <si>
    <t>Switch Cisco WS-C2960X-24PD-L</t>
  </si>
  <si>
    <t>Access Point Cisco AIR-CAP1702I-H-K9</t>
  </si>
  <si>
    <t>Firewall Cisco ASA5525-FPWR-K9</t>
  </si>
  <si>
    <t>UPS HP R5500 XR</t>
  </si>
  <si>
    <t>Alicate de cravamentoRJ45/RJ11</t>
  </si>
  <si>
    <t>Ferramenta de cravamento de tomadas e painéis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</si>
</sst>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12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vertAlign val="subscript"/>
      <sz val="9"/>
      <color rgb="FF000000"/>
      <name val="Calibri"/>
      <family val="2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rgb="FFFFFFFF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rgb="FFFFFFFF"/>
      <name val="Verdana"/>
      <family val="2"/>
    </font>
    <font>
      <b/>
      <vertAlign val="subscript"/>
      <sz val="10"/>
      <color rgb="FFFFFFFF"/>
      <name val="Verdana"/>
      <family val="2"/>
    </font>
    <font>
      <b/>
      <sz val="9"/>
      <color rgb="FFFFFFFF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595959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Fill="1" applyBorder="1"/>
    <xf numFmtId="0" fontId="0" fillId="0" borderId="6" xfId="0" applyBorder="1"/>
    <xf numFmtId="0" fontId="0" fillId="0" borderId="1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7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0" borderId="27" xfId="0" applyBorder="1"/>
    <xf numFmtId="0" fontId="0" fillId="0" borderId="28" xfId="0" applyFill="1" applyBorder="1"/>
    <xf numFmtId="0" fontId="0" fillId="0" borderId="28" xfId="0" applyBorder="1"/>
    <xf numFmtId="0" fontId="0" fillId="0" borderId="29" xfId="0" applyBorder="1"/>
    <xf numFmtId="0" fontId="0" fillId="3" borderId="6" xfId="0" applyFill="1" applyBorder="1"/>
    <xf numFmtId="0" fontId="0" fillId="3" borderId="4" xfId="0" applyFill="1" applyBorder="1"/>
    <xf numFmtId="0" fontId="0" fillId="3" borderId="11" xfId="0" applyFill="1" applyBorder="1"/>
    <xf numFmtId="0" fontId="0" fillId="4" borderId="6" xfId="0" applyFill="1" applyBorder="1"/>
    <xf numFmtId="0" fontId="0" fillId="4" borderId="4" xfId="0" applyFill="1" applyBorder="1"/>
    <xf numFmtId="0" fontId="0" fillId="4" borderId="11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2" xfId="0" applyFill="1" applyBorder="1"/>
    <xf numFmtId="0" fontId="4" fillId="8" borderId="13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6" borderId="31" xfId="0" applyFill="1" applyBorder="1"/>
    <xf numFmtId="0" fontId="0" fillId="6" borderId="32" xfId="0" applyFill="1" applyBorder="1"/>
    <xf numFmtId="0" fontId="0" fillId="6" borderId="30" xfId="0" applyFill="1" applyBorder="1"/>
    <xf numFmtId="0" fontId="1" fillId="2" borderId="33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0" fillId="6" borderId="4" xfId="0" applyFill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6" borderId="39" xfId="0" applyFill="1" applyBorder="1"/>
    <xf numFmtId="0" fontId="0" fillId="6" borderId="40" xfId="0" applyFill="1" applyBorder="1"/>
    <xf numFmtId="0" fontId="0" fillId="6" borderId="41" xfId="0" applyFill="1" applyBorder="1"/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0" fillId="6" borderId="11" xfId="0" applyFill="1" applyBorder="1"/>
    <xf numFmtId="0" fontId="0" fillId="6" borderId="42" xfId="0" applyFill="1" applyBorder="1"/>
    <xf numFmtId="0" fontId="0" fillId="6" borderId="43" xfId="0" applyFill="1" applyBorder="1"/>
    <xf numFmtId="0" fontId="0" fillId="6" borderId="44" xfId="0" applyFill="1" applyBorder="1"/>
    <xf numFmtId="0" fontId="3" fillId="7" borderId="45" xfId="0" applyFont="1" applyFill="1" applyBorder="1" applyAlignment="1">
      <alignment horizontal="center" vertical="center"/>
    </xf>
    <xf numFmtId="0" fontId="3" fillId="7" borderId="46" xfId="0" applyFont="1" applyFill="1" applyBorder="1" applyAlignment="1">
      <alignment horizontal="center" vertical="center"/>
    </xf>
    <xf numFmtId="0" fontId="3" fillId="7" borderId="47" xfId="0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8" fillId="0" borderId="0" xfId="2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0" fontId="9" fillId="9" borderId="38" xfId="0" applyFont="1" applyFill="1" applyBorder="1" applyAlignment="1">
      <alignment horizontal="center" vertical="center" wrapText="1"/>
    </xf>
    <xf numFmtId="0" fontId="9" fillId="9" borderId="48" xfId="0" applyFont="1" applyFill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8" fontId="6" fillId="0" borderId="37" xfId="0" applyNumberFormat="1" applyFont="1" applyBorder="1" applyAlignment="1">
      <alignment horizontal="center" vertical="center" wrapText="1"/>
    </xf>
    <xf numFmtId="0" fontId="11" fillId="9" borderId="33" xfId="0" applyFont="1" applyFill="1" applyBorder="1" applyAlignment="1">
      <alignment horizontal="right" vertical="center" wrapText="1"/>
    </xf>
    <xf numFmtId="44" fontId="6" fillId="0" borderId="37" xfId="1" applyFont="1" applyBorder="1" applyAlignment="1">
      <alignment horizontal="center" vertical="center" wrapText="1"/>
    </xf>
    <xf numFmtId="44" fontId="6" fillId="0" borderId="37" xfId="0" applyNumberFormat="1" applyFont="1" applyBorder="1" applyAlignment="1">
      <alignment horizontal="center" vertical="center" wrapText="1"/>
    </xf>
    <xf numFmtId="0" fontId="7" fillId="0" borderId="49" xfId="0" applyFont="1" applyBorder="1" applyAlignment="1">
      <alignment horizontal="right" vertical="center" wrapText="1"/>
    </xf>
    <xf numFmtId="0" fontId="7" fillId="9" borderId="50" xfId="0" applyFont="1" applyFill="1" applyBorder="1" applyAlignment="1">
      <alignment horizontal="center" vertical="center" wrapText="1"/>
    </xf>
    <xf numFmtId="0" fontId="7" fillId="9" borderId="48" xfId="0" applyFont="1" applyFill="1" applyBorder="1" applyAlignment="1">
      <alignment horizontal="center" vertical="center" wrapText="1"/>
    </xf>
  </cellXfs>
  <cellStyles count="3">
    <cellStyle name="Hiperligação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outer-switch.com/ws-c2960x-24pd-l-p-5272.html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computercablestore.com/24-port-cat6-rack-mount-patch-panel-1u" TargetMode="External"/><Relationship Id="rId7" Type="http://schemas.openxmlformats.org/officeDocument/2006/relationships/hyperlink" Target="http://www.router-switch.com/ws-c2960x-48lpd-l-p-5273.html" TargetMode="External"/><Relationship Id="rId12" Type="http://schemas.openxmlformats.org/officeDocument/2006/relationships/hyperlink" Target="http://www.l-com.com/wireless-antenna-58-ghz-165-dbi-yagi-antenna-n-female-connector" TargetMode="External"/><Relationship Id="rId2" Type="http://schemas.openxmlformats.org/officeDocument/2006/relationships/hyperlink" Target="https://www.computercablestore.com/48-port-cat6-rack-mount-patch-panel-2u" TargetMode="External"/><Relationship Id="rId1" Type="http://schemas.openxmlformats.org/officeDocument/2006/relationships/hyperlink" Target="https://www.computercablestore.com/96-port-cat6-rack-mount-patch-panel-4u" TargetMode="External"/><Relationship Id="rId6" Type="http://schemas.openxmlformats.org/officeDocument/2006/relationships/hyperlink" Target="http://www.router-switch.com/asr1001-x-p-5682.html" TargetMode="External"/><Relationship Id="rId11" Type="http://schemas.openxmlformats.org/officeDocument/2006/relationships/hyperlink" Target="http://www.upsforless.com/browseproducts/HP-Compaq-R5500-XR-5500VA-Rackmount-3U-UPS-NEW--(326529-D71).html" TargetMode="External"/><Relationship Id="rId5" Type="http://schemas.openxmlformats.org/officeDocument/2006/relationships/hyperlink" Target="https://www.4cabling.com.au/18ru-800mm-deep-free-standing-cabinet.html" TargetMode="External"/><Relationship Id="rId10" Type="http://schemas.openxmlformats.org/officeDocument/2006/relationships/hyperlink" Target="http://www.router-switch.com/asa5525-fpwr-k9.html" TargetMode="External"/><Relationship Id="rId4" Type="http://schemas.openxmlformats.org/officeDocument/2006/relationships/hyperlink" Target="https://www.4cabling.com.au/6ru-600mm-hinged-wall-mount-server-rack.html" TargetMode="External"/><Relationship Id="rId9" Type="http://schemas.openxmlformats.org/officeDocument/2006/relationships/hyperlink" Target="http://www.router-switch.com/air-cap1702i-h-k9-p-179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tabSelected="1" workbookViewId="0">
      <pane xSplit="3" ySplit="2" topLeftCell="D3" activePane="bottomRight" state="frozenSplit"/>
      <selection pane="topRight" activeCell="H1" sqref="H1"/>
      <selection pane="bottomLeft" activeCell="A29" sqref="A29"/>
      <selection pane="bottomRight" activeCell="O34" sqref="A1:O34"/>
    </sheetView>
  </sheetViews>
  <sheetFormatPr defaultRowHeight="15" x14ac:dyDescent="0.25"/>
  <cols>
    <col min="3" max="3" width="20.85546875" bestFit="1" customWidth="1"/>
    <col min="4" max="4" width="10.7109375" customWidth="1"/>
    <col min="6" max="8" width="0" hidden="1" customWidth="1"/>
    <col min="22" max="22" width="0" hidden="1" customWidth="1"/>
  </cols>
  <sheetData>
    <row r="1" spans="1:31" ht="24" customHeight="1" x14ac:dyDescent="0.25">
      <c r="A1" s="71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1" t="s">
        <v>30</v>
      </c>
      <c r="G1" s="1" t="s">
        <v>28</v>
      </c>
      <c r="H1" s="1" t="s">
        <v>29</v>
      </c>
      <c r="I1" s="71" t="s">
        <v>49</v>
      </c>
      <c r="J1" s="71" t="s">
        <v>34</v>
      </c>
      <c r="K1" s="71" t="s">
        <v>35</v>
      </c>
      <c r="L1" s="71" t="s">
        <v>5</v>
      </c>
      <c r="M1" s="71" t="s">
        <v>36</v>
      </c>
      <c r="N1" s="71" t="s">
        <v>27</v>
      </c>
      <c r="O1" s="71" t="s">
        <v>26</v>
      </c>
      <c r="P1" s="71" t="s">
        <v>40</v>
      </c>
      <c r="Q1" s="71" t="s">
        <v>41</v>
      </c>
      <c r="R1" s="71" t="s">
        <v>42</v>
      </c>
      <c r="S1" s="71" t="s">
        <v>44</v>
      </c>
      <c r="T1" s="71" t="s">
        <v>43</v>
      </c>
      <c r="U1" s="71" t="s">
        <v>45</v>
      </c>
      <c r="V1" s="84" t="s">
        <v>48</v>
      </c>
      <c r="W1" s="89" t="s">
        <v>46</v>
      </c>
      <c r="X1" s="90" t="s">
        <v>47</v>
      </c>
      <c r="Y1" s="90" t="s">
        <v>63</v>
      </c>
      <c r="Z1" s="90" t="s">
        <v>61</v>
      </c>
      <c r="AA1" s="91" t="s">
        <v>62</v>
      </c>
      <c r="AB1" s="86"/>
      <c r="AC1" s="1"/>
      <c r="AD1" s="71"/>
      <c r="AE1" s="71"/>
    </row>
    <row r="2" spans="1:31" ht="15.75" thickBot="1" x14ac:dyDescent="0.3">
      <c r="A2" s="72"/>
      <c r="B2" s="72"/>
      <c r="C2" s="72"/>
      <c r="D2" s="72"/>
      <c r="E2" s="72"/>
      <c r="F2" s="3">
        <v>3</v>
      </c>
      <c r="G2" s="3"/>
      <c r="H2" s="3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85"/>
      <c r="W2" s="95"/>
      <c r="X2" s="96"/>
      <c r="Y2" s="96"/>
      <c r="Z2" s="96"/>
      <c r="AA2" s="97"/>
      <c r="AB2" s="87"/>
      <c r="AC2" s="83"/>
      <c r="AD2" s="82"/>
      <c r="AE2" s="82"/>
    </row>
    <row r="3" spans="1:31" x14ac:dyDescent="0.25">
      <c r="A3" s="76" t="s">
        <v>25</v>
      </c>
      <c r="B3" s="76" t="s">
        <v>6</v>
      </c>
      <c r="C3" s="12" t="s">
        <v>8</v>
      </c>
      <c r="D3" s="58">
        <v>7</v>
      </c>
      <c r="E3" s="59">
        <v>10</v>
      </c>
      <c r="F3" s="8"/>
      <c r="G3" s="6">
        <v>32</v>
      </c>
      <c r="H3" s="27">
        <v>55.3</v>
      </c>
      <c r="I3" s="21">
        <f>1.1*E3*((H3+G3+4*$F$2)/2)</f>
        <v>546.15</v>
      </c>
      <c r="J3" s="34">
        <f>6.12+10+10</f>
        <v>26.12</v>
      </c>
      <c r="K3" s="34">
        <v>5</v>
      </c>
      <c r="L3" s="34">
        <v>0</v>
      </c>
      <c r="M3" s="34">
        <v>0</v>
      </c>
      <c r="N3" s="34"/>
      <c r="O3" s="22"/>
      <c r="P3" s="15"/>
      <c r="Q3" s="31"/>
      <c r="R3" s="31"/>
      <c r="S3" s="31"/>
      <c r="T3" s="31"/>
      <c r="U3" s="16"/>
      <c r="V3" s="38"/>
      <c r="W3" s="40"/>
      <c r="X3" s="98"/>
      <c r="Y3" s="98"/>
      <c r="Z3" s="98"/>
      <c r="AA3" s="41"/>
      <c r="AB3" s="79"/>
      <c r="AC3" s="79"/>
      <c r="AD3" s="79"/>
      <c r="AE3" s="41"/>
    </row>
    <row r="4" spans="1:31" x14ac:dyDescent="0.25">
      <c r="A4" s="77"/>
      <c r="B4" s="77"/>
      <c r="C4" s="13" t="s">
        <v>9</v>
      </c>
      <c r="D4" s="60">
        <v>7</v>
      </c>
      <c r="E4" s="61">
        <v>14</v>
      </c>
      <c r="F4" s="9"/>
      <c r="G4" s="4">
        <v>25</v>
      </c>
      <c r="H4" s="28">
        <v>37</v>
      </c>
      <c r="I4" s="23">
        <f>1.1*E4*((H4+G4+4*$F$2)/2)</f>
        <v>569.80000000000007</v>
      </c>
      <c r="J4" s="35">
        <f>16+1.8+6+3.2</f>
        <v>27</v>
      </c>
      <c r="K4" s="35">
        <v>7</v>
      </c>
      <c r="L4" s="35">
        <v>0</v>
      </c>
      <c r="M4" s="35">
        <v>0</v>
      </c>
      <c r="N4" s="35"/>
      <c r="O4" s="24"/>
      <c r="P4" s="17"/>
      <c r="Q4" s="32"/>
      <c r="R4" s="32"/>
      <c r="S4" s="32"/>
      <c r="T4" s="32"/>
      <c r="U4" s="18"/>
      <c r="V4" s="39"/>
      <c r="W4" s="42"/>
      <c r="X4" s="88"/>
      <c r="Y4" s="88"/>
      <c r="Z4" s="88"/>
      <c r="AA4" s="43"/>
      <c r="AB4" s="80"/>
      <c r="AC4" s="80"/>
      <c r="AD4" s="80"/>
      <c r="AE4" s="43"/>
    </row>
    <row r="5" spans="1:31" x14ac:dyDescent="0.25">
      <c r="A5" s="77"/>
      <c r="B5" s="77"/>
      <c r="C5" s="13" t="s">
        <v>7</v>
      </c>
      <c r="D5" s="60">
        <v>10</v>
      </c>
      <c r="E5" s="61">
        <v>16</v>
      </c>
      <c r="F5" s="9"/>
      <c r="G5" s="4">
        <v>15</v>
      </c>
      <c r="H5" s="29">
        <v>33</v>
      </c>
      <c r="I5" s="23">
        <f>1.1*E5*((H5+G5+4*$F$2)/2)</f>
        <v>528</v>
      </c>
      <c r="J5" s="35">
        <v>39.19</v>
      </c>
      <c r="K5" s="35">
        <v>8</v>
      </c>
      <c r="L5" s="35">
        <v>0</v>
      </c>
      <c r="M5" s="35">
        <v>0</v>
      </c>
      <c r="N5" s="35"/>
      <c r="O5" s="24"/>
      <c r="P5" s="17"/>
      <c r="Q5" s="32"/>
      <c r="R5" s="32"/>
      <c r="S5" s="32"/>
      <c r="T5" s="32"/>
      <c r="U5" s="18"/>
      <c r="V5" s="39"/>
      <c r="W5" s="42"/>
      <c r="X5" s="88"/>
      <c r="Y5" s="88"/>
      <c r="Z5" s="88"/>
      <c r="AA5" s="43"/>
      <c r="AB5" s="80"/>
      <c r="AC5" s="80"/>
      <c r="AD5" s="80"/>
      <c r="AE5" s="43"/>
    </row>
    <row r="6" spans="1:31" x14ac:dyDescent="0.25">
      <c r="A6" s="77"/>
      <c r="B6" s="77"/>
      <c r="C6" s="13" t="s">
        <v>10</v>
      </c>
      <c r="D6" s="60">
        <v>0</v>
      </c>
      <c r="E6" s="61">
        <v>0</v>
      </c>
      <c r="F6" s="9"/>
      <c r="G6" s="4"/>
      <c r="H6" s="29"/>
      <c r="I6" s="23">
        <f t="shared" ref="I6:I7" si="0">1.1*E6*((H6+G6+4*$F$2)/2)</f>
        <v>0</v>
      </c>
      <c r="J6" s="35">
        <v>8.1999999999999993</v>
      </c>
      <c r="K6" s="35">
        <v>0</v>
      </c>
      <c r="L6" s="35">
        <v>0</v>
      </c>
      <c r="M6" s="35">
        <v>0</v>
      </c>
      <c r="N6" s="35"/>
      <c r="O6" s="24"/>
      <c r="P6" s="17"/>
      <c r="Q6" s="32"/>
      <c r="R6" s="32"/>
      <c r="S6" s="32"/>
      <c r="T6" s="32"/>
      <c r="U6" s="18"/>
      <c r="V6" s="39"/>
      <c r="W6" s="42"/>
      <c r="X6" s="88"/>
      <c r="Y6" s="88"/>
      <c r="Z6" s="88"/>
      <c r="AA6" s="43"/>
      <c r="AB6" s="80"/>
      <c r="AC6" s="80"/>
      <c r="AD6" s="80"/>
      <c r="AE6" s="43"/>
    </row>
    <row r="7" spans="1:31" ht="15.75" thickBot="1" x14ac:dyDescent="0.3">
      <c r="A7" s="77"/>
      <c r="B7" s="78"/>
      <c r="C7" s="14" t="s">
        <v>11</v>
      </c>
      <c r="D7" s="62">
        <v>0</v>
      </c>
      <c r="E7" s="63">
        <v>0</v>
      </c>
      <c r="F7" s="10"/>
      <c r="G7" s="7"/>
      <c r="H7" s="30"/>
      <c r="I7" s="25">
        <f t="shared" si="0"/>
        <v>0</v>
      </c>
      <c r="J7" s="36">
        <v>9.6999999999999993</v>
      </c>
      <c r="K7" s="36">
        <v>0</v>
      </c>
      <c r="L7" s="36">
        <v>0</v>
      </c>
      <c r="M7" s="36">
        <v>0</v>
      </c>
      <c r="N7" s="36"/>
      <c r="O7" s="26">
        <v>3</v>
      </c>
      <c r="P7" s="19">
        <v>3</v>
      </c>
      <c r="Q7" s="33">
        <v>1</v>
      </c>
      <c r="R7" s="33"/>
      <c r="S7" s="33">
        <v>1</v>
      </c>
      <c r="T7" s="33"/>
      <c r="U7" s="20">
        <v>1</v>
      </c>
      <c r="V7" s="37">
        <f>P7+Q7+R7+S7*3+U7</f>
        <v>8</v>
      </c>
      <c r="W7" s="44">
        <v>1</v>
      </c>
      <c r="X7" s="99"/>
      <c r="Y7" s="99"/>
      <c r="Z7" s="99">
        <v>1</v>
      </c>
      <c r="AA7" s="45">
        <v>1</v>
      </c>
      <c r="AB7" s="81"/>
      <c r="AC7" s="81"/>
      <c r="AD7" s="81"/>
      <c r="AE7" s="45"/>
    </row>
    <row r="8" spans="1:31" x14ac:dyDescent="0.25">
      <c r="A8" s="77"/>
      <c r="B8" s="73" t="s">
        <v>12</v>
      </c>
      <c r="C8" s="12" t="s">
        <v>13</v>
      </c>
      <c r="D8" s="58">
        <v>19</v>
      </c>
      <c r="E8" s="59">
        <v>38</v>
      </c>
      <c r="F8" s="8"/>
      <c r="G8" s="6">
        <v>14.5</v>
      </c>
      <c r="H8" s="27">
        <v>37</v>
      </c>
      <c r="I8" s="21">
        <f>1.1*E8*((H8+G8+4*$F$2)/2)</f>
        <v>1327.15</v>
      </c>
      <c r="J8" s="34">
        <v>26.5</v>
      </c>
      <c r="K8" s="34">
        <v>7</v>
      </c>
      <c r="L8" s="34">
        <v>10</v>
      </c>
      <c r="M8" s="34">
        <v>6</v>
      </c>
      <c r="N8" s="34"/>
      <c r="O8" s="22"/>
      <c r="P8" s="15"/>
      <c r="Q8" s="31"/>
      <c r="R8" s="31"/>
      <c r="S8" s="31"/>
      <c r="T8" s="31"/>
      <c r="U8" s="16"/>
      <c r="V8" s="38"/>
      <c r="W8" s="40"/>
      <c r="X8" s="98"/>
      <c r="Y8" s="98"/>
      <c r="Z8" s="98"/>
      <c r="AA8" s="41"/>
      <c r="AB8" s="79"/>
      <c r="AC8" s="79"/>
      <c r="AD8" s="79"/>
      <c r="AE8" s="41"/>
    </row>
    <row r="9" spans="1:31" x14ac:dyDescent="0.25">
      <c r="A9" s="77"/>
      <c r="B9" s="74"/>
      <c r="C9" s="13" t="s">
        <v>14</v>
      </c>
      <c r="D9" s="60">
        <v>16</v>
      </c>
      <c r="E9" s="61">
        <v>24</v>
      </c>
      <c r="F9" s="11"/>
      <c r="G9" s="5">
        <v>31</v>
      </c>
      <c r="H9" s="28">
        <v>49.5</v>
      </c>
      <c r="I9" s="23">
        <f>1.1*E9*((H9+G9+4*$F$2)/2)</f>
        <v>1221</v>
      </c>
      <c r="J9" s="35">
        <v>21.7</v>
      </c>
      <c r="K9" s="35">
        <v>6</v>
      </c>
      <c r="L9" s="35">
        <v>10</v>
      </c>
      <c r="M9" s="35">
        <v>6</v>
      </c>
      <c r="N9" s="35"/>
      <c r="O9" s="24"/>
      <c r="P9" s="17"/>
      <c r="Q9" s="32"/>
      <c r="R9" s="32"/>
      <c r="S9" s="32"/>
      <c r="T9" s="32"/>
      <c r="U9" s="18"/>
      <c r="V9" s="39"/>
      <c r="W9" s="42"/>
      <c r="X9" s="88"/>
      <c r="Y9" s="88"/>
      <c r="Z9" s="88"/>
      <c r="AA9" s="43"/>
      <c r="AB9" s="80"/>
      <c r="AC9" s="80"/>
      <c r="AD9" s="80"/>
      <c r="AE9" s="43"/>
    </row>
    <row r="10" spans="1:31" x14ac:dyDescent="0.25">
      <c r="A10" s="77"/>
      <c r="B10" s="74"/>
      <c r="C10" s="13" t="s">
        <v>15</v>
      </c>
      <c r="D10" s="60">
        <v>24</v>
      </c>
      <c r="E10" s="61">
        <v>38</v>
      </c>
      <c r="F10" s="11"/>
      <c r="G10" s="5">
        <v>4.7</v>
      </c>
      <c r="H10" s="28">
        <v>30.5</v>
      </c>
      <c r="I10" s="23">
        <f t="shared" ref="I10:I12" si="1">1.1*E10*((H10+G10+4*$F$2)/2)</f>
        <v>986.48000000000013</v>
      </c>
      <c r="J10" s="35">
        <v>23.4</v>
      </c>
      <c r="K10" s="35">
        <v>8</v>
      </c>
      <c r="L10" s="35">
        <v>8.5</v>
      </c>
      <c r="M10" s="35">
        <v>11</v>
      </c>
      <c r="N10" s="35"/>
      <c r="O10" s="24"/>
      <c r="P10" s="17"/>
      <c r="Q10" s="32"/>
      <c r="R10" s="32"/>
      <c r="S10" s="32"/>
      <c r="T10" s="32"/>
      <c r="U10" s="18"/>
      <c r="V10" s="39"/>
      <c r="W10" s="42"/>
      <c r="X10" s="88"/>
      <c r="Y10" s="88"/>
      <c r="Z10" s="88"/>
      <c r="AA10" s="43"/>
      <c r="AB10" s="80"/>
      <c r="AC10" s="80"/>
      <c r="AD10" s="80"/>
      <c r="AE10" s="43"/>
    </row>
    <row r="11" spans="1:31" x14ac:dyDescent="0.25">
      <c r="A11" s="77"/>
      <c r="B11" s="74"/>
      <c r="C11" s="13" t="s">
        <v>16</v>
      </c>
      <c r="D11" s="60">
        <v>0</v>
      </c>
      <c r="E11" s="61">
        <v>4</v>
      </c>
      <c r="F11" s="11"/>
      <c r="G11" s="5">
        <v>10</v>
      </c>
      <c r="H11" s="28">
        <v>14.5</v>
      </c>
      <c r="I11" s="23">
        <f t="shared" si="1"/>
        <v>80.300000000000011</v>
      </c>
      <c r="J11" s="35">
        <v>6.6</v>
      </c>
      <c r="K11" s="35">
        <v>2</v>
      </c>
      <c r="L11" s="35">
        <v>0</v>
      </c>
      <c r="M11" s="35">
        <v>0</v>
      </c>
      <c r="N11" s="35"/>
      <c r="O11" s="24"/>
      <c r="P11" s="17"/>
      <c r="Q11" s="32"/>
      <c r="R11" s="32"/>
      <c r="S11" s="32"/>
      <c r="T11" s="32">
        <v>2</v>
      </c>
      <c r="U11" s="18"/>
      <c r="V11" s="39"/>
      <c r="W11" s="42"/>
      <c r="X11" s="88"/>
      <c r="Y11" s="88"/>
      <c r="Z11" s="88"/>
      <c r="AA11" s="43"/>
      <c r="AB11" s="80"/>
      <c r="AC11" s="80"/>
      <c r="AD11" s="80"/>
      <c r="AE11" s="43"/>
    </row>
    <row r="12" spans="1:31" x14ac:dyDescent="0.25">
      <c r="A12" s="77"/>
      <c r="B12" s="74"/>
      <c r="C12" s="13" t="s">
        <v>10</v>
      </c>
      <c r="D12" s="60">
        <v>0</v>
      </c>
      <c r="E12" s="61">
        <v>2</v>
      </c>
      <c r="F12" s="11"/>
      <c r="G12" s="5">
        <v>49.5</v>
      </c>
      <c r="H12" s="28">
        <v>49.5</v>
      </c>
      <c r="I12" s="23">
        <f t="shared" si="1"/>
        <v>122.10000000000001</v>
      </c>
      <c r="J12" s="35">
        <v>8.5</v>
      </c>
      <c r="K12" s="35">
        <v>1</v>
      </c>
      <c r="L12" s="35">
        <v>0</v>
      </c>
      <c r="M12" s="35">
        <v>0</v>
      </c>
      <c r="N12" s="35">
        <v>2.5</v>
      </c>
      <c r="O12" s="24"/>
      <c r="P12" s="17"/>
      <c r="Q12" s="32"/>
      <c r="R12" s="32"/>
      <c r="S12" s="32"/>
      <c r="T12" s="32"/>
      <c r="U12" s="18"/>
      <c r="V12" s="39"/>
      <c r="W12" s="42"/>
      <c r="X12" s="88"/>
      <c r="Y12" s="88"/>
      <c r="Z12" s="88"/>
      <c r="AA12" s="43"/>
      <c r="AB12" s="80"/>
      <c r="AC12" s="80"/>
      <c r="AD12" s="80"/>
      <c r="AE12" s="43"/>
    </row>
    <row r="13" spans="1:31" ht="15.75" thickBot="1" x14ac:dyDescent="0.3">
      <c r="A13" s="77"/>
      <c r="B13" s="75"/>
      <c r="C13" s="14" t="s">
        <v>17</v>
      </c>
      <c r="D13" s="62">
        <v>0</v>
      </c>
      <c r="E13" s="63">
        <v>0</v>
      </c>
      <c r="F13" s="10"/>
      <c r="G13" s="7"/>
      <c r="H13" s="30"/>
      <c r="I13" s="25">
        <f>1.1*E13*((H13+G13+4*$F$2)/2)</f>
        <v>0</v>
      </c>
      <c r="J13" s="36">
        <v>8</v>
      </c>
      <c r="K13" s="36">
        <v>0</v>
      </c>
      <c r="L13" s="36">
        <v>0</v>
      </c>
      <c r="M13" s="36">
        <v>0</v>
      </c>
      <c r="N13" s="36"/>
      <c r="O13" s="26">
        <v>3</v>
      </c>
      <c r="P13" s="19">
        <v>0</v>
      </c>
      <c r="Q13" s="33">
        <v>2</v>
      </c>
      <c r="R13" s="33">
        <v>1</v>
      </c>
      <c r="S13" s="33">
        <v>1</v>
      </c>
      <c r="T13" s="33"/>
      <c r="U13" s="20"/>
      <c r="V13" s="37">
        <f>P13+Q13+R13+S13*3+U13</f>
        <v>6</v>
      </c>
      <c r="W13" s="44"/>
      <c r="X13" s="99">
        <v>1</v>
      </c>
      <c r="Y13" s="99">
        <v>1</v>
      </c>
      <c r="Z13" s="99"/>
      <c r="AA13" s="45">
        <v>1</v>
      </c>
      <c r="AB13" s="81"/>
      <c r="AC13" s="81"/>
      <c r="AD13" s="81"/>
      <c r="AE13" s="45"/>
    </row>
    <row r="14" spans="1:31" x14ac:dyDescent="0.25">
      <c r="A14" s="77"/>
      <c r="B14" s="73" t="s">
        <v>18</v>
      </c>
      <c r="C14" s="12" t="s">
        <v>19</v>
      </c>
      <c r="D14" s="58">
        <v>20</v>
      </c>
      <c r="E14" s="59">
        <v>36</v>
      </c>
      <c r="F14" s="8"/>
      <c r="G14" s="6">
        <v>32.5</v>
      </c>
      <c r="H14" s="27">
        <v>74.5</v>
      </c>
      <c r="I14" s="21">
        <f>1.1*E14*((H14+G14+4*$F$2)/2)</f>
        <v>2356.2000000000003</v>
      </c>
      <c r="J14" s="34">
        <v>58.3</v>
      </c>
      <c r="K14" s="34">
        <v>10</v>
      </c>
      <c r="L14" s="34">
        <v>14.5</v>
      </c>
      <c r="M14" s="34">
        <v>8</v>
      </c>
      <c r="N14" s="34"/>
      <c r="O14" s="22"/>
      <c r="P14" s="15"/>
      <c r="Q14" s="31"/>
      <c r="R14" s="31"/>
      <c r="S14" s="31"/>
      <c r="T14" s="31"/>
      <c r="U14" s="16"/>
      <c r="V14" s="38"/>
      <c r="W14" s="92"/>
      <c r="X14" s="93"/>
      <c r="Y14" s="93"/>
      <c r="Z14" s="93"/>
      <c r="AA14" s="94"/>
      <c r="AB14" s="79"/>
      <c r="AC14" s="79"/>
      <c r="AD14" s="79"/>
      <c r="AE14" s="41"/>
    </row>
    <row r="15" spans="1:31" x14ac:dyDescent="0.25">
      <c r="A15" s="77"/>
      <c r="B15" s="74"/>
      <c r="C15" s="13" t="s">
        <v>20</v>
      </c>
      <c r="D15" s="60">
        <v>0</v>
      </c>
      <c r="E15" s="61">
        <v>4</v>
      </c>
      <c r="F15" s="11"/>
      <c r="G15" s="5">
        <v>9.5</v>
      </c>
      <c r="H15" s="28">
        <v>18</v>
      </c>
      <c r="I15" s="23">
        <f>1.1*E15*((H15+G15+4*$F$2)/2)</f>
        <v>86.9</v>
      </c>
      <c r="J15" s="35">
        <v>13.1</v>
      </c>
      <c r="K15" s="35">
        <v>2</v>
      </c>
      <c r="L15" s="35">
        <v>0</v>
      </c>
      <c r="M15" s="35">
        <v>0</v>
      </c>
      <c r="N15" s="35"/>
      <c r="O15" s="24"/>
      <c r="P15" s="17"/>
      <c r="Q15" s="32"/>
      <c r="R15" s="32"/>
      <c r="S15" s="32"/>
      <c r="T15" s="32"/>
      <c r="U15" s="18"/>
      <c r="V15" s="39"/>
      <c r="W15" s="42"/>
      <c r="X15" s="88"/>
      <c r="Y15" s="88"/>
      <c r="Z15" s="88"/>
      <c r="AA15" s="43"/>
      <c r="AB15" s="80"/>
      <c r="AC15" s="80"/>
      <c r="AD15" s="80"/>
      <c r="AE15" s="43"/>
    </row>
    <row r="16" spans="1:31" x14ac:dyDescent="0.25">
      <c r="A16" s="77"/>
      <c r="B16" s="74"/>
      <c r="C16" s="13" t="s">
        <v>21</v>
      </c>
      <c r="D16" s="60">
        <v>0</v>
      </c>
      <c r="E16" s="61">
        <v>0</v>
      </c>
      <c r="F16" s="11"/>
      <c r="G16" s="5"/>
      <c r="H16" s="28"/>
      <c r="I16" s="23">
        <f t="shared" ref="I16:I22" si="2">1.1*E16*((H16+G16+4*$F$2)/2)</f>
        <v>0</v>
      </c>
      <c r="J16" s="35">
        <v>2</v>
      </c>
      <c r="K16" s="35">
        <v>0</v>
      </c>
      <c r="L16" s="35">
        <v>0</v>
      </c>
      <c r="M16" s="35">
        <v>0</v>
      </c>
      <c r="N16" s="35"/>
      <c r="O16" s="24"/>
      <c r="P16" s="17"/>
      <c r="Q16" s="32"/>
      <c r="R16" s="32"/>
      <c r="S16" s="32"/>
      <c r="T16" s="32"/>
      <c r="U16" s="18"/>
      <c r="V16" s="39"/>
      <c r="W16" s="42"/>
      <c r="X16" s="88"/>
      <c r="Y16" s="88"/>
      <c r="Z16" s="88"/>
      <c r="AA16" s="43"/>
      <c r="AB16" s="80"/>
      <c r="AC16" s="80"/>
      <c r="AD16" s="80"/>
      <c r="AE16" s="43"/>
    </row>
    <row r="17" spans="1:31" ht="15.75" thickBot="1" x14ac:dyDescent="0.3">
      <c r="A17" s="77"/>
      <c r="B17" s="75"/>
      <c r="C17" s="14" t="s">
        <v>17</v>
      </c>
      <c r="D17" s="62">
        <v>0</v>
      </c>
      <c r="E17" s="63">
        <v>0</v>
      </c>
      <c r="F17" s="10"/>
      <c r="G17" s="7"/>
      <c r="H17" s="30"/>
      <c r="I17" s="25">
        <f t="shared" si="2"/>
        <v>0</v>
      </c>
      <c r="J17" s="36">
        <v>4.5</v>
      </c>
      <c r="K17" s="36">
        <v>0</v>
      </c>
      <c r="L17" s="36">
        <v>0</v>
      </c>
      <c r="M17" s="36">
        <v>0</v>
      </c>
      <c r="N17" s="36"/>
      <c r="O17" s="26">
        <v>3</v>
      </c>
      <c r="P17" s="19">
        <v>0</v>
      </c>
      <c r="Q17" s="33">
        <v>1</v>
      </c>
      <c r="R17" s="33"/>
      <c r="S17" s="33">
        <v>1</v>
      </c>
      <c r="T17" s="33"/>
      <c r="U17" s="20"/>
      <c r="V17" s="37">
        <f>P17+Q17+R17+S17*3+U17</f>
        <v>4</v>
      </c>
      <c r="W17" s="100"/>
      <c r="X17" s="101">
        <v>1</v>
      </c>
      <c r="Y17" s="101"/>
      <c r="Z17" s="101">
        <v>1</v>
      </c>
      <c r="AA17" s="102"/>
      <c r="AB17" s="81"/>
      <c r="AC17" s="81"/>
      <c r="AD17" s="81"/>
      <c r="AE17" s="45"/>
    </row>
    <row r="18" spans="1:31" x14ac:dyDescent="0.25">
      <c r="A18" s="77"/>
      <c r="B18" s="73" t="s">
        <v>22</v>
      </c>
      <c r="C18" s="12" t="s">
        <v>23</v>
      </c>
      <c r="D18" s="58">
        <v>3</v>
      </c>
      <c r="E18" s="59">
        <v>6</v>
      </c>
      <c r="F18" s="8"/>
      <c r="G18" s="6">
        <v>32.5</v>
      </c>
      <c r="H18" s="27">
        <v>36.5</v>
      </c>
      <c r="I18" s="21">
        <f t="shared" si="2"/>
        <v>267.3</v>
      </c>
      <c r="J18" s="34">
        <v>4.75</v>
      </c>
      <c r="K18" s="34">
        <v>0</v>
      </c>
      <c r="L18" s="34">
        <v>9</v>
      </c>
      <c r="M18" s="34">
        <v>2</v>
      </c>
      <c r="N18" s="34"/>
      <c r="O18" s="22"/>
      <c r="P18" s="15"/>
      <c r="Q18" s="31"/>
      <c r="R18" s="31"/>
      <c r="S18" s="31"/>
      <c r="T18" s="31"/>
      <c r="U18" s="16"/>
      <c r="V18" s="38"/>
      <c r="W18" s="40"/>
      <c r="X18" s="98"/>
      <c r="Y18" s="98"/>
      <c r="Z18" s="98"/>
      <c r="AA18" s="41"/>
      <c r="AB18" s="79"/>
      <c r="AC18" s="79"/>
      <c r="AD18" s="79"/>
      <c r="AE18" s="41"/>
    </row>
    <row r="19" spans="1:31" x14ac:dyDescent="0.25">
      <c r="A19" s="77"/>
      <c r="B19" s="74"/>
      <c r="C19" s="13" t="s">
        <v>24</v>
      </c>
      <c r="D19" s="60">
        <v>7</v>
      </c>
      <c r="E19" s="61">
        <v>14</v>
      </c>
      <c r="F19" s="11"/>
      <c r="G19" s="5">
        <v>10</v>
      </c>
      <c r="H19" s="28">
        <v>25</v>
      </c>
      <c r="I19" s="23">
        <f t="shared" si="2"/>
        <v>361.90000000000003</v>
      </c>
      <c r="J19" s="35">
        <v>25.8</v>
      </c>
      <c r="K19" s="35">
        <v>5</v>
      </c>
      <c r="L19" s="35">
        <v>7.5</v>
      </c>
      <c r="M19" s="35">
        <v>2</v>
      </c>
      <c r="N19" s="35"/>
      <c r="O19" s="24"/>
      <c r="P19" s="17"/>
      <c r="Q19" s="32"/>
      <c r="R19" s="32"/>
      <c r="S19" s="32"/>
      <c r="T19" s="32"/>
      <c r="U19" s="18"/>
      <c r="V19" s="39"/>
      <c r="W19" s="42"/>
      <c r="X19" s="88"/>
      <c r="Y19" s="88"/>
      <c r="Z19" s="88"/>
      <c r="AA19" s="43"/>
      <c r="AB19" s="80"/>
      <c r="AC19" s="80"/>
      <c r="AD19" s="80"/>
      <c r="AE19" s="43"/>
    </row>
    <row r="20" spans="1:31" x14ac:dyDescent="0.25">
      <c r="A20" s="77"/>
      <c r="B20" s="74"/>
      <c r="C20" s="13" t="s">
        <v>20</v>
      </c>
      <c r="D20" s="60">
        <v>0</v>
      </c>
      <c r="E20" s="61">
        <v>6</v>
      </c>
      <c r="F20" s="11"/>
      <c r="G20" s="5">
        <v>30</v>
      </c>
      <c r="H20" s="28">
        <v>35.5</v>
      </c>
      <c r="I20" s="23">
        <f t="shared" si="2"/>
        <v>255.75000000000003</v>
      </c>
      <c r="J20" s="35">
        <v>13.25</v>
      </c>
      <c r="K20" s="35">
        <v>3</v>
      </c>
      <c r="L20" s="35">
        <v>0</v>
      </c>
      <c r="M20" s="35">
        <v>0</v>
      </c>
      <c r="N20" s="35"/>
      <c r="O20" s="24"/>
      <c r="P20" s="17"/>
      <c r="Q20" s="32"/>
      <c r="R20" s="32"/>
      <c r="S20" s="32"/>
      <c r="T20" s="32"/>
      <c r="U20" s="18"/>
      <c r="V20" s="39"/>
      <c r="W20" s="42"/>
      <c r="X20" s="88"/>
      <c r="Y20" s="88"/>
      <c r="Z20" s="88"/>
      <c r="AA20" s="43"/>
      <c r="AB20" s="80"/>
      <c r="AC20" s="80"/>
      <c r="AD20" s="80"/>
      <c r="AE20" s="43"/>
    </row>
    <row r="21" spans="1:31" x14ac:dyDescent="0.25">
      <c r="A21" s="77"/>
      <c r="B21" s="74"/>
      <c r="C21" s="13" t="s">
        <v>21</v>
      </c>
      <c r="D21" s="60">
        <v>0</v>
      </c>
      <c r="E21" s="61">
        <v>2</v>
      </c>
      <c r="F21" s="11"/>
      <c r="G21" s="5">
        <v>51</v>
      </c>
      <c r="H21" s="28">
        <v>51</v>
      </c>
      <c r="I21" s="23">
        <f t="shared" si="2"/>
        <v>125.4</v>
      </c>
      <c r="J21" s="35">
        <v>3.75</v>
      </c>
      <c r="K21" s="35">
        <v>1</v>
      </c>
      <c r="L21" s="35">
        <v>0</v>
      </c>
      <c r="M21" s="35">
        <v>0</v>
      </c>
      <c r="N21" s="35"/>
      <c r="O21" s="24"/>
      <c r="P21" s="17"/>
      <c r="Q21" s="32"/>
      <c r="R21" s="32"/>
      <c r="S21" s="32"/>
      <c r="T21" s="32"/>
      <c r="U21" s="18"/>
      <c r="V21" s="39"/>
      <c r="W21" s="42"/>
      <c r="X21" s="88"/>
      <c r="Y21" s="88"/>
      <c r="Z21" s="88"/>
      <c r="AA21" s="43"/>
      <c r="AB21" s="80"/>
      <c r="AC21" s="80"/>
      <c r="AD21" s="80"/>
      <c r="AE21" s="43"/>
    </row>
    <row r="22" spans="1:31" ht="15.75" thickBot="1" x14ac:dyDescent="0.3">
      <c r="A22" s="78"/>
      <c r="B22" s="75"/>
      <c r="C22" s="14" t="s">
        <v>17</v>
      </c>
      <c r="D22" s="62">
        <v>0</v>
      </c>
      <c r="E22" s="63">
        <v>0</v>
      </c>
      <c r="F22" s="10"/>
      <c r="G22" s="7"/>
      <c r="H22" s="30"/>
      <c r="I22" s="25">
        <f t="shared" si="2"/>
        <v>0</v>
      </c>
      <c r="J22" s="36">
        <v>11</v>
      </c>
      <c r="K22" s="36">
        <v>0</v>
      </c>
      <c r="L22" s="36">
        <v>0</v>
      </c>
      <c r="M22" s="36">
        <v>0</v>
      </c>
      <c r="N22" s="36"/>
      <c r="O22" s="26"/>
      <c r="P22" s="19">
        <v>0</v>
      </c>
      <c r="Q22" s="33">
        <v>1</v>
      </c>
      <c r="R22" s="33"/>
      <c r="S22" s="33">
        <v>1</v>
      </c>
      <c r="T22" s="33"/>
      <c r="U22" s="20"/>
      <c r="V22" s="37">
        <f>P22+Q22+R22+S22*3+U22</f>
        <v>4</v>
      </c>
      <c r="W22" s="44"/>
      <c r="X22" s="99">
        <v>1</v>
      </c>
      <c r="Y22" s="99"/>
      <c r="Z22" s="99">
        <v>1</v>
      </c>
      <c r="AA22" s="45"/>
      <c r="AB22" s="81"/>
      <c r="AC22" s="81"/>
      <c r="AD22" s="81"/>
      <c r="AE22" s="45"/>
    </row>
    <row r="23" spans="1:31" ht="19.5" thickBot="1" x14ac:dyDescent="0.3">
      <c r="A23" s="65" t="s">
        <v>37</v>
      </c>
      <c r="B23" s="66"/>
      <c r="C23" s="67"/>
      <c r="D23" s="52">
        <f>SUM(D3:D22)</f>
        <v>113</v>
      </c>
      <c r="E23" s="53">
        <f t="shared" ref="E23:O23" si="3">SUM(E3:E22)</f>
        <v>214</v>
      </c>
      <c r="F23" s="54">
        <f t="shared" si="3"/>
        <v>0</v>
      </c>
      <c r="G23" s="55">
        <f t="shared" si="3"/>
        <v>347.2</v>
      </c>
      <c r="H23" s="56">
        <f t="shared" si="3"/>
        <v>546.79999999999995</v>
      </c>
      <c r="I23" s="52">
        <f t="shared" si="3"/>
        <v>8834.4300000000021</v>
      </c>
      <c r="J23" s="55">
        <f t="shared" si="3"/>
        <v>341.36</v>
      </c>
      <c r="K23" s="55">
        <f t="shared" si="3"/>
        <v>65</v>
      </c>
      <c r="L23" s="55">
        <f t="shared" si="3"/>
        <v>59.5</v>
      </c>
      <c r="M23" s="55">
        <f t="shared" si="3"/>
        <v>35</v>
      </c>
      <c r="N23" s="55">
        <f t="shared" si="3"/>
        <v>2.5</v>
      </c>
      <c r="O23" s="53">
        <f t="shared" si="3"/>
        <v>9</v>
      </c>
      <c r="P23" s="52">
        <f t="shared" ref="P23" si="4">SUM(P3:P22)</f>
        <v>3</v>
      </c>
      <c r="Q23" s="55">
        <f t="shared" ref="Q23" si="5">SUM(Q3:Q22)</f>
        <v>5</v>
      </c>
      <c r="R23" s="55">
        <f t="shared" ref="R23" si="6">SUM(R3:R22)</f>
        <v>1</v>
      </c>
      <c r="S23" s="55">
        <f t="shared" ref="S23" si="7">SUM(S3:S22)</f>
        <v>4</v>
      </c>
      <c r="T23" s="55">
        <f t="shared" ref="T23" si="8">SUM(T3:T22)</f>
        <v>2</v>
      </c>
      <c r="U23" s="53">
        <f t="shared" ref="U23" si="9">SUM(U3:U22)</f>
        <v>1</v>
      </c>
      <c r="V23" s="57">
        <f t="shared" ref="V23" si="10">SUM(V3:V22)</f>
        <v>22</v>
      </c>
      <c r="W23" s="103">
        <f t="shared" ref="W23:AD23" si="11">SUM(W3:W22)</f>
        <v>1</v>
      </c>
      <c r="X23" s="104">
        <f t="shared" si="11"/>
        <v>3</v>
      </c>
      <c r="Y23" s="104">
        <f t="shared" si="11"/>
        <v>1</v>
      </c>
      <c r="Z23" s="104">
        <f t="shared" si="11"/>
        <v>3</v>
      </c>
      <c r="AA23" s="105">
        <f t="shared" si="11"/>
        <v>2</v>
      </c>
      <c r="AB23" s="57">
        <f t="shared" si="11"/>
        <v>0</v>
      </c>
      <c r="AC23" s="57">
        <f t="shared" si="11"/>
        <v>0</v>
      </c>
      <c r="AD23" s="57">
        <f t="shared" si="11"/>
        <v>0</v>
      </c>
      <c r="AE23" s="53">
        <f t="shared" ref="AE23" si="12">SUM(AE3:AE22)</f>
        <v>0</v>
      </c>
    </row>
    <row r="24" spans="1:31" x14ac:dyDescent="0.25">
      <c r="A24" s="76" t="s">
        <v>33</v>
      </c>
      <c r="B24" s="73" t="s">
        <v>6</v>
      </c>
      <c r="C24" s="12" t="s">
        <v>14</v>
      </c>
      <c r="D24" s="58">
        <v>5</v>
      </c>
      <c r="E24" s="59">
        <v>16</v>
      </c>
      <c r="F24" s="8"/>
      <c r="G24" s="6">
        <v>19</v>
      </c>
      <c r="H24" s="27">
        <v>43.5</v>
      </c>
      <c r="I24" s="21">
        <f t="shared" ref="I24:I32" si="13">1.1*E24*((H24+G24+4*$F$2)/2)</f>
        <v>655.6</v>
      </c>
      <c r="J24" s="34">
        <v>31.7</v>
      </c>
      <c r="K24" s="34">
        <v>5</v>
      </c>
      <c r="L24" s="34">
        <v>16</v>
      </c>
      <c r="M24" s="34">
        <v>3</v>
      </c>
      <c r="N24" s="34"/>
      <c r="O24" s="22"/>
      <c r="P24" s="15"/>
      <c r="Q24" s="31"/>
      <c r="R24" s="31"/>
      <c r="S24" s="31"/>
      <c r="T24" s="31"/>
      <c r="U24" s="16"/>
      <c r="V24" s="38"/>
      <c r="W24" s="40"/>
      <c r="X24" s="98"/>
      <c r="Y24" s="98"/>
      <c r="Z24" s="98"/>
      <c r="AA24" s="41"/>
      <c r="AB24" s="79"/>
      <c r="AC24" s="79"/>
      <c r="AD24" s="79"/>
      <c r="AE24" s="41"/>
    </row>
    <row r="25" spans="1:31" x14ac:dyDescent="0.25">
      <c r="A25" s="77"/>
      <c r="B25" s="74"/>
      <c r="C25" s="13" t="s">
        <v>15</v>
      </c>
      <c r="D25" s="60">
        <v>14</v>
      </c>
      <c r="E25" s="61">
        <v>22</v>
      </c>
      <c r="F25" s="9"/>
      <c r="G25" s="4">
        <v>2.75</v>
      </c>
      <c r="H25" s="29">
        <v>34</v>
      </c>
      <c r="I25" s="23">
        <f t="shared" si="13"/>
        <v>589.87500000000011</v>
      </c>
      <c r="J25" s="35">
        <v>43.8</v>
      </c>
      <c r="K25" s="35">
        <v>7</v>
      </c>
      <c r="L25" s="35">
        <v>16</v>
      </c>
      <c r="M25" s="35">
        <v>4</v>
      </c>
      <c r="N25" s="35"/>
      <c r="O25" s="24"/>
      <c r="P25" s="17"/>
      <c r="Q25" s="32"/>
      <c r="R25" s="32"/>
      <c r="S25" s="32"/>
      <c r="T25" s="32"/>
      <c r="U25" s="18"/>
      <c r="V25" s="39"/>
      <c r="W25" s="42"/>
      <c r="X25" s="88"/>
      <c r="Y25" s="88"/>
      <c r="Z25" s="88"/>
      <c r="AA25" s="43"/>
      <c r="AB25" s="80"/>
      <c r="AC25" s="80"/>
      <c r="AD25" s="80"/>
      <c r="AE25" s="43"/>
    </row>
    <row r="26" spans="1:31" x14ac:dyDescent="0.25">
      <c r="A26" s="77"/>
      <c r="B26" s="74"/>
      <c r="C26" s="13" t="s">
        <v>21</v>
      </c>
      <c r="D26" s="60">
        <v>0</v>
      </c>
      <c r="E26" s="61">
        <v>0</v>
      </c>
      <c r="F26" s="9"/>
      <c r="G26" s="4"/>
      <c r="H26" s="29"/>
      <c r="I26" s="23">
        <f t="shared" si="13"/>
        <v>0</v>
      </c>
      <c r="J26" s="35">
        <v>5</v>
      </c>
      <c r="K26" s="35">
        <v>0</v>
      </c>
      <c r="L26" s="35">
        <v>0</v>
      </c>
      <c r="M26" s="35">
        <v>0</v>
      </c>
      <c r="N26" s="35"/>
      <c r="O26" s="24"/>
      <c r="P26" s="17"/>
      <c r="Q26" s="32"/>
      <c r="R26" s="32"/>
      <c r="S26" s="32"/>
      <c r="T26" s="32"/>
      <c r="U26" s="18"/>
      <c r="V26" s="39"/>
      <c r="W26" s="42"/>
      <c r="X26" s="88"/>
      <c r="Y26" s="88"/>
      <c r="Z26" s="88"/>
      <c r="AA26" s="43"/>
      <c r="AB26" s="80"/>
      <c r="AC26" s="80"/>
      <c r="AD26" s="80"/>
      <c r="AE26" s="43"/>
    </row>
    <row r="27" spans="1:31" ht="15.75" thickBot="1" x14ac:dyDescent="0.3">
      <c r="A27" s="77"/>
      <c r="B27" s="75"/>
      <c r="C27" s="14" t="s">
        <v>11</v>
      </c>
      <c r="D27" s="62">
        <v>0</v>
      </c>
      <c r="E27" s="63">
        <v>0</v>
      </c>
      <c r="F27" s="10"/>
      <c r="G27" s="7"/>
      <c r="H27" s="30"/>
      <c r="I27" s="25">
        <f t="shared" si="13"/>
        <v>0</v>
      </c>
      <c r="J27" s="36">
        <v>10.5</v>
      </c>
      <c r="K27" s="36">
        <v>0</v>
      </c>
      <c r="L27" s="36">
        <v>0</v>
      </c>
      <c r="M27" s="36">
        <v>0</v>
      </c>
      <c r="N27" s="36"/>
      <c r="O27" s="26">
        <v>3</v>
      </c>
      <c r="P27" s="19">
        <v>1</v>
      </c>
      <c r="Q27" s="33">
        <v>1</v>
      </c>
      <c r="R27" s="33"/>
      <c r="S27" s="33">
        <v>1</v>
      </c>
      <c r="T27" s="33"/>
      <c r="U27" s="20"/>
      <c r="V27" s="37">
        <f>P27+Q27+R27+S27*3+U27</f>
        <v>5</v>
      </c>
      <c r="W27" s="44">
        <v>1</v>
      </c>
      <c r="X27" s="99"/>
      <c r="Y27" s="99"/>
      <c r="Z27" s="99">
        <v>1</v>
      </c>
      <c r="AA27" s="45"/>
      <c r="AB27" s="81"/>
      <c r="AC27" s="81"/>
      <c r="AD27" s="81"/>
      <c r="AE27" s="45"/>
    </row>
    <row r="28" spans="1:31" x14ac:dyDescent="0.25">
      <c r="A28" s="77"/>
      <c r="B28" s="73" t="s">
        <v>12</v>
      </c>
      <c r="C28" s="12" t="s">
        <v>31</v>
      </c>
      <c r="D28" s="58">
        <v>1</v>
      </c>
      <c r="E28" s="59">
        <v>12</v>
      </c>
      <c r="F28" s="8"/>
      <c r="G28" s="6">
        <v>5</v>
      </c>
      <c r="H28" s="27">
        <v>15.5</v>
      </c>
      <c r="I28" s="21">
        <f t="shared" si="13"/>
        <v>214.50000000000003</v>
      </c>
      <c r="J28" s="34">
        <v>22.5</v>
      </c>
      <c r="K28" s="34">
        <v>6</v>
      </c>
      <c r="L28" s="34">
        <v>0</v>
      </c>
      <c r="M28" s="34">
        <v>0</v>
      </c>
      <c r="N28" s="34"/>
      <c r="O28" s="22"/>
      <c r="P28" s="15"/>
      <c r="Q28" s="31"/>
      <c r="R28" s="31"/>
      <c r="S28" s="31"/>
      <c r="T28" s="31"/>
      <c r="U28" s="16"/>
      <c r="V28" s="38"/>
      <c r="W28" s="40"/>
      <c r="X28" s="98"/>
      <c r="Y28" s="98"/>
      <c r="Z28" s="98"/>
      <c r="AA28" s="41"/>
      <c r="AB28" s="79"/>
      <c r="AC28" s="79"/>
      <c r="AD28" s="79"/>
      <c r="AE28" s="41"/>
    </row>
    <row r="29" spans="1:31" x14ac:dyDescent="0.25">
      <c r="A29" s="77"/>
      <c r="B29" s="74"/>
      <c r="C29" s="13" t="s">
        <v>32</v>
      </c>
      <c r="D29" s="60">
        <v>19</v>
      </c>
      <c r="E29" s="61">
        <v>20</v>
      </c>
      <c r="F29" s="9"/>
      <c r="G29" s="4">
        <v>15</v>
      </c>
      <c r="H29" s="28">
        <v>55</v>
      </c>
      <c r="I29" s="23">
        <f t="shared" si="13"/>
        <v>902</v>
      </c>
      <c r="J29" s="35">
        <v>44.7</v>
      </c>
      <c r="K29" s="35">
        <v>10</v>
      </c>
      <c r="L29" s="35">
        <v>0</v>
      </c>
      <c r="M29" s="35">
        <v>0</v>
      </c>
      <c r="N29" s="35"/>
      <c r="O29" s="24"/>
      <c r="P29" s="17"/>
      <c r="Q29" s="32"/>
      <c r="R29" s="32"/>
      <c r="S29" s="32"/>
      <c r="T29" s="32"/>
      <c r="U29" s="18"/>
      <c r="V29" s="39"/>
      <c r="W29" s="42"/>
      <c r="X29" s="88"/>
      <c r="Y29" s="88"/>
      <c r="Z29" s="88"/>
      <c r="AA29" s="43"/>
      <c r="AB29" s="80"/>
      <c r="AC29" s="80"/>
      <c r="AD29" s="80"/>
      <c r="AE29" s="43"/>
    </row>
    <row r="30" spans="1:31" x14ac:dyDescent="0.25">
      <c r="A30" s="77"/>
      <c r="B30" s="74"/>
      <c r="C30" s="13" t="s">
        <v>16</v>
      </c>
      <c r="D30" s="60">
        <v>0</v>
      </c>
      <c r="E30" s="61">
        <v>2</v>
      </c>
      <c r="F30" s="9"/>
      <c r="G30" s="4">
        <v>12.5</v>
      </c>
      <c r="H30" s="29">
        <v>12.5</v>
      </c>
      <c r="I30" s="23">
        <f t="shared" si="13"/>
        <v>40.700000000000003</v>
      </c>
      <c r="J30" s="35">
        <v>6.5</v>
      </c>
      <c r="K30" s="35">
        <v>1</v>
      </c>
      <c r="L30" s="35">
        <v>0</v>
      </c>
      <c r="M30" s="35">
        <v>0</v>
      </c>
      <c r="N30" s="35"/>
      <c r="O30" s="24"/>
      <c r="P30" s="17"/>
      <c r="Q30" s="32"/>
      <c r="R30" s="32"/>
      <c r="S30" s="32"/>
      <c r="T30" s="32">
        <v>2</v>
      </c>
      <c r="U30" s="18"/>
      <c r="V30" s="39"/>
      <c r="W30" s="42"/>
      <c r="X30" s="88"/>
      <c r="Y30" s="88"/>
      <c r="Z30" s="88"/>
      <c r="AA30" s="43"/>
      <c r="AB30" s="80"/>
      <c r="AC30" s="80"/>
      <c r="AD30" s="80"/>
      <c r="AE30" s="43"/>
    </row>
    <row r="31" spans="1:31" x14ac:dyDescent="0.25">
      <c r="A31" s="77"/>
      <c r="B31" s="74"/>
      <c r="C31" s="13" t="s">
        <v>21</v>
      </c>
      <c r="D31" s="60">
        <v>0</v>
      </c>
      <c r="E31" s="61">
        <v>0</v>
      </c>
      <c r="F31" s="9"/>
      <c r="G31" s="4"/>
      <c r="H31" s="29"/>
      <c r="I31" s="23">
        <f t="shared" si="13"/>
        <v>0</v>
      </c>
      <c r="J31" s="35">
        <v>0</v>
      </c>
      <c r="K31" s="35">
        <v>0</v>
      </c>
      <c r="L31" s="35">
        <v>0</v>
      </c>
      <c r="M31" s="35">
        <v>0</v>
      </c>
      <c r="N31" s="35">
        <v>2.5</v>
      </c>
      <c r="O31" s="24"/>
      <c r="P31" s="17"/>
      <c r="Q31" s="32"/>
      <c r="R31" s="32"/>
      <c r="S31" s="32"/>
      <c r="T31" s="32"/>
      <c r="U31" s="18"/>
      <c r="V31" s="39"/>
      <c r="W31" s="42"/>
      <c r="X31" s="88"/>
      <c r="Y31" s="88"/>
      <c r="Z31" s="88"/>
      <c r="AA31" s="43"/>
      <c r="AB31" s="80"/>
      <c r="AC31" s="80"/>
      <c r="AD31" s="80"/>
      <c r="AE31" s="43"/>
    </row>
    <row r="32" spans="1:31" ht="15.75" thickBot="1" x14ac:dyDescent="0.3">
      <c r="A32" s="78"/>
      <c r="B32" s="75"/>
      <c r="C32" s="14" t="s">
        <v>17</v>
      </c>
      <c r="D32" s="62">
        <v>0</v>
      </c>
      <c r="E32" s="63">
        <v>0</v>
      </c>
      <c r="F32" s="10"/>
      <c r="G32" s="7"/>
      <c r="H32" s="30"/>
      <c r="I32" s="25">
        <f t="shared" si="13"/>
        <v>0</v>
      </c>
      <c r="J32" s="36">
        <v>8.9</v>
      </c>
      <c r="K32" s="36">
        <v>0</v>
      </c>
      <c r="L32" s="36">
        <v>0</v>
      </c>
      <c r="M32" s="36">
        <v>0</v>
      </c>
      <c r="N32" s="36"/>
      <c r="O32" s="26"/>
      <c r="P32" s="19">
        <v>0</v>
      </c>
      <c r="Q32" s="33">
        <v>1</v>
      </c>
      <c r="R32" s="33">
        <v>0</v>
      </c>
      <c r="S32" s="33">
        <v>1</v>
      </c>
      <c r="T32" s="33"/>
      <c r="U32" s="20"/>
      <c r="V32" s="37">
        <f>P32+Q32+R32+S32*3+U32</f>
        <v>4</v>
      </c>
      <c r="W32" s="44"/>
      <c r="X32" s="99">
        <v>1</v>
      </c>
      <c r="Y32" s="99"/>
      <c r="Z32" s="99">
        <v>1</v>
      </c>
      <c r="AA32" s="45"/>
      <c r="AB32" s="81"/>
      <c r="AC32" s="81"/>
      <c r="AD32" s="81"/>
      <c r="AE32" s="45"/>
    </row>
    <row r="33" spans="1:31" ht="19.5" thickBot="1" x14ac:dyDescent="0.3">
      <c r="A33" s="65" t="s">
        <v>38</v>
      </c>
      <c r="B33" s="66"/>
      <c r="C33" s="67"/>
      <c r="D33" s="52">
        <f>SUM(D24:D32)</f>
        <v>39</v>
      </c>
      <c r="E33" s="53">
        <f t="shared" ref="E33:O33" si="14">SUM(E24:E32)</f>
        <v>72</v>
      </c>
      <c r="F33" s="54">
        <f t="shared" si="14"/>
        <v>0</v>
      </c>
      <c r="G33" s="55">
        <f t="shared" si="14"/>
        <v>54.25</v>
      </c>
      <c r="H33" s="56">
        <f t="shared" si="14"/>
        <v>160.5</v>
      </c>
      <c r="I33" s="52">
        <f t="shared" si="14"/>
        <v>2402.6750000000002</v>
      </c>
      <c r="J33" s="55">
        <f t="shared" si="14"/>
        <v>173.6</v>
      </c>
      <c r="K33" s="55">
        <f t="shared" si="14"/>
        <v>29</v>
      </c>
      <c r="L33" s="55">
        <f t="shared" si="14"/>
        <v>32</v>
      </c>
      <c r="M33" s="55">
        <f t="shared" si="14"/>
        <v>7</v>
      </c>
      <c r="N33" s="55">
        <f t="shared" si="14"/>
        <v>2.5</v>
      </c>
      <c r="O33" s="53">
        <f t="shared" si="14"/>
        <v>3</v>
      </c>
      <c r="P33" s="52">
        <f t="shared" ref="P33" si="15">SUM(P24:P32)</f>
        <v>1</v>
      </c>
      <c r="Q33" s="55">
        <f t="shared" ref="Q33" si="16">SUM(Q24:Q32)</f>
        <v>2</v>
      </c>
      <c r="R33" s="55">
        <f t="shared" ref="R33" si="17">SUM(R24:R32)</f>
        <v>0</v>
      </c>
      <c r="S33" s="55">
        <f t="shared" ref="S33" si="18">SUM(S24:S32)</f>
        <v>2</v>
      </c>
      <c r="T33" s="55">
        <f t="shared" ref="T33" si="19">SUM(T24:T32)</f>
        <v>2</v>
      </c>
      <c r="U33" s="53">
        <f t="shared" ref="U33" si="20">SUM(U24:U32)</f>
        <v>0</v>
      </c>
      <c r="V33" s="57">
        <f t="shared" ref="V33" si="21">SUM(V24:V32)</f>
        <v>9</v>
      </c>
      <c r="W33" s="52">
        <f t="shared" ref="W33:X33" si="22">SUM(W24:W32)</f>
        <v>1</v>
      </c>
      <c r="X33" s="55">
        <f t="shared" si="22"/>
        <v>1</v>
      </c>
      <c r="Y33" s="55">
        <f t="shared" ref="Y33:AA33" si="23">SUM(Y24:Y32)</f>
        <v>0</v>
      </c>
      <c r="Z33" s="55">
        <f t="shared" si="23"/>
        <v>2</v>
      </c>
      <c r="AA33" s="53">
        <f t="shared" si="23"/>
        <v>0</v>
      </c>
      <c r="AB33" s="57">
        <f t="shared" ref="AB33:AD33" si="24">SUM(AB24:AB32)</f>
        <v>0</v>
      </c>
      <c r="AC33" s="57">
        <f t="shared" si="24"/>
        <v>0</v>
      </c>
      <c r="AD33" s="57">
        <f t="shared" si="24"/>
        <v>0</v>
      </c>
      <c r="AE33" s="53">
        <f t="shared" ref="AE33" si="25">SUM(AE24:AE32)</f>
        <v>0</v>
      </c>
    </row>
    <row r="34" spans="1:31" ht="21.75" thickBot="1" x14ac:dyDescent="0.3">
      <c r="A34" s="68" t="s">
        <v>39</v>
      </c>
      <c r="B34" s="69"/>
      <c r="C34" s="70"/>
      <c r="D34" s="46">
        <f t="shared" ref="D34:O34" si="26">D23+D33</f>
        <v>152</v>
      </c>
      <c r="E34" s="47">
        <f t="shared" si="26"/>
        <v>286</v>
      </c>
      <c r="F34" s="48">
        <f t="shared" si="26"/>
        <v>0</v>
      </c>
      <c r="G34" s="49">
        <f t="shared" si="26"/>
        <v>401.45</v>
      </c>
      <c r="H34" s="50">
        <f t="shared" si="26"/>
        <v>707.3</v>
      </c>
      <c r="I34" s="46">
        <f t="shared" si="26"/>
        <v>11237.105000000003</v>
      </c>
      <c r="J34" s="49">
        <f t="shared" si="26"/>
        <v>514.96</v>
      </c>
      <c r="K34" s="49">
        <f t="shared" si="26"/>
        <v>94</v>
      </c>
      <c r="L34" s="49">
        <f t="shared" si="26"/>
        <v>91.5</v>
      </c>
      <c r="M34" s="49">
        <f t="shared" si="26"/>
        <v>42</v>
      </c>
      <c r="N34" s="49">
        <f t="shared" si="26"/>
        <v>5</v>
      </c>
      <c r="O34" s="47">
        <f t="shared" si="26"/>
        <v>12</v>
      </c>
      <c r="P34" s="46">
        <f t="shared" ref="P34:AE34" si="27">P23+P33</f>
        <v>4</v>
      </c>
      <c r="Q34" s="49">
        <f t="shared" si="27"/>
        <v>7</v>
      </c>
      <c r="R34" s="49">
        <f t="shared" si="27"/>
        <v>1</v>
      </c>
      <c r="S34" s="49">
        <f t="shared" ref="S34" si="28">S23+S33</f>
        <v>6</v>
      </c>
      <c r="T34" s="49">
        <f t="shared" ref="T34" si="29">T23+T33</f>
        <v>4</v>
      </c>
      <c r="U34" s="47">
        <f t="shared" ref="U34" si="30">U23+U33</f>
        <v>1</v>
      </c>
      <c r="V34" s="51">
        <f t="shared" ref="V34" si="31">V23+V33</f>
        <v>31</v>
      </c>
      <c r="W34" s="46">
        <f t="shared" ref="W34:X34" si="32">W23+W33</f>
        <v>2</v>
      </c>
      <c r="X34" s="49">
        <f t="shared" si="32"/>
        <v>4</v>
      </c>
      <c r="Y34" s="49">
        <f t="shared" ref="Y34:AA34" si="33">Y23+Y33</f>
        <v>1</v>
      </c>
      <c r="Z34" s="49">
        <f t="shared" si="33"/>
        <v>5</v>
      </c>
      <c r="AA34" s="47">
        <f t="shared" si="33"/>
        <v>2</v>
      </c>
      <c r="AB34" s="51">
        <f t="shared" ref="AB34:AD34" si="34">AB23+AB33</f>
        <v>0</v>
      </c>
      <c r="AC34" s="51">
        <f t="shared" si="34"/>
        <v>0</v>
      </c>
      <c r="AD34" s="51">
        <f t="shared" si="34"/>
        <v>0</v>
      </c>
      <c r="AE34" s="47">
        <f t="shared" si="27"/>
        <v>0</v>
      </c>
    </row>
  </sheetData>
  <mergeCells count="37">
    <mergeCell ref="X1:X2"/>
    <mergeCell ref="Y1:Y2"/>
    <mergeCell ref="AD1:AD2"/>
    <mergeCell ref="Z1:Z2"/>
    <mergeCell ref="AA1:AA2"/>
    <mergeCell ref="B3:B7"/>
    <mergeCell ref="B8:B13"/>
    <mergeCell ref="U1:U2"/>
    <mergeCell ref="V1:V2"/>
    <mergeCell ref="A1:A2"/>
    <mergeCell ref="B1:B2"/>
    <mergeCell ref="C1:C2"/>
    <mergeCell ref="D1:D2"/>
    <mergeCell ref="E1:E2"/>
    <mergeCell ref="J1:J2"/>
    <mergeCell ref="O1:O2"/>
    <mergeCell ref="I1:I2"/>
    <mergeCell ref="T1:T2"/>
    <mergeCell ref="S1:S2"/>
    <mergeCell ref="L1:L2"/>
    <mergeCell ref="N1:N2"/>
    <mergeCell ref="A33:C33"/>
    <mergeCell ref="A34:C34"/>
    <mergeCell ref="AE1:AE2"/>
    <mergeCell ref="W1:W2"/>
    <mergeCell ref="P1:P2"/>
    <mergeCell ref="Q1:Q2"/>
    <mergeCell ref="R1:R2"/>
    <mergeCell ref="B24:B27"/>
    <mergeCell ref="B28:B32"/>
    <mergeCell ref="A24:A32"/>
    <mergeCell ref="K1:K2"/>
    <mergeCell ref="M1:M2"/>
    <mergeCell ref="A23:C23"/>
    <mergeCell ref="B14:B17"/>
    <mergeCell ref="B18:B22"/>
    <mergeCell ref="A3:A22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40" workbookViewId="0">
      <selection activeCell="D64" sqref="D64"/>
    </sheetView>
  </sheetViews>
  <sheetFormatPr defaultRowHeight="15" x14ac:dyDescent="0.25"/>
  <cols>
    <col min="1" max="1" width="45.140625" bestFit="1" customWidth="1"/>
    <col min="2" max="2" width="9.7109375" bestFit="1" customWidth="1"/>
    <col min="3" max="3" width="11.140625" bestFit="1" customWidth="1"/>
    <col min="4" max="4" width="14" customWidth="1"/>
    <col min="5" max="5" width="72.7109375" customWidth="1"/>
  </cols>
  <sheetData>
    <row r="1" spans="1:5" x14ac:dyDescent="0.25">
      <c r="A1" s="2" t="s">
        <v>58</v>
      </c>
      <c r="B1" s="2" t="s">
        <v>59</v>
      </c>
      <c r="C1" s="2" t="s">
        <v>60</v>
      </c>
      <c r="D1" s="2" t="s">
        <v>39</v>
      </c>
      <c r="E1" s="2" t="s">
        <v>67</v>
      </c>
    </row>
    <row r="2" spans="1:5" x14ac:dyDescent="0.25">
      <c r="A2" s="2"/>
      <c r="B2" s="2"/>
      <c r="C2" s="2"/>
      <c r="D2" s="2"/>
      <c r="E2" s="2"/>
    </row>
    <row r="3" spans="1:5" x14ac:dyDescent="0.25">
      <c r="A3" s="64" t="s">
        <v>50</v>
      </c>
      <c r="B3">
        <f>Material!I34</f>
        <v>11237.105000000003</v>
      </c>
      <c r="C3" s="109">
        <v>0.6</v>
      </c>
      <c r="D3" s="109">
        <f>C3*B3</f>
        <v>6742.2630000000017</v>
      </c>
      <c r="E3" t="s">
        <v>85</v>
      </c>
    </row>
    <row r="4" spans="1:5" x14ac:dyDescent="0.25">
      <c r="A4" s="64" t="s">
        <v>51</v>
      </c>
      <c r="B4">
        <f>Material!J34</f>
        <v>514.96</v>
      </c>
      <c r="C4" s="109">
        <v>2</v>
      </c>
      <c r="D4" s="109">
        <f t="shared" ref="D4:D22" si="0">C4*B4</f>
        <v>1029.92</v>
      </c>
      <c r="E4" t="s">
        <v>85</v>
      </c>
    </row>
    <row r="5" spans="1:5" x14ac:dyDescent="0.25">
      <c r="A5" s="64" t="s">
        <v>52</v>
      </c>
      <c r="B5">
        <f>Material!K34</f>
        <v>94</v>
      </c>
      <c r="C5" s="109">
        <v>2</v>
      </c>
      <c r="D5" s="109">
        <f t="shared" si="0"/>
        <v>188</v>
      </c>
      <c r="E5" t="s">
        <v>85</v>
      </c>
    </row>
    <row r="6" spans="1:5" x14ac:dyDescent="0.25">
      <c r="A6" s="64" t="s">
        <v>53</v>
      </c>
      <c r="B6">
        <v>228.75</v>
      </c>
      <c r="C6" s="109">
        <v>20</v>
      </c>
      <c r="D6" s="109">
        <f t="shared" si="0"/>
        <v>4575</v>
      </c>
      <c r="E6" t="s">
        <v>86</v>
      </c>
    </row>
    <row r="7" spans="1:5" x14ac:dyDescent="0.25">
      <c r="A7" s="64" t="s">
        <v>36</v>
      </c>
      <c r="B7">
        <f>Material!M34</f>
        <v>42</v>
      </c>
      <c r="C7" s="109">
        <v>17.5</v>
      </c>
      <c r="D7" s="109">
        <f t="shared" si="0"/>
        <v>735</v>
      </c>
      <c r="E7" t="s">
        <v>86</v>
      </c>
    </row>
    <row r="8" spans="1:5" x14ac:dyDescent="0.25">
      <c r="A8" s="64" t="s">
        <v>54</v>
      </c>
      <c r="B8">
        <v>25</v>
      </c>
      <c r="C8" s="109">
        <f>15</f>
        <v>15</v>
      </c>
      <c r="D8" s="109">
        <f t="shared" si="0"/>
        <v>375</v>
      </c>
      <c r="E8" t="s">
        <v>86</v>
      </c>
    </row>
    <row r="9" spans="1:5" x14ac:dyDescent="0.25">
      <c r="A9" s="64" t="s">
        <v>55</v>
      </c>
      <c r="B9">
        <f>Material!O34</f>
        <v>12</v>
      </c>
      <c r="C9" s="109">
        <v>3</v>
      </c>
      <c r="D9" s="109">
        <f t="shared" si="0"/>
        <v>36</v>
      </c>
      <c r="E9" t="s">
        <v>86</v>
      </c>
    </row>
    <row r="10" spans="1:5" x14ac:dyDescent="0.25">
      <c r="A10" s="64" t="s">
        <v>87</v>
      </c>
      <c r="B10">
        <v>2</v>
      </c>
      <c r="C10" s="109">
        <v>68.39</v>
      </c>
      <c r="D10" s="109">
        <f t="shared" si="0"/>
        <v>136.78</v>
      </c>
      <c r="E10" s="108" t="s">
        <v>88</v>
      </c>
    </row>
    <row r="11" spans="1:5" x14ac:dyDescent="0.25">
      <c r="A11" s="64" t="s">
        <v>74</v>
      </c>
      <c r="B11">
        <f>Material!P34</f>
        <v>4</v>
      </c>
      <c r="C11" s="109">
        <v>4643.41</v>
      </c>
      <c r="D11" s="109">
        <f t="shared" si="0"/>
        <v>18573.64</v>
      </c>
      <c r="E11" s="108" t="s">
        <v>73</v>
      </c>
    </row>
    <row r="12" spans="1:5" x14ac:dyDescent="0.25">
      <c r="A12" s="64" t="s">
        <v>76</v>
      </c>
      <c r="B12">
        <f>Material!Q34</f>
        <v>7</v>
      </c>
      <c r="C12" s="109">
        <v>2236.87</v>
      </c>
      <c r="D12" s="109">
        <f t="shared" si="0"/>
        <v>15658.09</v>
      </c>
      <c r="E12" s="108" t="s">
        <v>75</v>
      </c>
    </row>
    <row r="13" spans="1:5" x14ac:dyDescent="0.25">
      <c r="A13" s="64" t="s">
        <v>78</v>
      </c>
      <c r="B13">
        <f>Material!R34</f>
        <v>1</v>
      </c>
      <c r="C13" s="109">
        <v>1469.5</v>
      </c>
      <c r="D13" s="109">
        <f t="shared" si="0"/>
        <v>1469.5</v>
      </c>
      <c r="E13" s="108" t="s">
        <v>77</v>
      </c>
    </row>
    <row r="14" spans="1:5" x14ac:dyDescent="0.25">
      <c r="A14" s="64" t="s">
        <v>84</v>
      </c>
      <c r="B14">
        <f>Material!S34</f>
        <v>6</v>
      </c>
      <c r="C14" s="109">
        <v>1576.9</v>
      </c>
      <c r="D14" s="109">
        <f t="shared" si="0"/>
        <v>9461.4000000000015</v>
      </c>
      <c r="E14" s="108" t="s">
        <v>83</v>
      </c>
    </row>
    <row r="15" spans="1:5" x14ac:dyDescent="0.25">
      <c r="A15" s="64" t="s">
        <v>79</v>
      </c>
      <c r="B15">
        <f>Material!T34</f>
        <v>4</v>
      </c>
      <c r="C15" s="109">
        <v>297.55</v>
      </c>
      <c r="D15" s="109">
        <f t="shared" si="0"/>
        <v>1190.2</v>
      </c>
      <c r="E15" s="108" t="s">
        <v>80</v>
      </c>
    </row>
    <row r="16" spans="1:5" x14ac:dyDescent="0.25">
      <c r="A16" s="64" t="s">
        <v>82</v>
      </c>
      <c r="B16">
        <f>Material!U34</f>
        <v>1</v>
      </c>
      <c r="C16" s="109">
        <v>4245.8</v>
      </c>
      <c r="D16" s="109">
        <f t="shared" si="0"/>
        <v>4245.8</v>
      </c>
      <c r="E16" s="108" t="s">
        <v>81</v>
      </c>
    </row>
    <row r="17" spans="1:5" x14ac:dyDescent="0.25">
      <c r="A17" s="64" t="s">
        <v>56</v>
      </c>
      <c r="B17">
        <f>Material!W34</f>
        <v>2</v>
      </c>
      <c r="C17" s="109">
        <v>565.1</v>
      </c>
      <c r="D17" s="109">
        <f t="shared" si="0"/>
        <v>1130.2</v>
      </c>
      <c r="E17" s="108" t="s">
        <v>72</v>
      </c>
    </row>
    <row r="18" spans="1:5" x14ac:dyDescent="0.25">
      <c r="A18" s="64" t="s">
        <v>57</v>
      </c>
      <c r="B18">
        <f>Material!X34</f>
        <v>4</v>
      </c>
      <c r="C18" s="109">
        <v>283.54000000000002</v>
      </c>
      <c r="D18" s="109">
        <f t="shared" si="0"/>
        <v>1134.1600000000001</v>
      </c>
      <c r="E18" s="108" t="s">
        <v>71</v>
      </c>
    </row>
    <row r="19" spans="1:5" x14ac:dyDescent="0.25">
      <c r="A19" s="107" t="s">
        <v>64</v>
      </c>
      <c r="B19">
        <f>Material!AA34</f>
        <v>2</v>
      </c>
      <c r="C19" s="109">
        <v>20</v>
      </c>
      <c r="D19" s="109">
        <f t="shared" si="0"/>
        <v>40</v>
      </c>
      <c r="E19" s="108" t="s">
        <v>70</v>
      </c>
    </row>
    <row r="20" spans="1:5" x14ac:dyDescent="0.25">
      <c r="A20" s="107" t="s">
        <v>65</v>
      </c>
      <c r="B20">
        <f>Material!Z34</f>
        <v>5</v>
      </c>
      <c r="C20" s="109">
        <v>37.590000000000003</v>
      </c>
      <c r="D20" s="109">
        <f t="shared" si="0"/>
        <v>187.95000000000002</v>
      </c>
      <c r="E20" s="108" t="s">
        <v>69</v>
      </c>
    </row>
    <row r="21" spans="1:5" x14ac:dyDescent="0.25">
      <c r="A21" s="107" t="s">
        <v>66</v>
      </c>
      <c r="B21">
        <f>Material!Y34</f>
        <v>1</v>
      </c>
      <c r="C21" s="109">
        <v>89.85</v>
      </c>
      <c r="D21" s="109">
        <f t="shared" si="0"/>
        <v>89.85</v>
      </c>
      <c r="E21" s="108" t="s">
        <v>68</v>
      </c>
    </row>
    <row r="22" spans="1:5" x14ac:dyDescent="0.25">
      <c r="A22" s="107" t="s">
        <v>89</v>
      </c>
      <c r="B22">
        <v>2750</v>
      </c>
      <c r="C22" s="109">
        <v>1.2</v>
      </c>
      <c r="D22" s="109">
        <f t="shared" si="0"/>
        <v>3300</v>
      </c>
      <c r="E22" t="s">
        <v>85</v>
      </c>
    </row>
    <row r="23" spans="1:5" x14ac:dyDescent="0.25">
      <c r="A23" s="107"/>
      <c r="C23" s="109"/>
      <c r="D23" s="109"/>
      <c r="E23" s="108"/>
    </row>
    <row r="24" spans="1:5" x14ac:dyDescent="0.25">
      <c r="D24" s="110">
        <f>SUM(D3:D23)</f>
        <v>70298.753000000012</v>
      </c>
    </row>
    <row r="27" spans="1:5" ht="15.75" thickBot="1" x14ac:dyDescent="0.3"/>
    <row r="28" spans="1:5" ht="30.75" thickBot="1" x14ac:dyDescent="0.3">
      <c r="A28" s="112" t="s">
        <v>90</v>
      </c>
      <c r="B28" s="113" t="s">
        <v>91</v>
      </c>
      <c r="C28" s="113" t="s">
        <v>92</v>
      </c>
      <c r="D28" s="113" t="s">
        <v>93</v>
      </c>
    </row>
    <row r="29" spans="1:5" ht="15.75" thickBot="1" x14ac:dyDescent="0.3">
      <c r="A29" s="106" t="s">
        <v>106</v>
      </c>
      <c r="B29" s="114">
        <v>11237.11</v>
      </c>
      <c r="C29" s="117">
        <v>0.6</v>
      </c>
      <c r="D29" s="118">
        <f>B29*C29</f>
        <v>6742.2660000000005</v>
      </c>
    </row>
    <row r="30" spans="1:5" ht="15.75" thickBot="1" x14ac:dyDescent="0.3">
      <c r="A30" s="106" t="s">
        <v>94</v>
      </c>
      <c r="B30" s="114">
        <v>514.96</v>
      </c>
      <c r="C30" s="117">
        <v>2</v>
      </c>
      <c r="D30" s="118">
        <f t="shared" ref="D30:D47" si="1">B30*C30</f>
        <v>1029.92</v>
      </c>
    </row>
    <row r="31" spans="1:5" ht="27.75" thickBot="1" x14ac:dyDescent="0.3">
      <c r="A31" s="106" t="s">
        <v>107</v>
      </c>
      <c r="B31" s="114">
        <v>94</v>
      </c>
      <c r="C31" s="117">
        <v>2</v>
      </c>
      <c r="D31" s="118">
        <f t="shared" si="1"/>
        <v>188</v>
      </c>
    </row>
    <row r="32" spans="1:5" ht="26.25" thickBot="1" x14ac:dyDescent="0.3">
      <c r="A32" s="106" t="s">
        <v>95</v>
      </c>
      <c r="B32" s="114">
        <v>228.75</v>
      </c>
      <c r="C32" s="117">
        <v>20</v>
      </c>
      <c r="D32" s="118">
        <f t="shared" si="1"/>
        <v>4575</v>
      </c>
    </row>
    <row r="33" spans="1:4" ht="23.25" thickBot="1" x14ac:dyDescent="0.3">
      <c r="A33" s="116" t="s">
        <v>96</v>
      </c>
      <c r="B33" s="114">
        <v>42</v>
      </c>
      <c r="C33" s="117">
        <v>17.5</v>
      </c>
      <c r="D33" s="118">
        <f t="shared" si="1"/>
        <v>735</v>
      </c>
    </row>
    <row r="34" spans="1:4" ht="15.75" thickBot="1" x14ac:dyDescent="0.3">
      <c r="A34" s="106" t="s">
        <v>97</v>
      </c>
      <c r="B34" s="114">
        <v>25</v>
      </c>
      <c r="C34" s="117">
        <v>15</v>
      </c>
      <c r="D34" s="118">
        <f t="shared" si="1"/>
        <v>375</v>
      </c>
    </row>
    <row r="35" spans="1:4" ht="15.75" thickBot="1" x14ac:dyDescent="0.3">
      <c r="A35" s="106" t="s">
        <v>55</v>
      </c>
      <c r="B35" s="114">
        <v>12</v>
      </c>
      <c r="C35" s="117">
        <v>3</v>
      </c>
      <c r="D35" s="118">
        <f t="shared" si="1"/>
        <v>36</v>
      </c>
    </row>
    <row r="36" spans="1:4" ht="26.25" thickBot="1" x14ac:dyDescent="0.3">
      <c r="A36" s="106" t="s">
        <v>89</v>
      </c>
      <c r="B36" s="114">
        <v>2750</v>
      </c>
      <c r="C36" s="117">
        <v>1.2</v>
      </c>
      <c r="D36" s="118">
        <f t="shared" si="1"/>
        <v>3300</v>
      </c>
    </row>
    <row r="37" spans="1:4" ht="15.75" thickBot="1" x14ac:dyDescent="0.3">
      <c r="A37" s="106" t="s">
        <v>98</v>
      </c>
      <c r="B37" s="114">
        <v>2</v>
      </c>
      <c r="C37" s="117">
        <v>68.39</v>
      </c>
      <c r="D37" s="118">
        <f t="shared" si="1"/>
        <v>136.78</v>
      </c>
    </row>
    <row r="38" spans="1:4" ht="15.75" thickBot="1" x14ac:dyDescent="0.3">
      <c r="A38" s="106" t="s">
        <v>99</v>
      </c>
      <c r="B38" s="114">
        <v>2</v>
      </c>
      <c r="C38" s="117">
        <v>565.1</v>
      </c>
      <c r="D38" s="118">
        <f t="shared" si="1"/>
        <v>1130.2</v>
      </c>
    </row>
    <row r="39" spans="1:4" ht="15.75" thickBot="1" x14ac:dyDescent="0.3">
      <c r="A39" s="106" t="s">
        <v>100</v>
      </c>
      <c r="B39" s="114">
        <v>4</v>
      </c>
      <c r="C39" s="117">
        <v>283.54000000000002</v>
      </c>
      <c r="D39" s="118">
        <f t="shared" si="1"/>
        <v>1134.1600000000001</v>
      </c>
    </row>
    <row r="40" spans="1:4" ht="15.75" thickBot="1" x14ac:dyDescent="0.3">
      <c r="A40" s="106" t="s">
        <v>101</v>
      </c>
      <c r="B40" s="114">
        <v>1</v>
      </c>
      <c r="C40" s="117">
        <v>30</v>
      </c>
      <c r="D40" s="118">
        <f t="shared" si="1"/>
        <v>30</v>
      </c>
    </row>
    <row r="41" spans="1:4" ht="15.75" thickBot="1" x14ac:dyDescent="0.3">
      <c r="A41" s="106" t="s">
        <v>102</v>
      </c>
      <c r="B41" s="114">
        <v>6</v>
      </c>
      <c r="C41" s="117">
        <v>150</v>
      </c>
      <c r="D41" s="118">
        <f t="shared" si="1"/>
        <v>900</v>
      </c>
    </row>
    <row r="42" spans="1:4" ht="26.25" thickBot="1" x14ac:dyDescent="0.3">
      <c r="A42" s="106" t="s">
        <v>103</v>
      </c>
      <c r="B42" s="114">
        <v>6</v>
      </c>
      <c r="C42" s="117">
        <v>60</v>
      </c>
      <c r="D42" s="118">
        <f t="shared" si="1"/>
        <v>360</v>
      </c>
    </row>
    <row r="43" spans="1:4" ht="26.25" thickBot="1" x14ac:dyDescent="0.3">
      <c r="A43" s="106" t="s">
        <v>64</v>
      </c>
      <c r="B43" s="114">
        <v>2</v>
      </c>
      <c r="C43" s="117">
        <v>20</v>
      </c>
      <c r="D43" s="118">
        <f t="shared" si="1"/>
        <v>40</v>
      </c>
    </row>
    <row r="44" spans="1:4" ht="26.25" thickBot="1" x14ac:dyDescent="0.3">
      <c r="A44" s="106" t="s">
        <v>65</v>
      </c>
      <c r="B44" s="114">
        <v>5</v>
      </c>
      <c r="C44" s="117">
        <v>37</v>
      </c>
      <c r="D44" s="118">
        <f t="shared" si="1"/>
        <v>185</v>
      </c>
    </row>
    <row r="45" spans="1:4" ht="26.25" thickBot="1" x14ac:dyDescent="0.3">
      <c r="A45" s="106" t="s">
        <v>66</v>
      </c>
      <c r="B45" s="114">
        <v>1</v>
      </c>
      <c r="C45" s="117">
        <v>89.85</v>
      </c>
      <c r="D45" s="118">
        <f t="shared" si="1"/>
        <v>89.85</v>
      </c>
    </row>
    <row r="46" spans="1:4" ht="26.25" thickBot="1" x14ac:dyDescent="0.3">
      <c r="A46" s="106" t="s">
        <v>104</v>
      </c>
      <c r="B46" s="114">
        <v>286</v>
      </c>
      <c r="C46" s="117">
        <v>2</v>
      </c>
      <c r="D46" s="118">
        <f t="shared" si="1"/>
        <v>572</v>
      </c>
    </row>
    <row r="47" spans="1:4" ht="26.25" thickBot="1" x14ac:dyDescent="0.3">
      <c r="A47" s="106" t="s">
        <v>105</v>
      </c>
      <c r="B47" s="114">
        <v>286</v>
      </c>
      <c r="C47" s="117">
        <v>4</v>
      </c>
      <c r="D47" s="118">
        <f t="shared" si="1"/>
        <v>1144</v>
      </c>
    </row>
    <row r="48" spans="1:4" ht="15.75" thickBot="1" x14ac:dyDescent="0.3">
      <c r="A48" s="106"/>
      <c r="B48" s="114"/>
      <c r="C48" s="114"/>
      <c r="D48" s="118">
        <f>SUM(D29:D47)</f>
        <v>22703.175999999999</v>
      </c>
    </row>
    <row r="50" spans="1:4" ht="15.75" thickBot="1" x14ac:dyDescent="0.3"/>
    <row r="51" spans="1:4" ht="30.75" thickBot="1" x14ac:dyDescent="0.3">
      <c r="A51" s="112" t="s">
        <v>90</v>
      </c>
      <c r="B51" s="113" t="s">
        <v>91</v>
      </c>
      <c r="C51" s="113" t="s">
        <v>92</v>
      </c>
      <c r="D51" s="113" t="s">
        <v>93</v>
      </c>
    </row>
    <row r="52" spans="1:4" ht="15.75" thickBot="1" x14ac:dyDescent="0.3">
      <c r="A52" s="106" t="s">
        <v>108</v>
      </c>
      <c r="B52" s="114">
        <v>4</v>
      </c>
      <c r="C52" s="115">
        <v>4643.41</v>
      </c>
      <c r="D52" s="115">
        <f>B52*C52</f>
        <v>18573.64</v>
      </c>
    </row>
    <row r="53" spans="1:4" ht="15.75" thickBot="1" x14ac:dyDescent="0.3">
      <c r="A53" s="106" t="s">
        <v>109</v>
      </c>
      <c r="B53" s="114">
        <v>7</v>
      </c>
      <c r="C53" s="115">
        <v>2236.87</v>
      </c>
      <c r="D53" s="115">
        <f t="shared" ref="D53:D59" si="2">B53*C53</f>
        <v>15658.09</v>
      </c>
    </row>
    <row r="54" spans="1:4" ht="15.75" thickBot="1" x14ac:dyDescent="0.3">
      <c r="A54" s="106" t="s">
        <v>110</v>
      </c>
      <c r="B54" s="114">
        <v>1</v>
      </c>
      <c r="C54" s="115">
        <v>1469.5</v>
      </c>
      <c r="D54" s="115">
        <f t="shared" si="2"/>
        <v>1469.5</v>
      </c>
    </row>
    <row r="55" spans="1:4" ht="15.75" thickBot="1" x14ac:dyDescent="0.3">
      <c r="A55" s="106" t="s">
        <v>111</v>
      </c>
      <c r="B55" s="114">
        <v>4</v>
      </c>
      <c r="C55" s="115">
        <v>297.55</v>
      </c>
      <c r="D55" s="115">
        <f t="shared" si="2"/>
        <v>1190.2</v>
      </c>
    </row>
    <row r="56" spans="1:4" ht="15.75" thickBot="1" x14ac:dyDescent="0.3">
      <c r="A56" s="106" t="s">
        <v>112</v>
      </c>
      <c r="B56" s="114">
        <v>1</v>
      </c>
      <c r="C56" s="115">
        <v>4245.8</v>
      </c>
      <c r="D56" s="115">
        <f>B56*C56</f>
        <v>4245.8</v>
      </c>
    </row>
    <row r="57" spans="1:4" ht="15.75" thickBot="1" x14ac:dyDescent="0.3">
      <c r="A57" s="106" t="s">
        <v>113</v>
      </c>
      <c r="B57" s="114">
        <v>6</v>
      </c>
      <c r="C57" s="115">
        <v>1576.9</v>
      </c>
      <c r="D57" s="115">
        <f t="shared" si="2"/>
        <v>9461.4000000000015</v>
      </c>
    </row>
    <row r="58" spans="1:4" ht="15.75" thickBot="1" x14ac:dyDescent="0.3">
      <c r="A58" s="106" t="s">
        <v>114</v>
      </c>
      <c r="B58" s="114">
        <v>2</v>
      </c>
      <c r="C58" s="115">
        <v>50</v>
      </c>
      <c r="D58" s="115">
        <f t="shared" si="2"/>
        <v>100</v>
      </c>
    </row>
    <row r="59" spans="1:4" ht="26.25" thickBot="1" x14ac:dyDescent="0.3">
      <c r="A59" s="106" t="s">
        <v>115</v>
      </c>
      <c r="B59" s="114">
        <v>2</v>
      </c>
      <c r="C59" s="115">
        <v>50</v>
      </c>
      <c r="D59" s="115">
        <f t="shared" si="2"/>
        <v>100</v>
      </c>
    </row>
    <row r="60" spans="1:4" ht="15.75" thickBot="1" x14ac:dyDescent="0.3">
      <c r="A60" s="119"/>
      <c r="B60" s="120" t="s">
        <v>39</v>
      </c>
      <c r="C60" s="121"/>
      <c r="D60" s="115">
        <f>SUM(D52:D59)</f>
        <v>50798.63</v>
      </c>
    </row>
    <row r="64" spans="1:4" x14ac:dyDescent="0.25">
      <c r="D64" s="111">
        <f>D60+D48</f>
        <v>73501.805999999997</v>
      </c>
    </row>
  </sheetData>
  <mergeCells count="1">
    <mergeCell ref="B60:C60"/>
  </mergeCells>
  <hyperlinks>
    <hyperlink ref="E21" r:id="rId1"/>
    <hyperlink ref="E20" r:id="rId2"/>
    <hyperlink ref="E19" r:id="rId3"/>
    <hyperlink ref="E18" r:id="rId4"/>
    <hyperlink ref="E17" r:id="rId5"/>
    <hyperlink ref="E11" r:id="rId6"/>
    <hyperlink ref="E12" r:id="rId7"/>
    <hyperlink ref="E13" r:id="rId8"/>
    <hyperlink ref="E15" r:id="rId9"/>
    <hyperlink ref="E16" r:id="rId10"/>
    <hyperlink ref="E14" r:id="rId11"/>
    <hyperlink ref="E10" r:id="rId12"/>
  </hyperlinks>
  <pageMargins left="0.7" right="0.7" top="0.75" bottom="0.75" header="0.3" footer="0.3"/>
  <pageSetup paperSize="9" orientation="portrait" horizontalDpi="300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Material</vt:lpstr>
      <vt:lpstr>Orçamento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2018-01-24T18:08:30Z</dcterms:modified>
</cp:coreProperties>
</file>