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il\Desktop\Stary Folder\studia\fizyka\Fizyka_2\laby\"/>
    </mc:Choice>
  </mc:AlternateContent>
  <xr:revisionPtr revIDLastSave="0" documentId="13_ncr:1_{418924BF-C1F3-41AF-BD12-C37D7E19FE61}" xr6:coauthVersionLast="47" xr6:coauthVersionMax="47" xr10:uidLastSave="{00000000-0000-0000-0000-000000000000}"/>
  <bookViews>
    <workbookView xWindow="-120" yWindow="-120" windowWidth="29040" windowHeight="15840" xr2:uid="{1DDA0547-848D-47C8-A491-8C12A2EC61AE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9" i="1" l="1"/>
  <c r="M40" i="1"/>
  <c r="V38" i="1"/>
  <c r="U38" i="1"/>
  <c r="N40" i="1"/>
  <c r="M39" i="1"/>
  <c r="L38" i="1"/>
  <c r="S36" i="1"/>
  <c r="K38" i="1"/>
  <c r="U10" i="1"/>
  <c r="J39" i="1" s="1"/>
  <c r="L39" i="1" s="1"/>
  <c r="I38" i="1"/>
  <c r="R49" i="1"/>
  <c r="R50" i="1"/>
  <c r="R51" i="1"/>
  <c r="R52" i="1"/>
  <c r="R53" i="1"/>
  <c r="R54" i="1"/>
  <c r="R55" i="1"/>
  <c r="R48" i="1"/>
  <c r="G48" i="1"/>
  <c r="G49" i="1"/>
  <c r="G50" i="1"/>
  <c r="G51" i="1"/>
  <c r="G52" i="1"/>
  <c r="G53" i="1"/>
  <c r="G54" i="1"/>
  <c r="G55" i="1"/>
  <c r="G56" i="1"/>
  <c r="G57" i="1"/>
  <c r="G47" i="1"/>
  <c r="S37" i="1"/>
  <c r="S38" i="1"/>
  <c r="Q37" i="1"/>
  <c r="Q38" i="1"/>
  <c r="T38" i="1" s="1"/>
  <c r="Q36" i="1"/>
  <c r="K39" i="1"/>
  <c r="K40" i="1"/>
  <c r="I39" i="1"/>
  <c r="I40" i="1"/>
  <c r="L40" i="1"/>
  <c r="R38" i="1"/>
  <c r="R36" i="1"/>
  <c r="T36" i="1" s="1"/>
  <c r="I35" i="1"/>
  <c r="I34" i="1"/>
  <c r="I33" i="1"/>
  <c r="I32" i="1"/>
  <c r="I31" i="1"/>
  <c r="I30" i="1"/>
  <c r="I29" i="1"/>
  <c r="I28" i="1"/>
  <c r="I27" i="1"/>
  <c r="I26" i="1"/>
  <c r="I25" i="1"/>
  <c r="Q25" i="1"/>
  <c r="Q26" i="1"/>
  <c r="Q27" i="1"/>
  <c r="Q28" i="1"/>
  <c r="Q29" i="1"/>
  <c r="Q30" i="1"/>
  <c r="Q31" i="1"/>
  <c r="Q24" i="1"/>
  <c r="J40" i="1"/>
  <c r="R25" i="1"/>
  <c r="R26" i="1"/>
  <c r="R27" i="1"/>
  <c r="R28" i="1"/>
  <c r="R29" i="1"/>
  <c r="R30" i="1"/>
  <c r="R31" i="1"/>
  <c r="R24" i="1"/>
  <c r="J26" i="1"/>
  <c r="J27" i="1"/>
  <c r="J28" i="1"/>
  <c r="J29" i="1"/>
  <c r="J30" i="1"/>
  <c r="J31" i="1"/>
  <c r="J32" i="1"/>
  <c r="J33" i="1"/>
  <c r="J34" i="1"/>
  <c r="J35" i="1"/>
  <c r="J25" i="1"/>
  <c r="U9" i="1"/>
  <c r="J38" i="1" l="1"/>
  <c r="R37" i="1"/>
  <c r="T37" i="1"/>
  <c r="U37" i="1" s="1"/>
  <c r="V37" i="1" s="1"/>
</calcChain>
</file>

<file path=xl/sharedStrings.xml><?xml version="1.0" encoding="utf-8"?>
<sst xmlns="http://schemas.openxmlformats.org/spreadsheetml/2006/main" count="63" uniqueCount="39">
  <si>
    <t>Kąt wychylenia ogły</t>
  </si>
  <si>
    <t>alfaN</t>
  </si>
  <si>
    <t>alfaS</t>
  </si>
  <si>
    <t>I'</t>
  </si>
  <si>
    <t>I''</t>
  </si>
  <si>
    <t>Prąd +</t>
  </si>
  <si>
    <t>Prąd -</t>
  </si>
  <si>
    <t>Lczba zwojów</t>
  </si>
  <si>
    <t>pole magnetyczne warszawy</t>
  </si>
  <si>
    <t>uT</t>
  </si>
  <si>
    <t>promien zwojow</t>
  </si>
  <si>
    <t>R</t>
  </si>
  <si>
    <t>cm</t>
  </si>
  <si>
    <t>"+/-"</t>
  </si>
  <si>
    <t>niepewnosc natezenia pradu</t>
  </si>
  <si>
    <t>mA</t>
  </si>
  <si>
    <t>niepewnosc kata wychylenia</t>
  </si>
  <si>
    <t>*</t>
  </si>
  <si>
    <t>alfaN'</t>
  </si>
  <si>
    <t>alfaS'</t>
  </si>
  <si>
    <t>l =2</t>
  </si>
  <si>
    <t>alfa sr</t>
  </si>
  <si>
    <t>l=4</t>
  </si>
  <si>
    <t>tg(alfa)</t>
  </si>
  <si>
    <t>u(tg(alfa))</t>
  </si>
  <si>
    <t>ur(tg(alfa))</t>
  </si>
  <si>
    <t>Isr</t>
  </si>
  <si>
    <t>u(I)</t>
  </si>
  <si>
    <t>ur(I)</t>
  </si>
  <si>
    <t>przenikalnosc prozni u</t>
  </si>
  <si>
    <t>4*pi*10^-7</t>
  </si>
  <si>
    <t>N/A^2</t>
  </si>
  <si>
    <t>Bz</t>
  </si>
  <si>
    <t>ucr(Bz)</t>
  </si>
  <si>
    <t>WYBRANO Bz(45*)</t>
  </si>
  <si>
    <t>Uzasadnienie: Jako jedyny jest na plusie</t>
  </si>
  <si>
    <t>uc(Bz)</t>
  </si>
  <si>
    <t>U(Bz)</t>
  </si>
  <si>
    <t>tn(a)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</si>
</sst>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Arkusz1!$H$46</c:f>
              <c:strCache>
                <c:ptCount val="1"/>
                <c:pt idx="0">
                  <c:v>Isr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Arkusz1!$G$47:$G$57</c:f>
              <c:numCache>
                <c:formatCode>General</c:formatCode>
                <c:ptCount val="11"/>
                <c:pt idx="0">
                  <c:v>0.37886610869531406</c:v>
                </c:pt>
                <c:pt idx="1">
                  <c:v>0.47163061877122109</c:v>
                </c:pt>
                <c:pt idx="2">
                  <c:v>0.58318276339698061</c:v>
                </c:pt>
                <c:pt idx="3">
                  <c:v>0.70673012705429894</c:v>
                </c:pt>
                <c:pt idx="4">
                  <c:v>0.84656248944317947</c:v>
                </c:pt>
                <c:pt idx="5">
                  <c:v>0.99999999999999989</c:v>
                </c:pt>
                <c:pt idx="6">
                  <c:v>1.1812477076060186</c:v>
                </c:pt>
                <c:pt idx="7">
                  <c:v>1.4281480067421144</c:v>
                </c:pt>
                <c:pt idx="8">
                  <c:v>1.7496371202063246</c:v>
                </c:pt>
                <c:pt idx="9">
                  <c:v>2.120303390406213</c:v>
                </c:pt>
                <c:pt idx="10">
                  <c:v>2.7474774194546216</c:v>
                </c:pt>
              </c:numCache>
            </c:numRef>
          </c:xVal>
          <c:yVal>
            <c:numRef>
              <c:f>Arkusz1!$H$47:$H$57</c:f>
              <c:numCache>
                <c:formatCode>General</c:formatCode>
                <c:ptCount val="11"/>
                <c:pt idx="0">
                  <c:v>0.55500000000000005</c:v>
                </c:pt>
                <c:pt idx="1">
                  <c:v>0.65500000000000003</c:v>
                </c:pt>
                <c:pt idx="2">
                  <c:v>0.84000000000000008</c:v>
                </c:pt>
                <c:pt idx="3">
                  <c:v>1.05</c:v>
                </c:pt>
                <c:pt idx="4">
                  <c:v>1.28</c:v>
                </c:pt>
                <c:pt idx="5">
                  <c:v>1.58</c:v>
                </c:pt>
                <c:pt idx="6">
                  <c:v>2.0099999999999998</c:v>
                </c:pt>
                <c:pt idx="7">
                  <c:v>2.39</c:v>
                </c:pt>
                <c:pt idx="8">
                  <c:v>2.92</c:v>
                </c:pt>
                <c:pt idx="9">
                  <c:v>3.7600000000000002</c:v>
                </c:pt>
                <c:pt idx="10">
                  <c:v>4.3250000000000002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CC-4AC3-A28D-EE09D317D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4272"/>
        <c:axId val="1836014880"/>
      </c:scatterChart>
      <c:valAx>
        <c:axId val="1173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6014880"/>
        <c:crosses val="autoZero"/>
        <c:crossBetween val="midCat"/>
      </c:valAx>
      <c:valAx>
        <c:axId val="18360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3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Arkusz1!$S$47</c:f>
              <c:strCache>
                <c:ptCount val="1"/>
                <c:pt idx="0">
                  <c:v>Isr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Arkusz1!$R$48:$R$55</c:f>
              <c:numCache>
                <c:formatCode>General</c:formatCode>
                <c:ptCount val="8"/>
                <c:pt idx="0">
                  <c:v>0.70020753820970971</c:v>
                </c:pt>
                <c:pt idx="1">
                  <c:v>0.83169122087973113</c:v>
                </c:pt>
                <c:pt idx="2">
                  <c:v>0.99999999999999989</c:v>
                </c:pt>
                <c:pt idx="3">
                  <c:v>1.1812477076060186</c:v>
                </c:pt>
                <c:pt idx="4">
                  <c:v>1.441494043228611</c:v>
                </c:pt>
                <c:pt idx="5">
                  <c:v>1.7320508075688767</c:v>
                </c:pt>
                <c:pt idx="6">
                  <c:v>2.120303390406213</c:v>
                </c:pt>
                <c:pt idx="7">
                  <c:v>2.7474774194546216</c:v>
                </c:pt>
              </c:numCache>
            </c:numRef>
          </c:xVal>
          <c:yVal>
            <c:numRef>
              <c:f>Arkusz1!$S$48:$S$55</c:f>
              <c:numCache>
                <c:formatCode>General</c:formatCode>
                <c:ptCount val="8"/>
                <c:pt idx="0">
                  <c:v>0.51500000000000001</c:v>
                </c:pt>
                <c:pt idx="1">
                  <c:v>0.63500000000000001</c:v>
                </c:pt>
                <c:pt idx="2">
                  <c:v>0.77500000000000002</c:v>
                </c:pt>
                <c:pt idx="3">
                  <c:v>0.95499999999999996</c:v>
                </c:pt>
                <c:pt idx="4">
                  <c:v>1.1599999999999999</c:v>
                </c:pt>
                <c:pt idx="5">
                  <c:v>1.44</c:v>
                </c:pt>
                <c:pt idx="6">
                  <c:v>1.78</c:v>
                </c:pt>
                <c:pt idx="7">
                  <c:v>2.3899999999999997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30-4729-81F3-1BBCF2E6C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0432"/>
        <c:axId val="13632224"/>
      </c:scatterChart>
      <c:valAx>
        <c:axId val="1173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32224"/>
        <c:crosses val="autoZero"/>
        <c:crossBetween val="midCat"/>
      </c:valAx>
      <c:valAx>
        <c:axId val="136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3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51</xdr:row>
      <xdr:rowOff>157162</xdr:rowOff>
    </xdr:from>
    <xdr:to>
      <xdr:col>15</xdr:col>
      <xdr:colOff>180975</xdr:colOff>
      <xdr:row>66</xdr:row>
      <xdr:rowOff>42862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D964D05-A71F-8439-6689-37B42A11D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58</xdr:row>
      <xdr:rowOff>23812</xdr:rowOff>
    </xdr:from>
    <xdr:to>
      <xdr:col>22</xdr:col>
      <xdr:colOff>295275</xdr:colOff>
      <xdr:row>72</xdr:row>
      <xdr:rowOff>100012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5FBC463-5102-A6EA-87F5-B8026E9B9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1650F-01E6-4151-AADD-FA26D7E06921}">
  <dimension ref="G3:AA57"/>
  <sheetViews>
    <sheetView tabSelected="1" topLeftCell="A27" workbookViewId="0">
      <selection activeCell="N40" sqref="N40"/>
    </sheetView>
  </sheetViews>
  <sheetFormatPr defaultRowHeight="15" x14ac:dyDescent="0.25"/>
  <cols>
    <col min="11" max="11" width="12.7109375" bestFit="1" customWidth="1"/>
    <col min="13" max="14" width="12" bestFit="1" customWidth="1"/>
    <col min="19" max="19" width="12.7109375" bestFit="1" customWidth="1"/>
    <col min="21" max="22" width="12" bestFit="1" customWidth="1"/>
  </cols>
  <sheetData>
    <row r="3" spans="7:27" ht="15.75" thickBot="1" x14ac:dyDescent="0.3">
      <c r="H3" t="s">
        <v>7</v>
      </c>
      <c r="J3">
        <v>2</v>
      </c>
      <c r="N3" t="s">
        <v>7</v>
      </c>
      <c r="P3">
        <v>4</v>
      </c>
    </row>
    <row r="4" spans="7:27" x14ac:dyDescent="0.25">
      <c r="G4" s="2" t="s">
        <v>0</v>
      </c>
      <c r="H4" s="3"/>
      <c r="I4" s="10" t="s">
        <v>5</v>
      </c>
      <c r="J4" s="3" t="s">
        <v>0</v>
      </c>
      <c r="K4" s="3"/>
      <c r="L4" s="4" t="s">
        <v>6</v>
      </c>
      <c r="M4" s="2" t="s">
        <v>0</v>
      </c>
      <c r="N4" s="3"/>
      <c r="O4" s="10" t="s">
        <v>5</v>
      </c>
      <c r="P4" s="3" t="s">
        <v>0</v>
      </c>
      <c r="Q4" s="3"/>
      <c r="R4" s="4" t="s">
        <v>6</v>
      </c>
      <c r="T4" t="s">
        <v>8</v>
      </c>
      <c r="W4">
        <v>18.7</v>
      </c>
      <c r="X4" t="s">
        <v>9</v>
      </c>
    </row>
    <row r="5" spans="7:27" x14ac:dyDescent="0.25">
      <c r="G5" s="5" t="s">
        <v>1</v>
      </c>
      <c r="H5" t="s">
        <v>2</v>
      </c>
      <c r="I5" s="1" t="s">
        <v>3</v>
      </c>
      <c r="J5" t="s">
        <v>18</v>
      </c>
      <c r="K5" t="s">
        <v>19</v>
      </c>
      <c r="L5" s="6" t="s">
        <v>4</v>
      </c>
      <c r="M5" s="5" t="s">
        <v>1</v>
      </c>
      <c r="N5" t="s">
        <v>2</v>
      </c>
      <c r="O5" s="1" t="s">
        <v>3</v>
      </c>
      <c r="P5" t="s">
        <v>18</v>
      </c>
      <c r="Q5" t="s">
        <v>19</v>
      </c>
      <c r="R5" s="6" t="s">
        <v>4</v>
      </c>
      <c r="T5" t="s">
        <v>10</v>
      </c>
      <c r="V5" t="s">
        <v>11</v>
      </c>
      <c r="W5">
        <v>12</v>
      </c>
      <c r="X5" t="s">
        <v>12</v>
      </c>
      <c r="Y5" t="s">
        <v>13</v>
      </c>
      <c r="Z5">
        <v>0.5</v>
      </c>
      <c r="AA5" t="s">
        <v>12</v>
      </c>
    </row>
    <row r="6" spans="7:27" x14ac:dyDescent="0.25">
      <c r="G6" s="5">
        <v>10</v>
      </c>
      <c r="I6" s="1"/>
      <c r="J6">
        <v>10</v>
      </c>
      <c r="L6" s="6"/>
      <c r="M6" s="5">
        <v>10</v>
      </c>
      <c r="O6" s="1"/>
      <c r="P6">
        <v>10</v>
      </c>
      <c r="R6" s="6"/>
      <c r="T6" t="s">
        <v>14</v>
      </c>
      <c r="W6">
        <v>0.01</v>
      </c>
      <c r="X6" t="s">
        <v>15</v>
      </c>
    </row>
    <row r="7" spans="7:27" x14ac:dyDescent="0.25">
      <c r="G7" s="5">
        <v>15</v>
      </c>
      <c r="I7" s="1"/>
      <c r="J7">
        <v>15</v>
      </c>
      <c r="L7" s="6"/>
      <c r="M7" s="5">
        <v>15</v>
      </c>
      <c r="O7" s="1"/>
      <c r="P7">
        <v>15</v>
      </c>
      <c r="R7" s="6"/>
      <c r="T7" t="s">
        <v>16</v>
      </c>
      <c r="W7">
        <v>1</v>
      </c>
      <c r="X7" t="s">
        <v>17</v>
      </c>
    </row>
    <row r="8" spans="7:27" x14ac:dyDescent="0.25">
      <c r="G8" s="5">
        <v>20</v>
      </c>
      <c r="H8">
        <v>21</v>
      </c>
      <c r="I8" s="1">
        <v>0.55000000000000004</v>
      </c>
      <c r="J8">
        <v>20</v>
      </c>
      <c r="K8">
        <v>22</v>
      </c>
      <c r="L8" s="6">
        <v>-0.56000000000000005</v>
      </c>
      <c r="M8" s="5">
        <v>20</v>
      </c>
      <c r="O8" s="1"/>
      <c r="P8">
        <v>20</v>
      </c>
      <c r="R8" s="6"/>
      <c r="T8" t="s">
        <v>23</v>
      </c>
      <c r="U8">
        <v>0.1</v>
      </c>
    </row>
    <row r="9" spans="7:27" x14ac:dyDescent="0.25">
      <c r="G9" s="5">
        <v>25</v>
      </c>
      <c r="H9">
        <v>25</v>
      </c>
      <c r="I9" s="1">
        <v>0.7</v>
      </c>
      <c r="J9">
        <v>25</v>
      </c>
      <c r="K9">
        <v>26</v>
      </c>
      <c r="L9" s="6">
        <v>-0.61</v>
      </c>
      <c r="M9" s="5">
        <v>25</v>
      </c>
      <c r="O9" s="1"/>
      <c r="P9">
        <v>25</v>
      </c>
      <c r="R9" s="6"/>
      <c r="T9" t="s">
        <v>24</v>
      </c>
      <c r="U9">
        <f>U8/SQRT(3)</f>
        <v>5.7735026918962581E-2</v>
      </c>
    </row>
    <row r="10" spans="7:27" x14ac:dyDescent="0.25">
      <c r="G10" s="5">
        <v>30</v>
      </c>
      <c r="H10">
        <v>30</v>
      </c>
      <c r="I10" s="1">
        <v>0.89</v>
      </c>
      <c r="J10">
        <v>30</v>
      </c>
      <c r="K10">
        <v>31</v>
      </c>
      <c r="L10" s="6">
        <v>-0.79</v>
      </c>
      <c r="M10" s="5">
        <v>30</v>
      </c>
      <c r="O10" s="1"/>
      <c r="P10">
        <v>30</v>
      </c>
      <c r="R10" s="6"/>
      <c r="T10" t="s">
        <v>27</v>
      </c>
      <c r="U10">
        <f>W6/SQRT(3)</f>
        <v>5.773502691896258E-3</v>
      </c>
    </row>
    <row r="11" spans="7:27" x14ac:dyDescent="0.25">
      <c r="G11" s="5">
        <v>35</v>
      </c>
      <c r="H11">
        <v>36</v>
      </c>
      <c r="I11" s="1">
        <v>1.1000000000000001</v>
      </c>
      <c r="J11">
        <v>35</v>
      </c>
      <c r="K11">
        <v>35</v>
      </c>
      <c r="L11" s="6">
        <v>-1</v>
      </c>
      <c r="M11" s="5">
        <v>35</v>
      </c>
      <c r="N11">
        <v>35</v>
      </c>
      <c r="O11" s="1">
        <v>0.52</v>
      </c>
      <c r="P11">
        <v>35</v>
      </c>
      <c r="Q11">
        <v>35</v>
      </c>
      <c r="R11" s="6">
        <v>-0.51</v>
      </c>
      <c r="T11" t="s">
        <v>29</v>
      </c>
      <c r="W11" t="s">
        <v>30</v>
      </c>
      <c r="Y11" t="s">
        <v>31</v>
      </c>
    </row>
    <row r="12" spans="7:27" x14ac:dyDescent="0.25">
      <c r="G12" s="5">
        <v>40</v>
      </c>
      <c r="H12">
        <v>40</v>
      </c>
      <c r="I12" s="1">
        <v>1.32</v>
      </c>
      <c r="J12">
        <v>40</v>
      </c>
      <c r="K12">
        <v>41</v>
      </c>
      <c r="L12" s="6">
        <v>-1.24</v>
      </c>
      <c r="M12" s="5">
        <v>40</v>
      </c>
      <c r="N12">
        <v>39</v>
      </c>
      <c r="O12" s="1">
        <v>0.65</v>
      </c>
      <c r="P12">
        <v>40</v>
      </c>
      <c r="Q12">
        <v>40</v>
      </c>
      <c r="R12" s="6">
        <v>-0.62</v>
      </c>
    </row>
    <row r="13" spans="7:27" x14ac:dyDescent="0.25">
      <c r="G13" s="5">
        <v>45</v>
      </c>
      <c r="H13">
        <v>45</v>
      </c>
      <c r="I13" s="1">
        <v>1.64</v>
      </c>
      <c r="J13">
        <v>45</v>
      </c>
      <c r="K13">
        <v>45</v>
      </c>
      <c r="L13" s="6">
        <v>-1.52</v>
      </c>
      <c r="M13" s="5">
        <v>45</v>
      </c>
      <c r="N13">
        <v>45</v>
      </c>
      <c r="O13" s="1">
        <v>0.78</v>
      </c>
      <c r="P13">
        <v>45</v>
      </c>
      <c r="Q13">
        <v>45</v>
      </c>
      <c r="R13" s="6">
        <v>-0.77</v>
      </c>
    </row>
    <row r="14" spans="7:27" x14ac:dyDescent="0.25">
      <c r="G14" s="5">
        <v>50</v>
      </c>
      <c r="H14">
        <v>49</v>
      </c>
      <c r="I14" s="1">
        <v>1.98</v>
      </c>
      <c r="J14">
        <v>50</v>
      </c>
      <c r="K14">
        <v>50</v>
      </c>
      <c r="L14" s="6">
        <v>-2.04</v>
      </c>
      <c r="M14" s="5">
        <v>50</v>
      </c>
      <c r="N14">
        <v>49</v>
      </c>
      <c r="O14" s="1">
        <v>0.96</v>
      </c>
      <c r="P14">
        <v>50</v>
      </c>
      <c r="Q14">
        <v>50</v>
      </c>
      <c r="R14" s="6">
        <v>-0.95</v>
      </c>
    </row>
    <row r="15" spans="7:27" x14ac:dyDescent="0.25">
      <c r="G15" s="5">
        <v>55</v>
      </c>
      <c r="H15">
        <v>54</v>
      </c>
      <c r="I15" s="1">
        <v>2.35</v>
      </c>
      <c r="J15">
        <v>55</v>
      </c>
      <c r="K15">
        <v>56</v>
      </c>
      <c r="L15" s="6">
        <v>-2.4300000000000002</v>
      </c>
      <c r="M15" s="5">
        <v>55</v>
      </c>
      <c r="N15">
        <v>56</v>
      </c>
      <c r="O15" s="1">
        <v>1.18</v>
      </c>
      <c r="P15">
        <v>55</v>
      </c>
      <c r="Q15">
        <v>55</v>
      </c>
      <c r="R15" s="6">
        <v>-1.1399999999999999</v>
      </c>
    </row>
    <row r="16" spans="7:27" x14ac:dyDescent="0.25">
      <c r="G16" s="5">
        <v>60</v>
      </c>
      <c r="H16">
        <v>60</v>
      </c>
      <c r="I16" s="1">
        <v>2.77</v>
      </c>
      <c r="J16">
        <v>60</v>
      </c>
      <c r="K16">
        <v>61</v>
      </c>
      <c r="L16" s="6">
        <v>-3.07</v>
      </c>
      <c r="M16" s="5">
        <v>60</v>
      </c>
      <c r="N16">
        <v>59</v>
      </c>
      <c r="O16" s="1">
        <v>1.46</v>
      </c>
      <c r="P16">
        <v>60</v>
      </c>
      <c r="Q16">
        <v>61</v>
      </c>
      <c r="R16" s="6">
        <v>-1.42</v>
      </c>
    </row>
    <row r="17" spans="7:18" x14ac:dyDescent="0.25">
      <c r="G17" s="5">
        <v>65</v>
      </c>
      <c r="H17">
        <v>64</v>
      </c>
      <c r="I17" s="1">
        <v>3.49</v>
      </c>
      <c r="J17">
        <v>65</v>
      </c>
      <c r="K17">
        <v>65</v>
      </c>
      <c r="L17" s="6">
        <v>-4.03</v>
      </c>
      <c r="M17" s="5">
        <v>65</v>
      </c>
      <c r="N17">
        <v>64</v>
      </c>
      <c r="O17" s="1">
        <v>1.78</v>
      </c>
      <c r="P17">
        <v>65</v>
      </c>
      <c r="Q17">
        <v>65</v>
      </c>
      <c r="R17" s="6">
        <v>-1.78</v>
      </c>
    </row>
    <row r="18" spans="7:18" x14ac:dyDescent="0.25">
      <c r="G18" s="5">
        <v>70</v>
      </c>
      <c r="H18">
        <v>70</v>
      </c>
      <c r="I18" s="1">
        <v>4.2300000000000004</v>
      </c>
      <c r="J18">
        <v>70</v>
      </c>
      <c r="K18">
        <v>70</v>
      </c>
      <c r="L18" s="6">
        <v>-4.42</v>
      </c>
      <c r="M18" s="5">
        <v>70</v>
      </c>
      <c r="N18">
        <v>70</v>
      </c>
      <c r="O18" s="1">
        <v>2.4</v>
      </c>
      <c r="P18">
        <v>70</v>
      </c>
      <c r="Q18">
        <v>70</v>
      </c>
      <c r="R18" s="6">
        <v>-2.38</v>
      </c>
    </row>
    <row r="19" spans="7:18" x14ac:dyDescent="0.25">
      <c r="G19" s="5">
        <v>75</v>
      </c>
      <c r="I19" s="1"/>
      <c r="J19">
        <v>75</v>
      </c>
      <c r="L19" s="6"/>
      <c r="M19" s="5">
        <v>75</v>
      </c>
      <c r="O19" s="1"/>
      <c r="P19">
        <v>75</v>
      </c>
      <c r="R19" s="6"/>
    </row>
    <row r="20" spans="7:18" ht="15.75" thickBot="1" x14ac:dyDescent="0.3">
      <c r="G20" s="7">
        <v>80</v>
      </c>
      <c r="H20" s="8"/>
      <c r="I20" s="11"/>
      <c r="J20" s="8">
        <v>80</v>
      </c>
      <c r="K20" s="8"/>
      <c r="L20" s="9"/>
      <c r="M20" s="7">
        <v>80</v>
      </c>
      <c r="N20" s="8"/>
      <c r="O20" s="11"/>
      <c r="P20" s="8">
        <v>80</v>
      </c>
      <c r="Q20" s="8"/>
      <c r="R20" s="9"/>
    </row>
    <row r="22" spans="7:18" x14ac:dyDescent="0.25">
      <c r="Q22" t="s">
        <v>22</v>
      </c>
    </row>
    <row r="23" spans="7:18" x14ac:dyDescent="0.25">
      <c r="I23" t="s">
        <v>20</v>
      </c>
      <c r="Q23" t="s">
        <v>21</v>
      </c>
      <c r="R23" t="s">
        <v>26</v>
      </c>
    </row>
    <row r="24" spans="7:18" x14ac:dyDescent="0.25">
      <c r="I24" t="s">
        <v>21</v>
      </c>
      <c r="J24" t="s">
        <v>26</v>
      </c>
      <c r="Q24">
        <f>ROUND((M11+N11+P11+Q11)/4,3)</f>
        <v>35</v>
      </c>
      <c r="R24">
        <f>(O11+ABS(R11))/2</f>
        <v>0.51500000000000001</v>
      </c>
    </row>
    <row r="25" spans="7:18" x14ac:dyDescent="0.25">
      <c r="I25">
        <f>ROUND((G8+H8+J8+K8)/4,3)</f>
        <v>20.75</v>
      </c>
      <c r="J25">
        <f>(I8+ABS(L8))/2</f>
        <v>0.55500000000000005</v>
      </c>
      <c r="Q25">
        <f t="shared" ref="Q25:Q31" si="0">ROUND((M12+N12+P12+Q12)/4,3)</f>
        <v>39.75</v>
      </c>
      <c r="R25">
        <f t="shared" ref="R25:R31" si="1">(O12+ABS(R12))/2</f>
        <v>0.63500000000000001</v>
      </c>
    </row>
    <row r="26" spans="7:18" x14ac:dyDescent="0.25">
      <c r="I26">
        <f t="shared" ref="I26:I35" si="2">ROUND((G9+H9+J9+K9)/4,3)</f>
        <v>25.25</v>
      </c>
      <c r="J26">
        <f t="shared" ref="J26:J35" si="3">(I9+ABS(L9))/2</f>
        <v>0.65500000000000003</v>
      </c>
      <c r="Q26">
        <f t="shared" si="0"/>
        <v>45</v>
      </c>
      <c r="R26">
        <f t="shared" si="1"/>
        <v>0.77500000000000002</v>
      </c>
    </row>
    <row r="27" spans="7:18" x14ac:dyDescent="0.25">
      <c r="I27">
        <f t="shared" si="2"/>
        <v>30.25</v>
      </c>
      <c r="J27">
        <f t="shared" si="3"/>
        <v>0.84000000000000008</v>
      </c>
      <c r="Q27">
        <f t="shared" si="0"/>
        <v>49.75</v>
      </c>
      <c r="R27">
        <f t="shared" si="1"/>
        <v>0.95499999999999996</v>
      </c>
    </row>
    <row r="28" spans="7:18" x14ac:dyDescent="0.25">
      <c r="I28">
        <f t="shared" si="2"/>
        <v>35.25</v>
      </c>
      <c r="J28">
        <f t="shared" si="3"/>
        <v>1.05</v>
      </c>
      <c r="Q28">
        <f t="shared" si="0"/>
        <v>55.25</v>
      </c>
      <c r="R28">
        <f t="shared" si="1"/>
        <v>1.1599999999999999</v>
      </c>
    </row>
    <row r="29" spans="7:18" x14ac:dyDescent="0.25">
      <c r="I29">
        <f t="shared" si="2"/>
        <v>40.25</v>
      </c>
      <c r="J29">
        <f t="shared" si="3"/>
        <v>1.28</v>
      </c>
      <c r="Q29">
        <f t="shared" si="0"/>
        <v>60</v>
      </c>
      <c r="R29">
        <f t="shared" si="1"/>
        <v>1.44</v>
      </c>
    </row>
    <row r="30" spans="7:18" x14ac:dyDescent="0.25">
      <c r="I30">
        <f t="shared" si="2"/>
        <v>45</v>
      </c>
      <c r="J30">
        <f t="shared" si="3"/>
        <v>1.58</v>
      </c>
      <c r="Q30">
        <f t="shared" si="0"/>
        <v>64.75</v>
      </c>
      <c r="R30">
        <f t="shared" si="1"/>
        <v>1.78</v>
      </c>
    </row>
    <row r="31" spans="7:18" x14ac:dyDescent="0.25">
      <c r="I31">
        <f t="shared" si="2"/>
        <v>49.75</v>
      </c>
      <c r="J31">
        <f t="shared" si="3"/>
        <v>2.0099999999999998</v>
      </c>
      <c r="Q31">
        <f t="shared" si="0"/>
        <v>70</v>
      </c>
      <c r="R31">
        <f t="shared" si="1"/>
        <v>2.3899999999999997</v>
      </c>
    </row>
    <row r="32" spans="7:18" x14ac:dyDescent="0.25">
      <c r="I32">
        <f t="shared" si="2"/>
        <v>55</v>
      </c>
      <c r="J32">
        <f t="shared" si="3"/>
        <v>2.39</v>
      </c>
    </row>
    <row r="33" spans="7:22" x14ac:dyDescent="0.25">
      <c r="I33">
        <f t="shared" si="2"/>
        <v>60.25</v>
      </c>
      <c r="J33">
        <f t="shared" si="3"/>
        <v>2.92</v>
      </c>
    </row>
    <row r="34" spans="7:22" x14ac:dyDescent="0.25">
      <c r="I34">
        <f t="shared" si="2"/>
        <v>64.75</v>
      </c>
      <c r="J34">
        <f t="shared" si="3"/>
        <v>3.7600000000000002</v>
      </c>
    </row>
    <row r="35" spans="7:22" x14ac:dyDescent="0.25">
      <c r="I35">
        <f t="shared" si="2"/>
        <v>70</v>
      </c>
      <c r="J35">
        <f t="shared" si="3"/>
        <v>4.3250000000000002</v>
      </c>
      <c r="Q35" t="s">
        <v>25</v>
      </c>
      <c r="R35" t="s">
        <v>28</v>
      </c>
      <c r="S35" t="s">
        <v>32</v>
      </c>
      <c r="T35" t="s">
        <v>33</v>
      </c>
      <c r="U35" t="s">
        <v>36</v>
      </c>
      <c r="V35" t="s">
        <v>37</v>
      </c>
    </row>
    <row r="36" spans="7:22" x14ac:dyDescent="0.25">
      <c r="P36" s="5">
        <v>40</v>
      </c>
      <c r="Q36">
        <f>$U$9/TAN(RADIANS(Q25))</f>
        <v>6.9418824522270037E-2</v>
      </c>
      <c r="R36">
        <f>$U$10/R25</f>
        <v>9.0921302234586738E-3</v>
      </c>
      <c r="S36">
        <f>($P$3*4*3.14*R25)/(2*0.12*TAN(RADIANS(Q25)))/10000000000</f>
        <v>1.5982694457933791E-8</v>
      </c>
      <c r="T36">
        <f>SQRT(R36*R36+0.005*0.005+Q36*Q36)</f>
        <v>7.01900279958204E-2</v>
      </c>
    </row>
    <row r="37" spans="7:22" x14ac:dyDescent="0.25">
      <c r="I37" t="s">
        <v>25</v>
      </c>
      <c r="J37" t="s">
        <v>28</v>
      </c>
      <c r="K37" t="s">
        <v>32</v>
      </c>
      <c r="L37" t="s">
        <v>33</v>
      </c>
      <c r="M37" t="s">
        <v>36</v>
      </c>
      <c r="N37" t="s">
        <v>37</v>
      </c>
      <c r="P37" s="5">
        <v>45</v>
      </c>
      <c r="Q37">
        <f t="shared" ref="Q37:Q38" si="4">$U$9/TAN(RADIANS(Q26))</f>
        <v>5.7735026918962588E-2</v>
      </c>
      <c r="R37">
        <f t="shared" ref="R37:R38" si="5">$U$10/R26</f>
        <v>7.4496808927693647E-3</v>
      </c>
      <c r="S37">
        <f t="shared" ref="S37:S38" si="6">($P$3*4*3.14*R26)/(2*0.12*TAN(RADIANS(Q26)))/10000000000</f>
        <v>1.6223333333333335E-8</v>
      </c>
      <c r="T37">
        <f t="shared" ref="T37:T38" si="7">SQRT(R37*R37+0.005*0.005+Q37*Q37)</f>
        <v>5.8427999099211231E-2</v>
      </c>
      <c r="U37">
        <f>T37*S37</f>
        <v>9.4789690538620357E-10</v>
      </c>
      <c r="V37">
        <f>2*U37</f>
        <v>1.8957938107724071E-9</v>
      </c>
    </row>
    <row r="38" spans="7:22" x14ac:dyDescent="0.25">
      <c r="H38" s="5">
        <v>40</v>
      </c>
      <c r="I38">
        <f>$U$9/TAN(RADIANS(I29))</f>
        <v>6.8199368196596319E-2</v>
      </c>
      <c r="J38">
        <f>$U$10/J29</f>
        <v>4.510548978043951E-3</v>
      </c>
      <c r="K38">
        <f>($J$3*4*3.13*J29)/(2*0.12*TAN(RADIANS(I29)))/10000000000</f>
        <v>1.5775169385842511E-8</v>
      </c>
      <c r="L38">
        <f>SQRT(J38*J38+0.005*0.005+I38*I38)</f>
        <v>6.8531006664853886E-2</v>
      </c>
      <c r="P38" s="5">
        <v>50</v>
      </c>
      <c r="Q38">
        <f t="shared" si="4"/>
        <v>4.8876308116585943E-2</v>
      </c>
      <c r="R38">
        <f t="shared" si="5"/>
        <v>6.0455525569594326E-3</v>
      </c>
      <c r="S38">
        <f t="shared" si="6"/>
        <v>1.692391291395508E-8</v>
      </c>
      <c r="T38">
        <f t="shared" si="7"/>
        <v>4.9501941384418491E-2</v>
      </c>
      <c r="U38">
        <f>T38*S38</f>
        <v>8.3776654506160749E-10</v>
      </c>
      <c r="V38">
        <f>2*U38</f>
        <v>1.675533090123215E-9</v>
      </c>
    </row>
    <row r="39" spans="7:22" x14ac:dyDescent="0.25">
      <c r="H39" s="5">
        <v>45</v>
      </c>
      <c r="I39">
        <f t="shared" ref="I39:I40" si="8">$U$9/TAN(RADIANS(I30))</f>
        <v>5.7735026918962588E-2</v>
      </c>
      <c r="J39">
        <f>$U$10/J30</f>
        <v>3.6541156277824418E-3</v>
      </c>
      <c r="K39">
        <f t="shared" ref="K39:K40" si="9">($J$3*4*3.13*J30)/(2*0.12*TAN(RADIANS(I30)))/10000000000</f>
        <v>1.6484666666666669E-8</v>
      </c>
      <c r="L39">
        <f>SQRT(J39*J39+0.005*0.005+I39*I39)</f>
        <v>5.8066219907572242E-2</v>
      </c>
      <c r="M39">
        <f>L39*K39</f>
        <v>9.5720227976969264E-10</v>
      </c>
      <c r="N39">
        <f>2*M39</f>
        <v>1.9144045595393853E-9</v>
      </c>
    </row>
    <row r="40" spans="7:22" x14ac:dyDescent="0.25">
      <c r="H40" s="5">
        <v>50</v>
      </c>
      <c r="I40">
        <f t="shared" si="8"/>
        <v>4.8876308116585943E-2</v>
      </c>
      <c r="J40">
        <f>$U$10/J31</f>
        <v>2.8723893989533625E-3</v>
      </c>
      <c r="K40">
        <f t="shared" si="9"/>
        <v>1.7753261966112913E-8</v>
      </c>
      <c r="L40">
        <f>SQRT(J40*J40+0.005*0.005+I40*I40)</f>
        <v>4.9215283357577702E-2</v>
      </c>
      <c r="M40">
        <f>L40*K40</f>
        <v>8.7373181818355406E-10</v>
      </c>
      <c r="N40">
        <f>2*M40</f>
        <v>1.7474636363671081E-9</v>
      </c>
    </row>
    <row r="43" spans="7:22" x14ac:dyDescent="0.25">
      <c r="M43" t="s">
        <v>34</v>
      </c>
    </row>
    <row r="44" spans="7:22" x14ac:dyDescent="0.25">
      <c r="M44" t="s">
        <v>35</v>
      </c>
    </row>
    <row r="46" spans="7:22" x14ac:dyDescent="0.25">
      <c r="G46" t="s">
        <v>38</v>
      </c>
      <c r="H46" t="s">
        <v>26</v>
      </c>
    </row>
    <row r="47" spans="7:22" x14ac:dyDescent="0.25">
      <c r="G47">
        <f>TAN(RADIANS(I25))</f>
        <v>0.37886610869531406</v>
      </c>
      <c r="H47">
        <v>0.55500000000000005</v>
      </c>
      <c r="R47" t="s">
        <v>38</v>
      </c>
      <c r="S47" t="s">
        <v>26</v>
      </c>
    </row>
    <row r="48" spans="7:22" x14ac:dyDescent="0.25">
      <c r="G48">
        <f t="shared" ref="G48:G57" si="10">TAN(RADIANS(I26))</f>
        <v>0.47163061877122109</v>
      </c>
      <c r="H48">
        <v>0.65500000000000003</v>
      </c>
      <c r="R48">
        <f>TAN(RADIANS(Q24))</f>
        <v>0.70020753820970971</v>
      </c>
      <c r="S48">
        <v>0.51500000000000001</v>
      </c>
    </row>
    <row r="49" spans="7:19" x14ac:dyDescent="0.25">
      <c r="G49">
        <f t="shared" si="10"/>
        <v>0.58318276339698061</v>
      </c>
      <c r="H49">
        <v>0.84000000000000008</v>
      </c>
      <c r="R49">
        <f t="shared" ref="R49:R55" si="11">TAN(RADIANS(Q25))</f>
        <v>0.83169122087973113</v>
      </c>
      <c r="S49">
        <v>0.63500000000000001</v>
      </c>
    </row>
    <row r="50" spans="7:19" x14ac:dyDescent="0.25">
      <c r="G50">
        <f t="shared" si="10"/>
        <v>0.70673012705429894</v>
      </c>
      <c r="H50">
        <v>1.05</v>
      </c>
      <c r="R50">
        <f t="shared" si="11"/>
        <v>0.99999999999999989</v>
      </c>
      <c r="S50">
        <v>0.77500000000000002</v>
      </c>
    </row>
    <row r="51" spans="7:19" x14ac:dyDescent="0.25">
      <c r="G51">
        <f t="shared" si="10"/>
        <v>0.84656248944317947</v>
      </c>
      <c r="H51">
        <v>1.28</v>
      </c>
      <c r="R51">
        <f t="shared" si="11"/>
        <v>1.1812477076060186</v>
      </c>
      <c r="S51">
        <v>0.95499999999999996</v>
      </c>
    </row>
    <row r="52" spans="7:19" x14ac:dyDescent="0.25">
      <c r="G52">
        <f t="shared" si="10"/>
        <v>0.99999999999999989</v>
      </c>
      <c r="H52">
        <v>1.58</v>
      </c>
      <c r="R52">
        <f t="shared" si="11"/>
        <v>1.441494043228611</v>
      </c>
      <c r="S52">
        <v>1.1599999999999999</v>
      </c>
    </row>
    <row r="53" spans="7:19" x14ac:dyDescent="0.25">
      <c r="G53">
        <f t="shared" si="10"/>
        <v>1.1812477076060186</v>
      </c>
      <c r="H53">
        <v>2.0099999999999998</v>
      </c>
      <c r="R53">
        <f t="shared" si="11"/>
        <v>1.7320508075688767</v>
      </c>
      <c r="S53">
        <v>1.44</v>
      </c>
    </row>
    <row r="54" spans="7:19" x14ac:dyDescent="0.25">
      <c r="G54">
        <f t="shared" si="10"/>
        <v>1.4281480067421144</v>
      </c>
      <c r="H54">
        <v>2.39</v>
      </c>
      <c r="R54">
        <f t="shared" si="11"/>
        <v>2.120303390406213</v>
      </c>
      <c r="S54">
        <v>1.78</v>
      </c>
    </row>
    <row r="55" spans="7:19" x14ac:dyDescent="0.25">
      <c r="G55">
        <f t="shared" si="10"/>
        <v>1.7496371202063246</v>
      </c>
      <c r="H55">
        <v>2.92</v>
      </c>
      <c r="R55">
        <f t="shared" si="11"/>
        <v>2.7474774194546216</v>
      </c>
      <c r="S55">
        <v>2.3899999999999997</v>
      </c>
    </row>
    <row r="56" spans="7:19" x14ac:dyDescent="0.25">
      <c r="G56">
        <f t="shared" si="10"/>
        <v>2.120303390406213</v>
      </c>
      <c r="H56">
        <v>3.7600000000000002</v>
      </c>
    </row>
    <row r="57" spans="7:19" x14ac:dyDescent="0.25">
      <c r="G57">
        <f t="shared" si="10"/>
        <v>2.7474774194546216</v>
      </c>
      <c r="H57">
        <v>4.3250000000000002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Borkowski Kamil</dc:creator>
  <cp:lastModifiedBy>Borkowski Kamil</cp:lastModifiedBy>
  <dcterms:created xsi:type="dcterms:W3CDTF">2023-12-15T18:12:11Z</dcterms:created>
  <dcterms:modified xsi:type="dcterms:W3CDTF">2023-12-19T17:14:18Z</dcterms:modified>
</cp:coreProperties>
</file>