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Stary Folder\studia\fizyka\Fizyka_2\laby\"/>
    </mc:Choice>
  </mc:AlternateContent>
  <xr:revisionPtr revIDLastSave="0" documentId="13_ncr:1_{A96BDC72-36C5-4965-9F59-EFAA334F8EA2}" xr6:coauthVersionLast="47" xr6:coauthVersionMax="47" xr10:uidLastSave="{00000000-0000-0000-0000-000000000000}"/>
  <bookViews>
    <workbookView xWindow="-120" yWindow="-120" windowWidth="29040" windowHeight="15840" xr2:uid="{68A1E7D1-9612-4E4B-91E5-8906A5FE82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2" i="1"/>
  <c r="P42" i="1" s="1"/>
  <c r="R42" i="1"/>
  <c r="N42" i="1"/>
  <c r="K42" i="1"/>
  <c r="J42" i="1"/>
  <c r="O13" i="1" s="1"/>
  <c r="L42" i="1"/>
  <c r="O29" i="1"/>
  <c r="M37" i="1"/>
  <c r="N37" i="1" s="1"/>
  <c r="N29" i="1"/>
  <c r="K26" i="1"/>
  <c r="K29" i="1" s="1"/>
  <c r="L29" i="1" s="1"/>
  <c r="O42" i="1"/>
  <c r="L26" i="1"/>
  <c r="Q10" i="1"/>
  <c r="Q12" i="1"/>
  <c r="Q13" i="1"/>
  <c r="Q14" i="1"/>
  <c r="Q16" i="1"/>
  <c r="Q17" i="1"/>
  <c r="Q18" i="1"/>
  <c r="Q20" i="1"/>
  <c r="Q21" i="1"/>
  <c r="Q22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9" i="1"/>
  <c r="O10" i="1"/>
  <c r="O12" i="1"/>
  <c r="O16" i="1"/>
  <c r="O17" i="1"/>
  <c r="O21" i="1"/>
  <c r="O2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9" i="1"/>
  <c r="L37" i="1"/>
  <c r="K37" i="1"/>
  <c r="J37" i="1"/>
  <c r="L34" i="1"/>
  <c r="K34" i="1"/>
  <c r="M24" i="1"/>
  <c r="K20" i="1"/>
  <c r="M11" i="1"/>
  <c r="M12" i="1"/>
  <c r="M13" i="1"/>
  <c r="M14" i="1"/>
  <c r="M15" i="1"/>
  <c r="M16" i="1"/>
  <c r="M18" i="1"/>
  <c r="M19" i="1"/>
  <c r="M20" i="1"/>
  <c r="M21" i="1"/>
  <c r="M22" i="1"/>
  <c r="M9" i="1"/>
  <c r="J3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9" i="1"/>
  <c r="M29" i="1"/>
  <c r="J29" i="1"/>
  <c r="N26" i="1"/>
  <c r="M26" i="1"/>
  <c r="K24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9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O20" i="1" l="1"/>
  <c r="O14" i="1"/>
  <c r="I44" i="1"/>
  <c r="O9" i="1"/>
  <c r="O18" i="1"/>
  <c r="Q23" i="1"/>
  <c r="Q19" i="1"/>
  <c r="Q15" i="1"/>
  <c r="Q11" i="1"/>
  <c r="Q24" i="1" s="1"/>
  <c r="M42" i="1" s="1"/>
  <c r="O23" i="1"/>
  <c r="O19" i="1"/>
  <c r="O15" i="1"/>
  <c r="O11" i="1"/>
  <c r="O37" i="1"/>
  <c r="P29" i="1"/>
  <c r="O24" i="1" l="1"/>
  <c r="J44" i="1" s="1"/>
  <c r="K44" i="1" s="1"/>
  <c r="M44" i="1" s="1"/>
</calcChain>
</file>

<file path=xl/sharedStrings.xml><?xml version="1.0" encoding="utf-8"?>
<sst xmlns="http://schemas.openxmlformats.org/spreadsheetml/2006/main" count="60" uniqueCount="42">
  <si>
    <t>ogniskowa soczewki</t>
  </si>
  <si>
    <t>skupiającej</t>
  </si>
  <si>
    <t>skupiającej Bessela</t>
  </si>
  <si>
    <t>ogniskowa soczewki rozpraszakącej</t>
  </si>
  <si>
    <t>B</t>
  </si>
  <si>
    <t>C</t>
  </si>
  <si>
    <t>soczewka C1</t>
  </si>
  <si>
    <t>Soczewka C2</t>
  </si>
  <si>
    <t>Ekran D</t>
  </si>
  <si>
    <t>Ekarn E</t>
  </si>
  <si>
    <t>położenie przedmiotu na ławie(A)</t>
  </si>
  <si>
    <t>delta d</t>
  </si>
  <si>
    <t>położenie ekranu B'</t>
  </si>
  <si>
    <t>a</t>
  </si>
  <si>
    <t>a(sr)</t>
  </si>
  <si>
    <t>u(a(sr))</t>
  </si>
  <si>
    <t>u(d)</t>
  </si>
  <si>
    <t>d</t>
  </si>
  <si>
    <t>f</t>
  </si>
  <si>
    <t>(d-2a)^2</t>
  </si>
  <si>
    <t>u(a)^2</t>
  </si>
  <si>
    <t>L</t>
  </si>
  <si>
    <t>P</t>
  </si>
  <si>
    <t>uc(f)</t>
  </si>
  <si>
    <t>ucr(f)</t>
  </si>
  <si>
    <t>U(f)</t>
  </si>
  <si>
    <t>c</t>
  </si>
  <si>
    <t>alfa</t>
  </si>
  <si>
    <t>beta</t>
  </si>
  <si>
    <t>c(sr)</t>
  </si>
  <si>
    <t>u(c(sr))</t>
  </si>
  <si>
    <t>ai-asr^2</t>
  </si>
  <si>
    <t>ci-c(sr)^2</t>
  </si>
  <si>
    <t>c^2+d^2/d^2</t>
  </si>
  <si>
    <t>gamma</t>
  </si>
  <si>
    <t>b</t>
  </si>
  <si>
    <t>b(sr)</t>
  </si>
  <si>
    <t>bi-b(sr)^2</t>
  </si>
  <si>
    <t>u(b(sr))</t>
  </si>
  <si>
    <t>ai-a(sr)^2</t>
  </si>
  <si>
    <t>f'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</si>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</sst>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5D73-8337-4C28-B568-61C228E6B72F}">
  <dimension ref="E5:R44"/>
  <sheetViews>
    <sheetView tabSelected="1" topLeftCell="A13" workbookViewId="0">
      <selection activeCell="L44" sqref="L44"/>
    </sheetView>
  </sheetViews>
  <sheetFormatPr defaultRowHeight="15" x14ac:dyDescent="0.25"/>
  <cols>
    <col min="6" max="9" width="20.7109375" customWidth="1"/>
  </cols>
  <sheetData>
    <row r="5" spans="5:17" x14ac:dyDescent="0.25">
      <c r="F5" t="s">
        <v>0</v>
      </c>
      <c r="G5" t="s">
        <v>0</v>
      </c>
      <c r="H5" t="s">
        <v>3</v>
      </c>
      <c r="K5" t="s">
        <v>10</v>
      </c>
      <c r="O5">
        <v>90</v>
      </c>
    </row>
    <row r="6" spans="5:17" x14ac:dyDescent="0.25">
      <c r="F6" t="s">
        <v>1</v>
      </c>
      <c r="G6" t="s">
        <v>2</v>
      </c>
      <c r="H6" t="s">
        <v>4</v>
      </c>
      <c r="I6">
        <v>60</v>
      </c>
      <c r="K6" t="s">
        <v>11</v>
      </c>
      <c r="L6">
        <v>0.1</v>
      </c>
    </row>
    <row r="7" spans="5:17" x14ac:dyDescent="0.25">
      <c r="F7" t="s">
        <v>12</v>
      </c>
      <c r="G7">
        <v>30</v>
      </c>
      <c r="H7" t="s">
        <v>5</v>
      </c>
      <c r="I7">
        <v>56.5</v>
      </c>
    </row>
    <row r="8" spans="5:17" x14ac:dyDescent="0.25">
      <c r="F8" t="s">
        <v>6</v>
      </c>
      <c r="G8" t="s">
        <v>7</v>
      </c>
      <c r="H8" t="s">
        <v>8</v>
      </c>
      <c r="I8" t="s">
        <v>9</v>
      </c>
      <c r="J8" t="s">
        <v>13</v>
      </c>
      <c r="K8" t="s">
        <v>31</v>
      </c>
      <c r="L8" t="s">
        <v>26</v>
      </c>
      <c r="M8" t="s">
        <v>32</v>
      </c>
      <c r="N8" t="s">
        <v>35</v>
      </c>
      <c r="O8" t="s">
        <v>37</v>
      </c>
      <c r="P8" t="s">
        <v>13</v>
      </c>
      <c r="Q8" t="s">
        <v>39</v>
      </c>
    </row>
    <row r="9" spans="5:17" x14ac:dyDescent="0.25">
      <c r="E9">
        <v>1</v>
      </c>
      <c r="F9">
        <v>41.1</v>
      </c>
      <c r="G9">
        <v>78.5</v>
      </c>
      <c r="H9">
        <v>47</v>
      </c>
      <c r="I9" s="1">
        <v>37.4</v>
      </c>
      <c r="J9">
        <f>$O$5-F9</f>
        <v>48.9</v>
      </c>
      <c r="K9">
        <f>(J9-$J$26)*(J9-$J$26)</f>
        <v>1.0000000000000285E-2</v>
      </c>
      <c r="L9">
        <f>G9-F9</f>
        <v>37.4</v>
      </c>
      <c r="M9">
        <f>(L9-$J$34)*(L9-$J$34)</f>
        <v>0</v>
      </c>
      <c r="N9">
        <f>$I$7-H9</f>
        <v>9.5</v>
      </c>
      <c r="O9">
        <f>(N9-$J$42)*(N9-$J$42)</f>
        <v>0</v>
      </c>
      <c r="P9">
        <f>$I$7-I9</f>
        <v>19.100000000000001</v>
      </c>
      <c r="Q9">
        <f>(P9-$L$42)*(P9-$L$42)</f>
        <v>1.0000000000000285E-2</v>
      </c>
    </row>
    <row r="10" spans="5:17" x14ac:dyDescent="0.25">
      <c r="E10">
        <v>2</v>
      </c>
      <c r="F10">
        <v>41.2</v>
      </c>
      <c r="G10">
        <v>78.599999999999994</v>
      </c>
      <c r="H10">
        <v>46.9</v>
      </c>
      <c r="I10" s="1">
        <v>37.4</v>
      </c>
      <c r="J10">
        <f t="shared" ref="J10:J23" si="0">$O$5-F10</f>
        <v>48.8</v>
      </c>
      <c r="K10">
        <f t="shared" ref="K10:K23" si="1">(J10-$J$26)*(J10-$J$26)</f>
        <v>0</v>
      </c>
      <c r="L10">
        <f t="shared" ref="L10:L23" si="2">G10-F10</f>
        <v>37.399999999999991</v>
      </c>
      <c r="M10">
        <v>0</v>
      </c>
      <c r="N10">
        <f t="shared" ref="N10:N23" si="3">$I$7-H10</f>
        <v>9.6000000000000014</v>
      </c>
      <c r="O10">
        <f t="shared" ref="O10:O23" si="4">(N10-$J$42)*(N10-$J$42)</f>
        <v>1.0000000000000285E-2</v>
      </c>
      <c r="P10">
        <f t="shared" ref="P10:P23" si="5">$I$7-I10</f>
        <v>19.100000000000001</v>
      </c>
      <c r="Q10">
        <f t="shared" ref="Q10:Q23" si="6">(P10-$L$42)*(P10-$L$42)</f>
        <v>1.0000000000000285E-2</v>
      </c>
    </row>
    <row r="11" spans="5:17" x14ac:dyDescent="0.25">
      <c r="E11">
        <v>3</v>
      </c>
      <c r="F11">
        <v>41.1</v>
      </c>
      <c r="G11">
        <v>78.599999999999994</v>
      </c>
      <c r="H11">
        <v>47.1</v>
      </c>
      <c r="I11" s="1">
        <v>37.5</v>
      </c>
      <c r="J11">
        <f t="shared" si="0"/>
        <v>48.9</v>
      </c>
      <c r="K11">
        <f t="shared" si="1"/>
        <v>1.0000000000000285E-2</v>
      </c>
      <c r="L11">
        <f t="shared" si="2"/>
        <v>37.499999999999993</v>
      </c>
      <c r="M11">
        <f t="shared" ref="M11:M22" si="7">(L11-$J$34)*(L11-$J$34)</f>
        <v>9.999999999998864E-3</v>
      </c>
      <c r="N11">
        <f t="shared" si="3"/>
        <v>9.3999999999999986</v>
      </c>
      <c r="O11">
        <f t="shared" si="4"/>
        <v>1.0000000000000285E-2</v>
      </c>
      <c r="P11">
        <f t="shared" si="5"/>
        <v>19</v>
      </c>
      <c r="Q11">
        <f t="shared" si="6"/>
        <v>0</v>
      </c>
    </row>
    <row r="12" spans="5:17" x14ac:dyDescent="0.25">
      <c r="E12">
        <v>4</v>
      </c>
      <c r="F12">
        <v>41.2</v>
      </c>
      <c r="G12">
        <v>78.5</v>
      </c>
      <c r="H12">
        <v>46.9</v>
      </c>
      <c r="I12" s="1">
        <v>36.799999999999997</v>
      </c>
      <c r="J12">
        <f t="shared" si="0"/>
        <v>48.8</v>
      </c>
      <c r="K12">
        <f t="shared" si="1"/>
        <v>0</v>
      </c>
      <c r="L12">
        <f t="shared" si="2"/>
        <v>37.299999999999997</v>
      </c>
      <c r="M12">
        <f t="shared" si="7"/>
        <v>1.0000000000000285E-2</v>
      </c>
      <c r="N12">
        <f t="shared" si="3"/>
        <v>9.6000000000000014</v>
      </c>
      <c r="O12">
        <f t="shared" si="4"/>
        <v>1.0000000000000285E-2</v>
      </c>
      <c r="P12">
        <f t="shared" si="5"/>
        <v>19.700000000000003</v>
      </c>
      <c r="Q12">
        <f t="shared" si="6"/>
        <v>0.49000000000000399</v>
      </c>
    </row>
    <row r="13" spans="5:17" x14ac:dyDescent="0.25">
      <c r="E13">
        <v>5</v>
      </c>
      <c r="F13">
        <v>41.1</v>
      </c>
      <c r="G13">
        <v>78.599999999999994</v>
      </c>
      <c r="H13">
        <v>47.1</v>
      </c>
      <c r="I13" s="1">
        <v>37.200000000000003</v>
      </c>
      <c r="J13">
        <f t="shared" si="0"/>
        <v>48.9</v>
      </c>
      <c r="K13">
        <f t="shared" si="1"/>
        <v>1.0000000000000285E-2</v>
      </c>
      <c r="L13">
        <f t="shared" si="2"/>
        <v>37.499999999999993</v>
      </c>
      <c r="M13">
        <f t="shared" si="7"/>
        <v>9.999999999998864E-3</v>
      </c>
      <c r="N13">
        <f t="shared" si="3"/>
        <v>9.3999999999999986</v>
      </c>
      <c r="O13">
        <f t="shared" si="4"/>
        <v>1.0000000000000285E-2</v>
      </c>
      <c r="P13">
        <f t="shared" si="5"/>
        <v>19.299999999999997</v>
      </c>
      <c r="Q13">
        <f t="shared" si="6"/>
        <v>8.999999999999829E-2</v>
      </c>
    </row>
    <row r="14" spans="5:17" x14ac:dyDescent="0.25">
      <c r="E14">
        <v>6</v>
      </c>
      <c r="F14">
        <v>41.2</v>
      </c>
      <c r="G14">
        <v>78.7</v>
      </c>
      <c r="H14">
        <v>47.3</v>
      </c>
      <c r="I14" s="1">
        <v>37.4</v>
      </c>
      <c r="J14">
        <f t="shared" si="0"/>
        <v>48.8</v>
      </c>
      <c r="K14">
        <f t="shared" si="1"/>
        <v>0</v>
      </c>
      <c r="L14">
        <f t="shared" si="2"/>
        <v>37.5</v>
      </c>
      <c r="M14">
        <f t="shared" si="7"/>
        <v>1.0000000000000285E-2</v>
      </c>
      <c r="N14">
        <f t="shared" si="3"/>
        <v>9.2000000000000028</v>
      </c>
      <c r="O14">
        <f t="shared" si="4"/>
        <v>8.999999999999829E-2</v>
      </c>
      <c r="P14">
        <f t="shared" si="5"/>
        <v>19.100000000000001</v>
      </c>
      <c r="Q14">
        <f t="shared" si="6"/>
        <v>1.0000000000000285E-2</v>
      </c>
    </row>
    <row r="15" spans="5:17" x14ac:dyDescent="0.25">
      <c r="E15">
        <v>7</v>
      </c>
      <c r="F15">
        <v>41.1</v>
      </c>
      <c r="G15">
        <v>78.599999999999994</v>
      </c>
      <c r="H15">
        <v>47.1</v>
      </c>
      <c r="I15" s="1">
        <v>37.6</v>
      </c>
      <c r="J15">
        <f t="shared" si="0"/>
        <v>48.9</v>
      </c>
      <c r="K15">
        <f t="shared" si="1"/>
        <v>1.0000000000000285E-2</v>
      </c>
      <c r="L15">
        <f t="shared" si="2"/>
        <v>37.499999999999993</v>
      </c>
      <c r="M15">
        <f t="shared" si="7"/>
        <v>9.999999999998864E-3</v>
      </c>
      <c r="N15">
        <f t="shared" si="3"/>
        <v>9.3999999999999986</v>
      </c>
      <c r="O15">
        <f t="shared" si="4"/>
        <v>1.0000000000000285E-2</v>
      </c>
      <c r="P15">
        <f t="shared" si="5"/>
        <v>18.899999999999999</v>
      </c>
      <c r="Q15">
        <f t="shared" si="6"/>
        <v>1.0000000000000285E-2</v>
      </c>
    </row>
    <row r="16" spans="5:17" x14ac:dyDescent="0.25">
      <c r="E16">
        <v>8</v>
      </c>
      <c r="F16">
        <v>41.1</v>
      </c>
      <c r="G16">
        <v>78.5</v>
      </c>
      <c r="H16">
        <v>46.9</v>
      </c>
      <c r="I16" s="1">
        <v>37.9</v>
      </c>
      <c r="J16">
        <f t="shared" si="0"/>
        <v>48.9</v>
      </c>
      <c r="K16">
        <f t="shared" si="1"/>
        <v>1.0000000000000285E-2</v>
      </c>
      <c r="L16" s="3">
        <f t="shared" si="2"/>
        <v>37.4</v>
      </c>
      <c r="M16">
        <f t="shared" si="7"/>
        <v>0</v>
      </c>
      <c r="N16">
        <f t="shared" si="3"/>
        <v>9.6000000000000014</v>
      </c>
      <c r="O16">
        <f t="shared" si="4"/>
        <v>1.0000000000000285E-2</v>
      </c>
      <c r="P16">
        <f t="shared" si="5"/>
        <v>18.600000000000001</v>
      </c>
      <c r="Q16">
        <f t="shared" si="6"/>
        <v>0.15999999999999887</v>
      </c>
    </row>
    <row r="17" spans="5:17" x14ac:dyDescent="0.25">
      <c r="E17">
        <v>9</v>
      </c>
      <c r="F17">
        <v>41.2</v>
      </c>
      <c r="G17">
        <v>78.599999999999994</v>
      </c>
      <c r="H17">
        <v>47</v>
      </c>
      <c r="I17" s="1">
        <v>37.5</v>
      </c>
      <c r="J17">
        <f t="shared" si="0"/>
        <v>48.8</v>
      </c>
      <c r="K17">
        <f t="shared" si="1"/>
        <v>0</v>
      </c>
      <c r="L17" s="3">
        <f t="shared" si="2"/>
        <v>37.399999999999991</v>
      </c>
      <c r="M17">
        <v>0</v>
      </c>
      <c r="N17">
        <f t="shared" si="3"/>
        <v>9.5</v>
      </c>
      <c r="O17">
        <f t="shared" si="4"/>
        <v>0</v>
      </c>
      <c r="P17">
        <f t="shared" si="5"/>
        <v>19</v>
      </c>
      <c r="Q17">
        <f t="shared" si="6"/>
        <v>0</v>
      </c>
    </row>
    <row r="18" spans="5:17" x14ac:dyDescent="0.25">
      <c r="E18">
        <v>10</v>
      </c>
      <c r="F18">
        <v>41.1</v>
      </c>
      <c r="G18">
        <v>78.5</v>
      </c>
      <c r="H18">
        <v>46.9</v>
      </c>
      <c r="I18" s="1">
        <v>37.9</v>
      </c>
      <c r="J18">
        <f t="shared" si="0"/>
        <v>48.9</v>
      </c>
      <c r="K18">
        <f t="shared" si="1"/>
        <v>1.0000000000000285E-2</v>
      </c>
      <c r="L18">
        <f t="shared" si="2"/>
        <v>37.4</v>
      </c>
      <c r="M18">
        <f t="shared" si="7"/>
        <v>0</v>
      </c>
      <c r="N18">
        <f t="shared" si="3"/>
        <v>9.6000000000000014</v>
      </c>
      <c r="O18">
        <f t="shared" si="4"/>
        <v>1.0000000000000285E-2</v>
      </c>
      <c r="P18">
        <f t="shared" si="5"/>
        <v>18.600000000000001</v>
      </c>
      <c r="Q18">
        <f t="shared" si="6"/>
        <v>0.15999999999999887</v>
      </c>
    </row>
    <row r="19" spans="5:17" x14ac:dyDescent="0.25">
      <c r="E19">
        <v>11</v>
      </c>
      <c r="F19">
        <v>41.1</v>
      </c>
      <c r="G19">
        <v>78.599999999999994</v>
      </c>
      <c r="H19">
        <v>47.1</v>
      </c>
      <c r="I19" s="1">
        <v>37.799999999999997</v>
      </c>
      <c r="J19">
        <f t="shared" si="0"/>
        <v>48.9</v>
      </c>
      <c r="K19">
        <f t="shared" si="1"/>
        <v>1.0000000000000285E-2</v>
      </c>
      <c r="L19">
        <f t="shared" si="2"/>
        <v>37.499999999999993</v>
      </c>
      <c r="M19">
        <f t="shared" si="7"/>
        <v>9.999999999998864E-3</v>
      </c>
      <c r="N19">
        <f t="shared" si="3"/>
        <v>9.3999999999999986</v>
      </c>
      <c r="O19">
        <f t="shared" si="4"/>
        <v>1.0000000000000285E-2</v>
      </c>
      <c r="P19">
        <f t="shared" si="5"/>
        <v>18.700000000000003</v>
      </c>
      <c r="Q19">
        <f t="shared" si="6"/>
        <v>8.999999999999829E-2</v>
      </c>
    </row>
    <row r="20" spans="5:17" x14ac:dyDescent="0.25">
      <c r="E20">
        <v>12</v>
      </c>
      <c r="F20">
        <v>41.3</v>
      </c>
      <c r="G20">
        <v>78.599999999999994</v>
      </c>
      <c r="H20">
        <v>47.2</v>
      </c>
      <c r="I20" s="1">
        <v>37.6</v>
      </c>
      <c r="J20">
        <f t="shared" si="0"/>
        <v>48.7</v>
      </c>
      <c r="K20">
        <f>(J20-$J$26)*(J20-$J$26)</f>
        <v>9.999999999998864E-3</v>
      </c>
      <c r="L20">
        <f t="shared" si="2"/>
        <v>37.299999999999997</v>
      </c>
      <c r="M20">
        <f t="shared" si="7"/>
        <v>1.0000000000000285E-2</v>
      </c>
      <c r="N20">
        <f t="shared" si="3"/>
        <v>9.2999999999999972</v>
      </c>
      <c r="O20">
        <f t="shared" si="4"/>
        <v>4.0000000000001139E-2</v>
      </c>
      <c r="P20">
        <f t="shared" si="5"/>
        <v>18.899999999999999</v>
      </c>
      <c r="Q20">
        <f t="shared" si="6"/>
        <v>1.0000000000000285E-2</v>
      </c>
    </row>
    <row r="21" spans="5:17" x14ac:dyDescent="0.25">
      <c r="E21">
        <v>13</v>
      </c>
      <c r="F21">
        <v>41.2</v>
      </c>
      <c r="G21">
        <v>78.7</v>
      </c>
      <c r="H21">
        <v>47.1</v>
      </c>
      <c r="I21" s="1">
        <v>37.6</v>
      </c>
      <c r="J21">
        <f t="shared" si="0"/>
        <v>48.8</v>
      </c>
      <c r="K21">
        <f t="shared" si="1"/>
        <v>0</v>
      </c>
      <c r="L21">
        <f t="shared" si="2"/>
        <v>37.5</v>
      </c>
      <c r="M21">
        <f t="shared" si="7"/>
        <v>1.0000000000000285E-2</v>
      </c>
      <c r="N21">
        <f t="shared" si="3"/>
        <v>9.3999999999999986</v>
      </c>
      <c r="O21">
        <f t="shared" si="4"/>
        <v>1.0000000000000285E-2</v>
      </c>
      <c r="P21">
        <f t="shared" si="5"/>
        <v>18.899999999999999</v>
      </c>
      <c r="Q21">
        <f t="shared" si="6"/>
        <v>1.0000000000000285E-2</v>
      </c>
    </row>
    <row r="22" spans="5:17" x14ac:dyDescent="0.25">
      <c r="E22">
        <v>14</v>
      </c>
      <c r="F22">
        <v>41.1</v>
      </c>
      <c r="G22">
        <v>78.599999999999994</v>
      </c>
      <c r="H22">
        <v>47</v>
      </c>
      <c r="I22" s="1">
        <v>37.9</v>
      </c>
      <c r="J22">
        <f t="shared" si="0"/>
        <v>48.9</v>
      </c>
      <c r="K22">
        <f t="shared" si="1"/>
        <v>1.0000000000000285E-2</v>
      </c>
      <c r="L22">
        <f t="shared" si="2"/>
        <v>37.499999999999993</v>
      </c>
      <c r="M22">
        <f t="shared" si="7"/>
        <v>9.999999999998864E-3</v>
      </c>
      <c r="N22">
        <f t="shared" si="3"/>
        <v>9.5</v>
      </c>
      <c r="O22">
        <f t="shared" si="4"/>
        <v>0</v>
      </c>
      <c r="P22">
        <f t="shared" si="5"/>
        <v>18.600000000000001</v>
      </c>
      <c r="Q22">
        <f t="shared" si="6"/>
        <v>0.15999999999999887</v>
      </c>
    </row>
    <row r="23" spans="5:17" x14ac:dyDescent="0.25">
      <c r="E23">
        <v>15</v>
      </c>
      <c r="F23">
        <v>41.2</v>
      </c>
      <c r="G23">
        <v>78.599999999999994</v>
      </c>
      <c r="H23">
        <v>47.1</v>
      </c>
      <c r="I23" s="1">
        <v>37.5</v>
      </c>
      <c r="J23">
        <f t="shared" si="0"/>
        <v>48.8</v>
      </c>
      <c r="K23">
        <f t="shared" si="1"/>
        <v>0</v>
      </c>
      <c r="L23">
        <f t="shared" si="2"/>
        <v>37.399999999999991</v>
      </c>
      <c r="M23">
        <v>0</v>
      </c>
      <c r="N23">
        <f t="shared" si="3"/>
        <v>9.3999999999999986</v>
      </c>
      <c r="O23">
        <f t="shared" si="4"/>
        <v>1.0000000000000285E-2</v>
      </c>
      <c r="P23">
        <f t="shared" si="5"/>
        <v>19</v>
      </c>
      <c r="Q23">
        <f t="shared" si="6"/>
        <v>0</v>
      </c>
    </row>
    <row r="24" spans="5:17" x14ac:dyDescent="0.25">
      <c r="K24">
        <f>SUM(K9:K23)</f>
        <v>9.0000000000001135E-2</v>
      </c>
      <c r="M24">
        <f>SUM(M9:M23)</f>
        <v>8.9999999999995473E-2</v>
      </c>
      <c r="O24">
        <f>SUM(O9:O23)</f>
        <v>0.23000000000000229</v>
      </c>
      <c r="Q24">
        <f>SUM(Q9:Q23)</f>
        <v>1.2099999999999986</v>
      </c>
    </row>
    <row r="25" spans="5:17" x14ac:dyDescent="0.25">
      <c r="I25" t="s">
        <v>27</v>
      </c>
      <c r="J25" s="2" t="s">
        <v>14</v>
      </c>
      <c r="K25" s="2" t="s">
        <v>15</v>
      </c>
      <c r="L25" s="2" t="s">
        <v>16</v>
      </c>
      <c r="M25" s="2" t="s">
        <v>17</v>
      </c>
      <c r="N25" s="2" t="s">
        <v>18</v>
      </c>
    </row>
    <row r="26" spans="5:17" x14ac:dyDescent="0.25">
      <c r="J26" s="2">
        <f>ROUND(SUM(J9:J23)/15,1)</f>
        <v>48.8</v>
      </c>
      <c r="K26" s="2">
        <f>ROUND(SQRT((K24)/(15*14)),2)</f>
        <v>0.02</v>
      </c>
      <c r="L26" s="2">
        <f>ROUND(L6/(SQRT(3)),2)</f>
        <v>0.06</v>
      </c>
      <c r="M26" s="2">
        <f>O5-G7</f>
        <v>60</v>
      </c>
      <c r="N26" s="2">
        <f>ROUND((J26*(M26-J26))/(M26),2)</f>
        <v>9.11</v>
      </c>
    </row>
    <row r="28" spans="5:17" x14ac:dyDescent="0.25">
      <c r="J28" t="s">
        <v>19</v>
      </c>
      <c r="K28" t="s">
        <v>20</v>
      </c>
      <c r="L28" t="s">
        <v>21</v>
      </c>
      <c r="M28" t="s">
        <v>22</v>
      </c>
      <c r="N28" s="2" t="s">
        <v>23</v>
      </c>
      <c r="O28" s="2" t="s">
        <v>24</v>
      </c>
      <c r="P28" s="2" t="s">
        <v>25</v>
      </c>
    </row>
    <row r="29" spans="5:17" x14ac:dyDescent="0.25">
      <c r="J29">
        <f>(M26-2*J26)*(M26-2*J26)</f>
        <v>1413.7599999999995</v>
      </c>
      <c r="K29">
        <f>K26*K26</f>
        <v>4.0000000000000002E-4</v>
      </c>
      <c r="L29">
        <f>(J29*K29)/(M26*M26)</f>
        <v>1.5708444444444443E-4</v>
      </c>
      <c r="M29">
        <f>(J26*J26*J26*J26*L26*L26)/(M26*M26*M26*M26)</f>
        <v>1.5753490204444439E-3</v>
      </c>
      <c r="N29" s="2">
        <f>ROUND(SQRT(L29+M29),2)</f>
        <v>0.04</v>
      </c>
      <c r="O29" s="2">
        <f>ROUND(N29/N26,3)</f>
        <v>4.0000000000000001E-3</v>
      </c>
      <c r="P29" s="2">
        <f>2*N29</f>
        <v>0.08</v>
      </c>
    </row>
    <row r="32" spans="5:17" x14ac:dyDescent="0.25">
      <c r="I32" t="s">
        <v>28</v>
      </c>
    </row>
    <row r="33" spans="9:18" x14ac:dyDescent="0.25">
      <c r="J33" s="2" t="s">
        <v>29</v>
      </c>
      <c r="K33" s="2" t="s">
        <v>30</v>
      </c>
      <c r="L33" s="2" t="s">
        <v>18</v>
      </c>
    </row>
    <row r="34" spans="9:18" x14ac:dyDescent="0.25">
      <c r="J34" s="4">
        <f>ROUND(SUM(L9:L23)/15,1)</f>
        <v>37.4</v>
      </c>
      <c r="K34" s="2">
        <f>ROUND(SQRT((M24)/(14*15)),2)</f>
        <v>0.02</v>
      </c>
      <c r="L34" s="2">
        <f>ROUND(0.25*(M26-(J34*J34/M26)),2)</f>
        <v>9.17</v>
      </c>
    </row>
    <row r="36" spans="9:18" x14ac:dyDescent="0.25">
      <c r="J36" t="s">
        <v>33</v>
      </c>
      <c r="K36" t="s">
        <v>21</v>
      </c>
      <c r="L36" t="s">
        <v>22</v>
      </c>
      <c r="M36" s="2" t="s">
        <v>23</v>
      </c>
      <c r="N36" s="2" t="s">
        <v>24</v>
      </c>
      <c r="O36" s="2" t="s">
        <v>25</v>
      </c>
    </row>
    <row r="37" spans="9:18" x14ac:dyDescent="0.25">
      <c r="J37">
        <f>(J34*J34+M26*M26)/(M26*M26)</f>
        <v>1.3885444444444446</v>
      </c>
      <c r="K37">
        <f>J37*J37*L6*L6</f>
        <v>1.9280556741975315E-2</v>
      </c>
      <c r="L37">
        <f>(4*J34*J34*K34*K34)/(M26*M26)</f>
        <v>6.2167111111111116E-4</v>
      </c>
      <c r="M37" s="2">
        <f>ROUND(0.25*SQRT(K37+L37),2)</f>
        <v>0.04</v>
      </c>
      <c r="N37" s="2">
        <f>ROUND(M37/L34,3)</f>
        <v>4.0000000000000001E-3</v>
      </c>
      <c r="O37" s="2">
        <f>2*M37</f>
        <v>0.08</v>
      </c>
    </row>
    <row r="40" spans="9:18" x14ac:dyDescent="0.25">
      <c r="I40" t="s">
        <v>34</v>
      </c>
    </row>
    <row r="41" spans="9:18" x14ac:dyDescent="0.25">
      <c r="J41" s="2" t="s">
        <v>36</v>
      </c>
      <c r="K41" s="2" t="s">
        <v>38</v>
      </c>
      <c r="L41" s="2" t="s">
        <v>14</v>
      </c>
      <c r="M41" s="2" t="s">
        <v>15</v>
      </c>
      <c r="N41" s="2" t="s">
        <v>18</v>
      </c>
      <c r="O41" s="5" t="s">
        <v>40</v>
      </c>
      <c r="P41" s="2" t="s">
        <v>18</v>
      </c>
      <c r="Q41" s="2" t="s">
        <v>41</v>
      </c>
      <c r="R41" s="2" t="s">
        <v>17</v>
      </c>
    </row>
    <row r="42" spans="9:18" x14ac:dyDescent="0.25">
      <c r="J42" s="2">
        <f>ROUND(SUM(N9:N23)/15,1)</f>
        <v>9.5</v>
      </c>
      <c r="K42" s="2">
        <f>ROUND(SQRT((O24)/(14*15)),2)</f>
        <v>0.03</v>
      </c>
      <c r="L42" s="2">
        <f>ROUND(SUM(P9:P23)/15,1)</f>
        <v>19</v>
      </c>
      <c r="M42" s="2">
        <f>ROUND(SQRT((Q24)/(14*15)),2)</f>
        <v>0.08</v>
      </c>
      <c r="N42" s="2">
        <f>-(L42*J42)/(J42-L42)</f>
        <v>19</v>
      </c>
      <c r="O42">
        <f>(J26*J42)/(J42-J26)</f>
        <v>-11.79643765903308</v>
      </c>
      <c r="P42">
        <f>Q42/R42</f>
        <v>19</v>
      </c>
      <c r="Q42">
        <f>(L42*J42)</f>
        <v>180.5</v>
      </c>
      <c r="R42">
        <f>-(J42-L42)</f>
        <v>9.5</v>
      </c>
    </row>
    <row r="43" spans="9:18" x14ac:dyDescent="0.25">
      <c r="I43" t="s">
        <v>21</v>
      </c>
      <c r="J43" t="s">
        <v>22</v>
      </c>
      <c r="K43" s="2" t="s">
        <v>23</v>
      </c>
      <c r="L43" s="2" t="s">
        <v>24</v>
      </c>
      <c r="M43" s="2" t="s">
        <v>25</v>
      </c>
    </row>
    <row r="44" spans="9:18" x14ac:dyDescent="0.25">
      <c r="I44">
        <f>(1)/((J26-J42)*(J26-J42))</f>
        <v>6.4746291656145403E-4</v>
      </c>
      <c r="J44">
        <f>L42*L42*L42*L42*K42*K42+J42*J42*J42*J42*M42*M42</f>
        <v>169.41729999999998</v>
      </c>
      <c r="K44" s="2">
        <f>ROUND(I44*SQRT(J44),2)</f>
        <v>0.01</v>
      </c>
      <c r="L44" s="2">
        <f>ROUND(K44/N42,3)</f>
        <v>1E-3</v>
      </c>
      <c r="M44" s="2">
        <f>2*K44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Borkowski Kamil</dc:creator>
  <cp:lastModifiedBy>Borkowski Kamil</cp:lastModifiedBy>
  <dcterms:created xsi:type="dcterms:W3CDTF">2023-12-04T18:05:12Z</dcterms:created>
  <dcterms:modified xsi:type="dcterms:W3CDTF">2023-12-05T20:14:24Z</dcterms:modified>
</cp:coreProperties>
</file>