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Stary Folder\studia\fizyka\Fizyka_2\laby\"/>
    </mc:Choice>
  </mc:AlternateContent>
  <xr:revisionPtr revIDLastSave="0" documentId="13_ncr:1_{04FAA70F-AF41-4F36-B1A3-76548BBDA49F}" xr6:coauthVersionLast="47" xr6:coauthVersionMax="47" xr10:uidLastSave="{00000000-0000-0000-0000-000000000000}"/>
  <bookViews>
    <workbookView xWindow="-120" yWindow="-120" windowWidth="29040" windowHeight="15840" xr2:uid="{5C1610B5-5A4D-4E71-9B2D-91A553AF419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3" i="1" l="1"/>
  <c r="V147" i="1"/>
  <c r="Z143" i="1"/>
  <c r="AB143" i="1"/>
  <c r="X143" i="1"/>
  <c r="X138" i="1"/>
  <c r="AA130" i="1"/>
  <c r="Y130" i="1"/>
  <c r="M116" i="1"/>
  <c r="R113" i="1"/>
  <c r="P113" i="1"/>
  <c r="Q110" i="1"/>
  <c r="Q78" i="1"/>
  <c r="Z54" i="1"/>
  <c r="AA54" i="1"/>
  <c r="AB54" i="1"/>
  <c r="AC54" i="1"/>
  <c r="AD54" i="1"/>
  <c r="Y54" i="1"/>
  <c r="Z58" i="1"/>
  <c r="AA58" i="1"/>
  <c r="AB58" i="1"/>
  <c r="AC58" i="1"/>
  <c r="AD58" i="1"/>
  <c r="Y58" i="1"/>
  <c r="R78" i="1"/>
  <c r="S78" i="1"/>
  <c r="T78" i="1"/>
  <c r="U78" i="1"/>
  <c r="V78" i="1"/>
  <c r="Q77" i="1"/>
  <c r="R73" i="1"/>
  <c r="S73" i="1"/>
  <c r="T73" i="1"/>
  <c r="U73" i="1"/>
  <c r="V73" i="1"/>
  <c r="Q73" i="1"/>
  <c r="Z65" i="1"/>
  <c r="AA65" i="1"/>
  <c r="AB65" i="1"/>
  <c r="AC65" i="1"/>
  <c r="AD65" i="1"/>
  <c r="Y65" i="1"/>
  <c r="Y149" i="1"/>
  <c r="X149" i="1"/>
  <c r="W149" i="1"/>
  <c r="Y135" i="1"/>
  <c r="W135" i="1"/>
  <c r="AG76" i="1"/>
  <c r="AH76" i="1"/>
  <c r="AH106" i="1" s="1"/>
  <c r="AI76" i="1"/>
  <c r="AJ76" i="1"/>
  <c r="AJ106" i="1" s="1"/>
  <c r="AK76" i="1"/>
  <c r="AF76" i="1"/>
  <c r="AF101" i="1"/>
  <c r="AK106" i="1"/>
  <c r="AI106" i="1"/>
  <c r="AG106" i="1"/>
  <c r="AF106" i="1"/>
  <c r="AK78" i="1"/>
  <c r="AJ78" i="1"/>
  <c r="AI78" i="1"/>
  <c r="AH78" i="1"/>
  <c r="AG78" i="1"/>
  <c r="AF78" i="1"/>
  <c r="AK109" i="1"/>
  <c r="AJ109" i="1"/>
  <c r="AI103" i="1"/>
  <c r="AH103" i="1"/>
  <c r="AG109" i="1"/>
  <c r="Q100" i="1"/>
  <c r="N116" i="1" s="1"/>
  <c r="R77" i="1"/>
  <c r="T117" i="1"/>
  <c r="V109" i="1"/>
  <c r="R109" i="1"/>
  <c r="S109" i="1"/>
  <c r="T109" i="1"/>
  <c r="U109" i="1"/>
  <c r="Q109" i="1"/>
  <c r="Q107" i="1"/>
  <c r="R106" i="1"/>
  <c r="S106" i="1"/>
  <c r="T106" i="1"/>
  <c r="U106" i="1"/>
  <c r="V106" i="1"/>
  <c r="Q106" i="1"/>
  <c r="R103" i="1"/>
  <c r="S103" i="1"/>
  <c r="T103" i="1"/>
  <c r="U103" i="1"/>
  <c r="V103" i="1"/>
  <c r="Q103" i="1"/>
  <c r="Q101" i="1"/>
  <c r="S77" i="1"/>
  <c r="T77" i="1"/>
  <c r="U77" i="1"/>
  <c r="V77" i="1"/>
  <c r="V68" i="1"/>
  <c r="R68" i="1"/>
  <c r="S68" i="1"/>
  <c r="T68" i="1"/>
  <c r="U68" i="1"/>
  <c r="Q68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52" i="1"/>
  <c r="S52" i="1"/>
  <c r="T52" i="1"/>
  <c r="U52" i="1"/>
  <c r="V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52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36" i="1"/>
  <c r="S36" i="1"/>
  <c r="T36" i="1"/>
  <c r="U36" i="1"/>
  <c r="V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6" i="1"/>
  <c r="V33" i="1"/>
  <c r="R33" i="1"/>
  <c r="S33" i="1"/>
  <c r="T33" i="1"/>
  <c r="U33" i="1"/>
  <c r="Q33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16" i="1"/>
  <c r="S16" i="1"/>
  <c r="T16" i="1"/>
  <c r="U16" i="1"/>
  <c r="V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6" i="1"/>
  <c r="X153" i="1" l="1"/>
  <c r="Y143" i="1"/>
  <c r="R118" i="1"/>
  <c r="U118" i="1"/>
  <c r="T118" i="1"/>
  <c r="Q118" i="1"/>
  <c r="S118" i="1"/>
  <c r="V118" i="1"/>
  <c r="Q104" i="1"/>
  <c r="AF100" i="1"/>
  <c r="AF107" i="1"/>
  <c r="AI117" i="1" s="1"/>
  <c r="AC116" i="1"/>
  <c r="AF103" i="1"/>
  <c r="AJ103" i="1"/>
  <c r="AH109" i="1"/>
  <c r="AG103" i="1"/>
  <c r="AK103" i="1"/>
  <c r="AI109" i="1"/>
  <c r="AF109" i="1"/>
  <c r="AF110" i="1" s="1"/>
  <c r="P116" i="1" l="1"/>
  <c r="R116" i="1" s="1"/>
  <c r="AF104" i="1"/>
  <c r="AG113" i="1"/>
  <c r="AE113" i="1"/>
  <c r="AB116" i="1" s="1"/>
  <c r="AE116" i="1" s="1"/>
  <c r="AG116" i="1" s="1"/>
</calcChain>
</file>

<file path=xl/sharedStrings.xml><?xml version="1.0" encoding="utf-8"?>
<sst xmlns="http://schemas.openxmlformats.org/spreadsheetml/2006/main" count="172" uniqueCount="111">
  <si>
    <t>Kąt [stopnie]</t>
  </si>
  <si>
    <t>t[s]</t>
  </si>
  <si>
    <t>T=1/15</t>
  </si>
  <si>
    <t>okresów drgan</t>
  </si>
  <si>
    <t>Bez</t>
  </si>
  <si>
    <t>obciążenia</t>
  </si>
  <si>
    <t>Z obciążeniem rozłożonym symetrycznie względem osi obrotu</t>
  </si>
  <si>
    <t>d = 5cm</t>
  </si>
  <si>
    <t>d= 7,5cm</t>
  </si>
  <si>
    <t>d=10cm</t>
  </si>
  <si>
    <t>d=12,5cm</t>
  </si>
  <si>
    <t>d=15cm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</si>
  <si>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</si>
  <si>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</si>
  <si>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</si>
  <si>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</si>
  <si>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</si>
  <si>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</si>
  <si>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</si>
  <si>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</si>
  <si>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</si>
  <si>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</si>
  <si>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</si>
  <si>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</si>
  <si>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</si>
  <si>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</si>
  <si>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</si>
  <si>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AD1</t>
  </si>
  <si>
    <t>czas k = 15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</si>
  <si>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</si>
  <si>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</si>
  <si>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</si>
  <si>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</si>
  <si>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</si>
  <si>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</si>
  <si>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</si>
  <si>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</si>
  <si>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</si>
  <si>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</si>
  <si>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</si>
  <si>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</si>
  <si>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</si>
  <si>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</si>
  <si>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</si>
  <si>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T=(1/k)*t</t>
  </si>
  <si>
    <t>k    =</t>
  </si>
  <si>
    <t>AD2</t>
  </si>
  <si>
    <t>Td</t>
  </si>
  <si>
    <t>T0</t>
  </si>
  <si>
    <t>T7,5</t>
  </si>
  <si>
    <t>T12,5</t>
  </si>
  <si>
    <t>AD3</t>
  </si>
  <si>
    <t>Ti-Td</t>
  </si>
  <si>
    <t>(Ti-Td)^2</t>
  </si>
  <si>
    <t>SIGMA</t>
  </si>
  <si>
    <t>delta t =</t>
  </si>
  <si>
    <t>n  =</t>
  </si>
  <si>
    <t>u(Td)</t>
  </si>
  <si>
    <t>AD4</t>
  </si>
  <si>
    <t>Td^2</t>
  </si>
  <si>
    <t>d^2</t>
  </si>
  <si>
    <t>u(Td^2)</t>
  </si>
  <si>
    <t>AD5</t>
  </si>
  <si>
    <t>x=d^2</t>
  </si>
  <si>
    <t>y=Td^2</t>
  </si>
  <si>
    <t>SIGMA x</t>
  </si>
  <si>
    <t>SIGMAy</t>
  </si>
  <si>
    <t xml:space="preserve"> </t>
  </si>
  <si>
    <t>x*y</t>
  </si>
  <si>
    <t>SIGMA (xy)</t>
  </si>
  <si>
    <t>x^2</t>
  </si>
  <si>
    <t>SIGMA (x^2)</t>
  </si>
  <si>
    <t>y^2</t>
  </si>
  <si>
    <t>SIGMA(y^2)</t>
  </si>
  <si>
    <t>a</t>
  </si>
  <si>
    <t>b</t>
  </si>
  <si>
    <t>u(b)</t>
  </si>
  <si>
    <t>u(a)</t>
  </si>
  <si>
    <t>g</t>
  </si>
  <si>
    <t>d</t>
  </si>
  <si>
    <t>pierwiastek</t>
  </si>
  <si>
    <t>NA lewo licznone dla cm</t>
  </si>
  <si>
    <t>Na prawo liczone dla m</t>
  </si>
  <si>
    <t>d10</t>
  </si>
  <si>
    <t>m =</t>
  </si>
  <si>
    <t>kg</t>
  </si>
  <si>
    <t>d0</t>
  </si>
  <si>
    <t>D</t>
  </si>
  <si>
    <t>AD6</t>
  </si>
  <si>
    <t>J0</t>
  </si>
  <si>
    <t>AD7</t>
  </si>
  <si>
    <t>l</t>
  </si>
  <si>
    <t>p</t>
  </si>
  <si>
    <t>u(m)</t>
  </si>
  <si>
    <t>uc,r(D)</t>
  </si>
  <si>
    <t>AD8</t>
  </si>
  <si>
    <t>uc(D)</t>
  </si>
  <si>
    <t>AD9</t>
  </si>
  <si>
    <t>U(D)</t>
  </si>
  <si>
    <t>AD10</t>
  </si>
  <si>
    <t>r</t>
  </si>
  <si>
    <t>m</t>
  </si>
  <si>
    <t>G</t>
  </si>
  <si>
    <t>AD11</t>
  </si>
  <si>
    <t>u(l)</t>
  </si>
  <si>
    <t xml:space="preserve">u(r) </t>
  </si>
  <si>
    <t>uc,r(G)</t>
  </si>
  <si>
    <t>AD12</t>
  </si>
  <si>
    <t>uc(G)</t>
  </si>
  <si>
    <t>AD13</t>
  </si>
  <si>
    <t>U(G)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</si>
</sst>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Td^2</a:t>
            </a:r>
            <a:r>
              <a:rPr lang="pl-PL"/>
              <a:t>=f(d^2)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Arkusz1!$P$77</c:f>
              <c:strCache>
                <c:ptCount val="1"/>
                <c:pt idx="0">
                  <c:v>Td^2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Arkusz1!$Q$76:$V$76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56.25</c:v>
                </c:pt>
                <c:pt idx="3">
                  <c:v>100</c:v>
                </c:pt>
                <c:pt idx="4">
                  <c:v>156.25</c:v>
                </c:pt>
                <c:pt idx="5">
                  <c:v>225</c:v>
                </c:pt>
              </c:numCache>
            </c:numRef>
          </c:xVal>
          <c:yVal>
            <c:numRef>
              <c:f>Arkusz1!$Q$77:$V$77</c:f>
              <c:numCache>
                <c:formatCode>General</c:formatCode>
                <c:ptCount val="6"/>
                <c:pt idx="0">
                  <c:v>0.75</c:v>
                </c:pt>
                <c:pt idx="1">
                  <c:v>0.80200000000000005</c:v>
                </c:pt>
                <c:pt idx="2">
                  <c:v>0.875</c:v>
                </c:pt>
                <c:pt idx="3">
                  <c:v>0.99099999999999999</c:v>
                </c:pt>
                <c:pt idx="4">
                  <c:v>1.165</c:v>
                </c:pt>
                <c:pt idx="5">
                  <c:v>1.415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4-4CD7-861A-65AC3874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90895"/>
        <c:axId val="536421439"/>
      </c:scatterChart>
      <c:valAx>
        <c:axId val="5453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421439"/>
        <c:crosses val="autoZero"/>
        <c:crossBetween val="midCat"/>
      </c:valAx>
      <c:valAx>
        <c:axId val="5364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9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Td^2</a:t>
            </a:r>
            <a:r>
              <a:rPr lang="pl-PL"/>
              <a:t>=f(d^2)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Arkusz1!$P$77</c:f>
              <c:strCache>
                <c:ptCount val="1"/>
                <c:pt idx="0">
                  <c:v>Td^2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Arkusz1!$Q$76:$V$76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56.25</c:v>
                </c:pt>
                <c:pt idx="3">
                  <c:v>100</c:v>
                </c:pt>
                <c:pt idx="4">
                  <c:v>156.25</c:v>
                </c:pt>
                <c:pt idx="5">
                  <c:v>225</c:v>
                </c:pt>
              </c:numCache>
            </c:numRef>
          </c:xVal>
          <c:yVal>
            <c:numRef>
              <c:f>Arkusz1!$Q$77:$V$77</c:f>
              <c:numCache>
                <c:formatCode>General</c:formatCode>
                <c:ptCount val="6"/>
                <c:pt idx="0">
                  <c:v>0.75</c:v>
                </c:pt>
                <c:pt idx="1">
                  <c:v>0.80200000000000005</c:v>
                </c:pt>
                <c:pt idx="2">
                  <c:v>0.875</c:v>
                </c:pt>
                <c:pt idx="3">
                  <c:v>0.99099999999999999</c:v>
                </c:pt>
                <c:pt idx="4">
                  <c:v>1.165</c:v>
                </c:pt>
                <c:pt idx="5">
                  <c:v>1.415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6-4624-9CE5-F7EB29F1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90895"/>
        <c:axId val="536421439"/>
      </c:scatterChart>
      <c:valAx>
        <c:axId val="5453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6421439"/>
        <c:crosses val="autoZero"/>
        <c:crossBetween val="midCat"/>
      </c:valAx>
      <c:valAx>
        <c:axId val="5364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Td^2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9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79</xdr:row>
      <xdr:rowOff>80962</xdr:rowOff>
    </xdr:from>
    <xdr:to>
      <xdr:col>20</xdr:col>
      <xdr:colOff>733425</xdr:colOff>
      <xdr:row>93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BB91E86-7EA2-CA2D-A3C1-71FDD510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561975</xdr:colOff>
      <xdr:row>79</xdr:row>
      <xdr:rowOff>80962</xdr:rowOff>
    </xdr:from>
    <xdr:to>
      <xdr:col>35</xdr:col>
      <xdr:colOff>733425</xdr:colOff>
      <xdr:row>93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6EC8EC-5CE3-453D-81A6-47F4703B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9D0B-ECB9-4AAF-B348-53C87E65391A}">
  <dimension ref="C4:AK153"/>
  <sheetViews>
    <sheetView tabSelected="1" topLeftCell="A75" zoomScaleNormal="100" workbookViewId="0">
      <selection activeCell="W153" sqref="W153"/>
    </sheetView>
  </sheetViews>
  <sheetFormatPr defaultRowHeight="15" x14ac:dyDescent="0.25"/>
  <cols>
    <col min="3" max="3" width="17.85546875" customWidth="1"/>
    <col min="4" max="4" width="11.28515625" customWidth="1"/>
    <col min="16" max="17" width="14.140625" customWidth="1"/>
    <col min="18" max="22" width="12.5703125" bestFit="1" customWidth="1"/>
    <col min="23" max="24" width="11" bestFit="1" customWidth="1"/>
    <col min="25" max="26" width="12" bestFit="1" customWidth="1"/>
  </cols>
  <sheetData>
    <row r="4" spans="3:22" x14ac:dyDescent="0.25">
      <c r="C4" s="2" t="s">
        <v>0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</row>
    <row r="5" spans="3:22" x14ac:dyDescent="0.25">
      <c r="C5" s="2" t="s">
        <v>1</v>
      </c>
      <c r="D5" s="2">
        <v>9.5579999999999998</v>
      </c>
      <c r="E5" s="2">
        <v>9.5419999999999998</v>
      </c>
      <c r="F5" s="2">
        <v>9.5549999999999997</v>
      </c>
      <c r="G5" s="2">
        <v>9.5449999999999999</v>
      </c>
      <c r="H5" s="2">
        <v>9.5559999999999992</v>
      </c>
      <c r="I5" s="2">
        <v>9.5500000000000007</v>
      </c>
      <c r="J5" s="2">
        <v>9.5549999999999997</v>
      </c>
      <c r="K5" s="2">
        <v>9.5489999999999995</v>
      </c>
      <c r="L5" s="2">
        <v>9.5470000000000006</v>
      </c>
      <c r="M5" s="2">
        <v>9.5570000000000004</v>
      </c>
      <c r="N5" s="2">
        <v>9.5489999999999995</v>
      </c>
      <c r="O5" s="2">
        <v>9.5549999999999997</v>
      </c>
    </row>
    <row r="6" spans="3:22" x14ac:dyDescent="0.25">
      <c r="C6" s="2" t="s">
        <v>2</v>
      </c>
      <c r="D6" s="2">
        <v>0.63700000000000001</v>
      </c>
      <c r="E6" s="2">
        <v>0.63600000000000001</v>
      </c>
      <c r="F6" s="2">
        <v>0.63700000000000001</v>
      </c>
      <c r="G6" s="2">
        <v>0.63600000000000001</v>
      </c>
      <c r="H6" s="2">
        <v>0.63700000000000001</v>
      </c>
      <c r="I6" s="2">
        <v>0.63700000000000001</v>
      </c>
      <c r="J6" s="2">
        <v>0.63700000000000001</v>
      </c>
      <c r="K6" s="2">
        <v>0.63700000000000001</v>
      </c>
      <c r="L6" s="2">
        <v>0.63600000000000001</v>
      </c>
      <c r="M6" s="2">
        <v>0.63700000000000001</v>
      </c>
      <c r="N6" s="2">
        <v>0.63700000000000001</v>
      </c>
      <c r="O6" s="2">
        <v>0.63700000000000001</v>
      </c>
    </row>
    <row r="10" spans="3:22" x14ac:dyDescent="0.25">
      <c r="C10" s="6" t="s">
        <v>28</v>
      </c>
      <c r="D10" s="6" t="s">
        <v>4</v>
      </c>
      <c r="E10" s="1" t="s">
        <v>6</v>
      </c>
      <c r="F10" s="1"/>
      <c r="G10" s="1"/>
      <c r="H10" s="1"/>
      <c r="I10" s="1"/>
    </row>
    <row r="11" spans="3:22" x14ac:dyDescent="0.25">
      <c r="C11" s="5" t="s">
        <v>3</v>
      </c>
      <c r="D11" s="5" t="s">
        <v>5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R11" t="s">
        <v>45</v>
      </c>
      <c r="S11">
        <v>15</v>
      </c>
    </row>
    <row r="12" spans="3:22" x14ac:dyDescent="0.25">
      <c r="C12" s="2" t="s">
        <v>12</v>
      </c>
      <c r="D12" s="2">
        <v>9.5540000000000003</v>
      </c>
      <c r="E12" s="2">
        <v>11.156000000000001</v>
      </c>
      <c r="F12" s="2">
        <v>12.848000000000001</v>
      </c>
      <c r="G12" s="2">
        <v>14.866</v>
      </c>
      <c r="H12" s="2">
        <v>17.145</v>
      </c>
      <c r="I12" s="2">
        <v>19.567</v>
      </c>
      <c r="Q12" t="s">
        <v>44</v>
      </c>
    </row>
    <row r="13" spans="3:22" x14ac:dyDescent="0.25">
      <c r="C13" s="2" t="s">
        <v>13</v>
      </c>
      <c r="D13" s="2">
        <v>9.5470000000000006</v>
      </c>
      <c r="E13" s="2">
        <v>11.147</v>
      </c>
      <c r="F13" s="2">
        <v>12.839</v>
      </c>
      <c r="G13" s="2">
        <v>14.858000000000001</v>
      </c>
      <c r="H13" s="2">
        <v>17.138000000000002</v>
      </c>
      <c r="I13" s="2">
        <v>19.568999999999999</v>
      </c>
      <c r="P13" t="s">
        <v>27</v>
      </c>
    </row>
    <row r="14" spans="3:22" x14ac:dyDescent="0.25">
      <c r="C14" s="2" t="s">
        <v>14</v>
      </c>
      <c r="D14" s="2">
        <v>9.5549999999999997</v>
      </c>
      <c r="E14" s="2">
        <v>11.153</v>
      </c>
      <c r="F14" s="2">
        <v>12.84</v>
      </c>
      <c r="G14" s="2">
        <v>14.855</v>
      </c>
      <c r="H14" s="2">
        <v>17.148</v>
      </c>
      <c r="I14" s="2">
        <v>19.565000000000001</v>
      </c>
      <c r="P14" s="6" t="s">
        <v>28</v>
      </c>
      <c r="Q14" s="6" t="s">
        <v>4</v>
      </c>
      <c r="R14" s="1" t="s">
        <v>6</v>
      </c>
      <c r="S14" s="1"/>
      <c r="T14" s="1"/>
      <c r="U14" s="1"/>
      <c r="V14" s="1"/>
    </row>
    <row r="15" spans="3:22" x14ac:dyDescent="0.25">
      <c r="C15" s="2" t="s">
        <v>15</v>
      </c>
      <c r="D15" s="2">
        <v>9.5459999999999994</v>
      </c>
      <c r="E15" s="2">
        <v>11.148999999999999</v>
      </c>
      <c r="F15" s="2">
        <v>12.837999999999999</v>
      </c>
      <c r="G15" s="2">
        <v>14.863</v>
      </c>
      <c r="H15" s="2">
        <v>17.149999999999999</v>
      </c>
      <c r="I15" s="2">
        <v>19.574999999999999</v>
      </c>
      <c r="P15" s="5" t="s">
        <v>3</v>
      </c>
      <c r="Q15" s="5" t="s">
        <v>5</v>
      </c>
      <c r="R15" s="1" t="s">
        <v>7</v>
      </c>
      <c r="S15" s="1" t="s">
        <v>8</v>
      </c>
      <c r="T15" s="1" t="s">
        <v>9</v>
      </c>
      <c r="U15" s="1" t="s">
        <v>10</v>
      </c>
      <c r="V15" s="1" t="s">
        <v>11</v>
      </c>
    </row>
    <row r="16" spans="3:22" ht="15.75" thickBot="1" x14ac:dyDescent="0.3">
      <c r="C16" s="3" t="s">
        <v>16</v>
      </c>
      <c r="D16" s="3">
        <v>9.5579999999999998</v>
      </c>
      <c r="E16" s="3">
        <v>11.154999999999999</v>
      </c>
      <c r="F16" s="3">
        <v>12.845000000000001</v>
      </c>
      <c r="G16" s="3">
        <v>14.866</v>
      </c>
      <c r="H16" s="3">
        <v>17.138999999999999</v>
      </c>
      <c r="I16" s="3">
        <v>19.558</v>
      </c>
      <c r="P16" s="10" t="s">
        <v>29</v>
      </c>
      <c r="Q16" s="11">
        <f t="shared" ref="Q16:V16" si="0">ROUND((D12/$S$11),3)</f>
        <v>0.63700000000000001</v>
      </c>
      <c r="R16" s="11">
        <f t="shared" si="0"/>
        <v>0.74399999999999999</v>
      </c>
      <c r="S16" s="11">
        <f t="shared" si="0"/>
        <v>0.85699999999999998</v>
      </c>
      <c r="T16" s="11">
        <f t="shared" si="0"/>
        <v>0.99099999999999999</v>
      </c>
      <c r="U16" s="11">
        <f t="shared" si="0"/>
        <v>1.143</v>
      </c>
      <c r="V16" s="11">
        <f t="shared" si="0"/>
        <v>1.304</v>
      </c>
    </row>
    <row r="17" spans="3:22" x14ac:dyDescent="0.25">
      <c r="C17" s="4" t="s">
        <v>17</v>
      </c>
      <c r="D17" s="4">
        <v>9.5489999999999995</v>
      </c>
      <c r="E17" s="4">
        <v>11.15</v>
      </c>
      <c r="F17" s="4">
        <v>12.81</v>
      </c>
      <c r="G17" s="4">
        <v>14.862</v>
      </c>
      <c r="H17" s="4">
        <v>17.14</v>
      </c>
      <c r="I17" s="4">
        <v>19.57</v>
      </c>
      <c r="P17" s="10" t="s">
        <v>30</v>
      </c>
      <c r="Q17" s="11">
        <f t="shared" ref="Q17:Q30" si="1">ROUND((D13/$S$11),3)</f>
        <v>0.63600000000000001</v>
      </c>
      <c r="R17" s="11">
        <f t="shared" ref="R17:R30" si="2">ROUND((E13/$S$11),3)</f>
        <v>0.74299999999999999</v>
      </c>
      <c r="S17" s="11">
        <f t="shared" ref="S17:S30" si="3">ROUND((F13/$S$11),3)</f>
        <v>0.85599999999999998</v>
      </c>
      <c r="T17" s="11">
        <f t="shared" ref="T17:T30" si="4">ROUND((G13/$S$11),3)</f>
        <v>0.99099999999999999</v>
      </c>
      <c r="U17" s="11">
        <f t="shared" ref="U17:U30" si="5">ROUND((H13/$S$11),3)</f>
        <v>1.143</v>
      </c>
      <c r="V17" s="11">
        <f t="shared" ref="V17:V30" si="6">ROUND((I13/$S$11),3)</f>
        <v>1.3049999999999999</v>
      </c>
    </row>
    <row r="18" spans="3:22" x14ac:dyDescent="0.25">
      <c r="C18" s="2" t="s">
        <v>18</v>
      </c>
      <c r="D18" s="2">
        <v>9.5540000000000003</v>
      </c>
      <c r="E18" s="2">
        <v>11.147</v>
      </c>
      <c r="F18" s="2">
        <v>12.837999999999999</v>
      </c>
      <c r="G18" s="2">
        <v>14.865</v>
      </c>
      <c r="H18" s="2">
        <v>17.138000000000002</v>
      </c>
      <c r="I18" s="2">
        <v>19.567</v>
      </c>
      <c r="P18" s="10" t="s">
        <v>31</v>
      </c>
      <c r="Q18" s="11">
        <f t="shared" si="1"/>
        <v>0.63700000000000001</v>
      </c>
      <c r="R18" s="11">
        <f t="shared" si="2"/>
        <v>0.74399999999999999</v>
      </c>
      <c r="S18" s="11">
        <f t="shared" si="3"/>
        <v>0.85599999999999998</v>
      </c>
      <c r="T18" s="11">
        <f t="shared" si="4"/>
        <v>0.99</v>
      </c>
      <c r="U18" s="11">
        <f t="shared" si="5"/>
        <v>1.143</v>
      </c>
      <c r="V18" s="11">
        <f t="shared" si="6"/>
        <v>1.304</v>
      </c>
    </row>
    <row r="19" spans="3:22" x14ac:dyDescent="0.25">
      <c r="C19" s="2" t="s">
        <v>19</v>
      </c>
      <c r="D19" s="2">
        <v>9.5470000000000006</v>
      </c>
      <c r="E19" s="2">
        <v>11.148999999999999</v>
      </c>
      <c r="F19" s="2">
        <v>12.84</v>
      </c>
      <c r="G19" s="2">
        <v>14.855</v>
      </c>
      <c r="H19" s="2">
        <v>17.122</v>
      </c>
      <c r="I19" s="2">
        <v>19.561</v>
      </c>
      <c r="P19" s="10" t="s">
        <v>32</v>
      </c>
      <c r="Q19" s="11">
        <f t="shared" si="1"/>
        <v>0.63600000000000001</v>
      </c>
      <c r="R19" s="11">
        <f t="shared" si="2"/>
        <v>0.74299999999999999</v>
      </c>
      <c r="S19" s="11">
        <f t="shared" si="3"/>
        <v>0.85599999999999998</v>
      </c>
      <c r="T19" s="11">
        <f t="shared" si="4"/>
        <v>0.99099999999999999</v>
      </c>
      <c r="U19" s="11">
        <f t="shared" si="5"/>
        <v>1.143</v>
      </c>
      <c r="V19" s="11">
        <f t="shared" si="6"/>
        <v>1.3049999999999999</v>
      </c>
    </row>
    <row r="20" spans="3:22" x14ac:dyDescent="0.25">
      <c r="C20" s="2" t="s">
        <v>20</v>
      </c>
      <c r="D20" s="2">
        <v>9.5549999999999997</v>
      </c>
      <c r="E20" s="2">
        <v>11.154999999999999</v>
      </c>
      <c r="F20" s="2">
        <v>12.848000000000001</v>
      </c>
      <c r="G20" s="2">
        <v>14.859</v>
      </c>
      <c r="H20" s="2">
        <v>17.143999999999998</v>
      </c>
      <c r="I20" s="2">
        <v>19.571999999999999</v>
      </c>
      <c r="P20" s="10" t="s">
        <v>33</v>
      </c>
      <c r="Q20" s="11">
        <f t="shared" si="1"/>
        <v>0.63700000000000001</v>
      </c>
      <c r="R20" s="11">
        <f t="shared" si="2"/>
        <v>0.74399999999999999</v>
      </c>
      <c r="S20" s="11">
        <f t="shared" si="3"/>
        <v>0.85599999999999998</v>
      </c>
      <c r="T20" s="11">
        <f t="shared" si="4"/>
        <v>0.99099999999999999</v>
      </c>
      <c r="U20" s="11">
        <f t="shared" si="5"/>
        <v>1.143</v>
      </c>
      <c r="V20" s="11">
        <f t="shared" si="6"/>
        <v>1.304</v>
      </c>
    </row>
    <row r="21" spans="3:22" ht="15.75" thickBot="1" x14ac:dyDescent="0.3">
      <c r="C21" s="3" t="s">
        <v>21</v>
      </c>
      <c r="D21" s="3">
        <v>9.5589999999999993</v>
      </c>
      <c r="E21" s="3">
        <v>11.156000000000001</v>
      </c>
      <c r="F21" s="3">
        <v>12.811</v>
      </c>
      <c r="G21" s="3">
        <v>14.863</v>
      </c>
      <c r="H21" s="3">
        <v>17.138999999999999</v>
      </c>
      <c r="I21" s="3">
        <v>19.559000000000001</v>
      </c>
      <c r="P21" s="10" t="s">
        <v>34</v>
      </c>
      <c r="Q21" s="11">
        <f t="shared" si="1"/>
        <v>0.63700000000000001</v>
      </c>
      <c r="R21" s="11">
        <f t="shared" si="2"/>
        <v>0.74299999999999999</v>
      </c>
      <c r="S21" s="11">
        <f t="shared" si="3"/>
        <v>0.85399999999999998</v>
      </c>
      <c r="T21" s="11">
        <f t="shared" si="4"/>
        <v>0.99099999999999999</v>
      </c>
      <c r="U21" s="11">
        <f t="shared" si="5"/>
        <v>1.143</v>
      </c>
      <c r="V21" s="11">
        <f t="shared" si="6"/>
        <v>1.3049999999999999</v>
      </c>
    </row>
    <row r="22" spans="3:22" x14ac:dyDescent="0.25">
      <c r="C22" s="4" t="s">
        <v>22</v>
      </c>
      <c r="D22" s="4">
        <v>9.5449999999999999</v>
      </c>
      <c r="E22" s="4">
        <v>11.147</v>
      </c>
      <c r="F22" s="4">
        <v>12.829000000000001</v>
      </c>
      <c r="G22" s="4">
        <v>14.88</v>
      </c>
      <c r="H22" s="4">
        <v>17.155999999999999</v>
      </c>
      <c r="I22" s="4">
        <v>19.582999999999998</v>
      </c>
      <c r="P22" s="10" t="s">
        <v>35</v>
      </c>
      <c r="Q22" s="11">
        <f t="shared" si="1"/>
        <v>0.63700000000000001</v>
      </c>
      <c r="R22" s="11">
        <f t="shared" si="2"/>
        <v>0.74299999999999999</v>
      </c>
      <c r="S22" s="11">
        <f t="shared" si="3"/>
        <v>0.85599999999999998</v>
      </c>
      <c r="T22" s="11">
        <f t="shared" si="4"/>
        <v>0.99099999999999999</v>
      </c>
      <c r="U22" s="11">
        <f t="shared" si="5"/>
        <v>1.143</v>
      </c>
      <c r="V22" s="11">
        <f t="shared" si="6"/>
        <v>1.304</v>
      </c>
    </row>
    <row r="23" spans="3:22" x14ac:dyDescent="0.25">
      <c r="C23" s="2" t="s">
        <v>23</v>
      </c>
      <c r="D23" s="2">
        <v>9.5489999999999995</v>
      </c>
      <c r="E23" s="2">
        <v>11.154999999999999</v>
      </c>
      <c r="F23" s="2">
        <v>12.826000000000001</v>
      </c>
      <c r="G23" s="2">
        <v>14.858000000000001</v>
      </c>
      <c r="H23" s="2">
        <v>17.146000000000001</v>
      </c>
      <c r="I23" s="2">
        <v>19.57</v>
      </c>
      <c r="P23" s="10" t="s">
        <v>36</v>
      </c>
      <c r="Q23" s="11">
        <f t="shared" si="1"/>
        <v>0.63600000000000001</v>
      </c>
      <c r="R23" s="11">
        <f t="shared" si="2"/>
        <v>0.74299999999999999</v>
      </c>
      <c r="S23" s="11">
        <f t="shared" si="3"/>
        <v>0.85599999999999998</v>
      </c>
      <c r="T23" s="11">
        <f t="shared" si="4"/>
        <v>0.99</v>
      </c>
      <c r="U23" s="11">
        <f t="shared" si="5"/>
        <v>1.141</v>
      </c>
      <c r="V23" s="11">
        <f t="shared" si="6"/>
        <v>1.304</v>
      </c>
    </row>
    <row r="24" spans="3:22" x14ac:dyDescent="0.25">
      <c r="C24" s="2" t="s">
        <v>24</v>
      </c>
      <c r="D24" s="2">
        <v>9.5549999999999997</v>
      </c>
      <c r="E24" s="2">
        <v>11.148999999999999</v>
      </c>
      <c r="F24" s="2">
        <v>12.843</v>
      </c>
      <c r="G24" s="2">
        <v>14.849</v>
      </c>
      <c r="H24" s="2">
        <v>17.138999999999999</v>
      </c>
      <c r="I24" s="2">
        <v>19.558</v>
      </c>
      <c r="P24" s="10" t="s">
        <v>37</v>
      </c>
      <c r="Q24" s="11">
        <f t="shared" si="1"/>
        <v>0.63700000000000001</v>
      </c>
      <c r="R24" s="11">
        <f t="shared" si="2"/>
        <v>0.74399999999999999</v>
      </c>
      <c r="S24" s="11">
        <f t="shared" si="3"/>
        <v>0.85699999999999998</v>
      </c>
      <c r="T24" s="11">
        <f t="shared" si="4"/>
        <v>0.99099999999999999</v>
      </c>
      <c r="U24" s="11">
        <f t="shared" si="5"/>
        <v>1.143</v>
      </c>
      <c r="V24" s="11">
        <f t="shared" si="6"/>
        <v>1.3049999999999999</v>
      </c>
    </row>
    <row r="25" spans="3:22" x14ac:dyDescent="0.25">
      <c r="C25" s="2" t="s">
        <v>25</v>
      </c>
      <c r="D25" s="2">
        <v>9.5549999999999997</v>
      </c>
      <c r="E25" s="2">
        <v>11.147</v>
      </c>
      <c r="F25" s="2">
        <v>12.84</v>
      </c>
      <c r="G25" s="2">
        <v>14.863</v>
      </c>
      <c r="H25" s="2">
        <v>17.155000000000001</v>
      </c>
      <c r="I25" s="2">
        <v>19.57</v>
      </c>
      <c r="P25" s="10" t="s">
        <v>38</v>
      </c>
      <c r="Q25" s="11">
        <f t="shared" si="1"/>
        <v>0.63700000000000001</v>
      </c>
      <c r="R25" s="11">
        <f t="shared" si="2"/>
        <v>0.74399999999999999</v>
      </c>
      <c r="S25" s="11">
        <f t="shared" si="3"/>
        <v>0.85399999999999998</v>
      </c>
      <c r="T25" s="11">
        <f t="shared" si="4"/>
        <v>0.99099999999999999</v>
      </c>
      <c r="U25" s="11">
        <f t="shared" si="5"/>
        <v>1.143</v>
      </c>
      <c r="V25" s="11">
        <f t="shared" si="6"/>
        <v>1.304</v>
      </c>
    </row>
    <row r="26" spans="3:22" ht="15.75" thickBot="1" x14ac:dyDescent="0.3">
      <c r="C26" s="3" t="s">
        <v>26</v>
      </c>
      <c r="D26" s="3">
        <v>9.5470000000000006</v>
      </c>
      <c r="E26" s="3">
        <v>11.154</v>
      </c>
      <c r="F26" s="3">
        <v>12.835000000000001</v>
      </c>
      <c r="G26" s="3">
        <v>14.882999999999999</v>
      </c>
      <c r="H26" s="3">
        <v>17.158999999999999</v>
      </c>
      <c r="I26" s="3">
        <v>19.561</v>
      </c>
      <c r="P26" s="10" t="s">
        <v>39</v>
      </c>
      <c r="Q26" s="11">
        <f t="shared" si="1"/>
        <v>0.63600000000000001</v>
      </c>
      <c r="R26" s="11">
        <f t="shared" si="2"/>
        <v>0.74299999999999999</v>
      </c>
      <c r="S26" s="11">
        <f t="shared" si="3"/>
        <v>0.85499999999999998</v>
      </c>
      <c r="T26" s="11">
        <f t="shared" si="4"/>
        <v>0.99199999999999999</v>
      </c>
      <c r="U26" s="11">
        <f t="shared" si="5"/>
        <v>1.1439999999999999</v>
      </c>
      <c r="V26" s="11">
        <f t="shared" si="6"/>
        <v>1.306</v>
      </c>
    </row>
    <row r="27" spans="3:22" x14ac:dyDescent="0.25">
      <c r="P27" s="10" t="s">
        <v>40</v>
      </c>
      <c r="Q27" s="11">
        <f t="shared" si="1"/>
        <v>0.63700000000000001</v>
      </c>
      <c r="R27" s="11">
        <f t="shared" si="2"/>
        <v>0.74399999999999999</v>
      </c>
      <c r="S27" s="11">
        <f t="shared" si="3"/>
        <v>0.85499999999999998</v>
      </c>
      <c r="T27" s="11">
        <f t="shared" si="4"/>
        <v>0.99099999999999999</v>
      </c>
      <c r="U27" s="11">
        <f t="shared" si="5"/>
        <v>1.143</v>
      </c>
      <c r="V27" s="11">
        <f t="shared" si="6"/>
        <v>1.3049999999999999</v>
      </c>
    </row>
    <row r="28" spans="3:22" x14ac:dyDescent="0.25">
      <c r="P28" s="10" t="s">
        <v>41</v>
      </c>
      <c r="Q28" s="11">
        <f t="shared" si="1"/>
        <v>0.63700000000000001</v>
      </c>
      <c r="R28" s="11">
        <f t="shared" si="2"/>
        <v>0.74299999999999999</v>
      </c>
      <c r="S28" s="11">
        <f t="shared" si="3"/>
        <v>0.85599999999999998</v>
      </c>
      <c r="T28" s="11">
        <f t="shared" si="4"/>
        <v>0.99</v>
      </c>
      <c r="U28" s="11">
        <f t="shared" si="5"/>
        <v>1.143</v>
      </c>
      <c r="V28" s="11">
        <f t="shared" si="6"/>
        <v>1.304</v>
      </c>
    </row>
    <row r="29" spans="3:22" x14ac:dyDescent="0.25">
      <c r="P29" s="10" t="s">
        <v>42</v>
      </c>
      <c r="Q29" s="11">
        <f t="shared" si="1"/>
        <v>0.63700000000000001</v>
      </c>
      <c r="R29" s="11">
        <f t="shared" si="2"/>
        <v>0.74299999999999999</v>
      </c>
      <c r="S29" s="11">
        <f t="shared" si="3"/>
        <v>0.85599999999999998</v>
      </c>
      <c r="T29" s="11">
        <f t="shared" si="4"/>
        <v>0.99099999999999999</v>
      </c>
      <c r="U29" s="11">
        <f t="shared" si="5"/>
        <v>1.1439999999999999</v>
      </c>
      <c r="V29" s="11">
        <f t="shared" si="6"/>
        <v>1.3049999999999999</v>
      </c>
    </row>
    <row r="30" spans="3:22" x14ac:dyDescent="0.25">
      <c r="P30" s="10" t="s">
        <v>43</v>
      </c>
      <c r="Q30" s="11">
        <f t="shared" si="1"/>
        <v>0.63600000000000001</v>
      </c>
      <c r="R30" s="11">
        <f t="shared" si="2"/>
        <v>0.74399999999999999</v>
      </c>
      <c r="S30" s="11">
        <f t="shared" si="3"/>
        <v>0.85599999999999998</v>
      </c>
      <c r="T30" s="11">
        <f t="shared" si="4"/>
        <v>0.99199999999999999</v>
      </c>
      <c r="U30" s="11">
        <f t="shared" si="5"/>
        <v>1.1439999999999999</v>
      </c>
      <c r="V30" s="11">
        <f t="shared" si="6"/>
        <v>1.304</v>
      </c>
    </row>
    <row r="32" spans="3:22" x14ac:dyDescent="0.25">
      <c r="P32" s="7" t="s">
        <v>46</v>
      </c>
      <c r="Q32" t="s">
        <v>48</v>
      </c>
      <c r="R32" t="s">
        <v>33</v>
      </c>
      <c r="S32" t="s">
        <v>49</v>
      </c>
      <c r="T32" t="s">
        <v>38</v>
      </c>
      <c r="U32" t="s">
        <v>50</v>
      </c>
      <c r="V32" t="s">
        <v>43</v>
      </c>
    </row>
    <row r="33" spans="16:22" x14ac:dyDescent="0.25">
      <c r="P33" s="12" t="s">
        <v>47</v>
      </c>
      <c r="Q33" s="13">
        <f t="shared" ref="Q33:V33" si="7">ROUND(SUM(Q16:Q30)/15,3)</f>
        <v>0.63700000000000001</v>
      </c>
      <c r="R33" s="13">
        <f t="shared" si="7"/>
        <v>0.74299999999999999</v>
      </c>
      <c r="S33" s="13">
        <f t="shared" si="7"/>
        <v>0.85599999999999998</v>
      </c>
      <c r="T33" s="13">
        <f t="shared" si="7"/>
        <v>0.99099999999999999</v>
      </c>
      <c r="U33" s="13">
        <f t="shared" si="7"/>
        <v>1.143</v>
      </c>
      <c r="V33" s="13">
        <f t="shared" si="7"/>
        <v>1.3049999999999999</v>
      </c>
    </row>
    <row r="35" spans="16:22" x14ac:dyDescent="0.25">
      <c r="P35" s="7" t="s">
        <v>51</v>
      </c>
    </row>
    <row r="36" spans="16:22" x14ac:dyDescent="0.25">
      <c r="P36" s="7" t="s">
        <v>52</v>
      </c>
      <c r="Q36" s="8">
        <f t="shared" ref="Q36:V36" si="8">Q16-Q$33</f>
        <v>0</v>
      </c>
      <c r="R36" s="8">
        <f t="shared" si="8"/>
        <v>1.0000000000000009E-3</v>
      </c>
      <c r="S36" s="8">
        <f t="shared" si="8"/>
        <v>1.0000000000000009E-3</v>
      </c>
      <c r="T36" s="8">
        <f t="shared" si="8"/>
        <v>0</v>
      </c>
      <c r="U36" s="8">
        <f t="shared" si="8"/>
        <v>0</v>
      </c>
      <c r="V36" s="8">
        <f t="shared" si="8"/>
        <v>-9.9999999999988987E-4</v>
      </c>
    </row>
    <row r="37" spans="16:22" x14ac:dyDescent="0.25">
      <c r="Q37" s="8">
        <f t="shared" ref="Q37:V50" si="9">Q17-Q$33</f>
        <v>-1.0000000000000009E-3</v>
      </c>
      <c r="R37" s="8">
        <f t="shared" si="9"/>
        <v>0</v>
      </c>
      <c r="S37" s="8">
        <f t="shared" si="9"/>
        <v>0</v>
      </c>
      <c r="T37" s="8">
        <f t="shared" si="9"/>
        <v>0</v>
      </c>
      <c r="U37" s="8">
        <f t="shared" si="9"/>
        <v>0</v>
      </c>
      <c r="V37" s="8">
        <f t="shared" si="9"/>
        <v>0</v>
      </c>
    </row>
    <row r="38" spans="16:22" x14ac:dyDescent="0.25">
      <c r="Q38" s="8">
        <f t="shared" si="9"/>
        <v>0</v>
      </c>
      <c r="R38" s="8">
        <f t="shared" si="9"/>
        <v>1.0000000000000009E-3</v>
      </c>
      <c r="S38" s="8">
        <f t="shared" si="9"/>
        <v>0</v>
      </c>
      <c r="T38" s="8">
        <f t="shared" si="9"/>
        <v>-1.0000000000000009E-3</v>
      </c>
      <c r="U38" s="8">
        <f t="shared" si="9"/>
        <v>0</v>
      </c>
      <c r="V38" s="8">
        <f t="shared" si="9"/>
        <v>-9.9999999999988987E-4</v>
      </c>
    </row>
    <row r="39" spans="16:22" x14ac:dyDescent="0.25">
      <c r="Q39" s="8">
        <f t="shared" si="9"/>
        <v>-1.0000000000000009E-3</v>
      </c>
      <c r="R39" s="8">
        <f t="shared" si="9"/>
        <v>0</v>
      </c>
      <c r="S39" s="8">
        <f t="shared" si="9"/>
        <v>0</v>
      </c>
      <c r="T39" s="8">
        <f t="shared" si="9"/>
        <v>0</v>
      </c>
      <c r="U39" s="8">
        <f t="shared" si="9"/>
        <v>0</v>
      </c>
      <c r="V39" s="8">
        <f t="shared" si="9"/>
        <v>0</v>
      </c>
    </row>
    <row r="40" spans="16:22" x14ac:dyDescent="0.25">
      <c r="Q40" s="8">
        <f t="shared" si="9"/>
        <v>0</v>
      </c>
      <c r="R40" s="8">
        <f t="shared" si="9"/>
        <v>1.0000000000000009E-3</v>
      </c>
      <c r="S40" s="8">
        <f t="shared" si="9"/>
        <v>0</v>
      </c>
      <c r="T40" s="8">
        <f t="shared" si="9"/>
        <v>0</v>
      </c>
      <c r="U40" s="8">
        <f t="shared" si="9"/>
        <v>0</v>
      </c>
      <c r="V40" s="8">
        <f t="shared" si="9"/>
        <v>-9.9999999999988987E-4</v>
      </c>
    </row>
    <row r="41" spans="16:22" x14ac:dyDescent="0.25">
      <c r="Q41" s="8">
        <f t="shared" si="9"/>
        <v>0</v>
      </c>
      <c r="R41" s="8">
        <f t="shared" si="9"/>
        <v>0</v>
      </c>
      <c r="S41" s="8">
        <f t="shared" si="9"/>
        <v>-2.0000000000000018E-3</v>
      </c>
      <c r="T41" s="8">
        <f t="shared" si="9"/>
        <v>0</v>
      </c>
      <c r="U41" s="8">
        <f t="shared" si="9"/>
        <v>0</v>
      </c>
      <c r="V41" s="8">
        <f t="shared" si="9"/>
        <v>0</v>
      </c>
    </row>
    <row r="42" spans="16:22" x14ac:dyDescent="0.25">
      <c r="Q42" s="8">
        <f t="shared" si="9"/>
        <v>0</v>
      </c>
      <c r="R42" s="8">
        <f t="shared" si="9"/>
        <v>0</v>
      </c>
      <c r="S42" s="8">
        <f t="shared" si="9"/>
        <v>0</v>
      </c>
      <c r="T42" s="8">
        <f t="shared" si="9"/>
        <v>0</v>
      </c>
      <c r="U42" s="8">
        <f t="shared" si="9"/>
        <v>0</v>
      </c>
      <c r="V42" s="8">
        <f t="shared" si="9"/>
        <v>-9.9999999999988987E-4</v>
      </c>
    </row>
    <row r="43" spans="16:22" x14ac:dyDescent="0.25">
      <c r="Q43" s="8">
        <f t="shared" si="9"/>
        <v>-1.0000000000000009E-3</v>
      </c>
      <c r="R43" s="8">
        <f t="shared" si="9"/>
        <v>0</v>
      </c>
      <c r="S43" s="8">
        <f t="shared" si="9"/>
        <v>0</v>
      </c>
      <c r="T43" s="8">
        <f t="shared" si="9"/>
        <v>-1.0000000000000009E-3</v>
      </c>
      <c r="U43" s="8">
        <f t="shared" si="9"/>
        <v>-2.0000000000000018E-3</v>
      </c>
      <c r="V43" s="8">
        <f t="shared" si="9"/>
        <v>-9.9999999999988987E-4</v>
      </c>
    </row>
    <row r="44" spans="16:22" x14ac:dyDescent="0.25">
      <c r="Q44" s="8">
        <f t="shared" si="9"/>
        <v>0</v>
      </c>
      <c r="R44" s="8">
        <f t="shared" si="9"/>
        <v>1.0000000000000009E-3</v>
      </c>
      <c r="S44" s="8">
        <f t="shared" si="9"/>
        <v>1.0000000000000009E-3</v>
      </c>
      <c r="T44" s="8">
        <f t="shared" si="9"/>
        <v>0</v>
      </c>
      <c r="U44" s="8">
        <f t="shared" si="9"/>
        <v>0</v>
      </c>
      <c r="V44" s="8">
        <f t="shared" si="9"/>
        <v>0</v>
      </c>
    </row>
    <row r="45" spans="16:22" x14ac:dyDescent="0.25">
      <c r="Q45" s="8">
        <f t="shared" si="9"/>
        <v>0</v>
      </c>
      <c r="R45" s="8">
        <f t="shared" si="9"/>
        <v>1.0000000000000009E-3</v>
      </c>
      <c r="S45" s="8">
        <f t="shared" si="9"/>
        <v>-2.0000000000000018E-3</v>
      </c>
      <c r="T45" s="8">
        <f t="shared" si="9"/>
        <v>0</v>
      </c>
      <c r="U45" s="8">
        <f t="shared" si="9"/>
        <v>0</v>
      </c>
      <c r="V45" s="8">
        <f t="shared" si="9"/>
        <v>-9.9999999999988987E-4</v>
      </c>
    </row>
    <row r="46" spans="16:22" x14ac:dyDescent="0.25">
      <c r="Q46" s="8">
        <f t="shared" si="9"/>
        <v>-1.0000000000000009E-3</v>
      </c>
      <c r="R46" s="8">
        <f t="shared" si="9"/>
        <v>0</v>
      </c>
      <c r="S46" s="8">
        <f t="shared" si="9"/>
        <v>-1.0000000000000009E-3</v>
      </c>
      <c r="T46" s="8">
        <f t="shared" si="9"/>
        <v>1.0000000000000009E-3</v>
      </c>
      <c r="U46" s="8">
        <f t="shared" si="9"/>
        <v>9.9999999999988987E-4</v>
      </c>
      <c r="V46" s="8">
        <f t="shared" si="9"/>
        <v>1.0000000000001119E-3</v>
      </c>
    </row>
    <row r="47" spans="16:22" x14ac:dyDescent="0.25">
      <c r="Q47" s="8">
        <f t="shared" si="9"/>
        <v>0</v>
      </c>
      <c r="R47" s="8">
        <f t="shared" si="9"/>
        <v>1.0000000000000009E-3</v>
      </c>
      <c r="S47" s="8">
        <f t="shared" si="9"/>
        <v>-1.0000000000000009E-3</v>
      </c>
      <c r="T47" s="8">
        <f t="shared" si="9"/>
        <v>0</v>
      </c>
      <c r="U47" s="8">
        <f t="shared" si="9"/>
        <v>0</v>
      </c>
      <c r="V47" s="8">
        <f t="shared" si="9"/>
        <v>0</v>
      </c>
    </row>
    <row r="48" spans="16:22" x14ac:dyDescent="0.25">
      <c r="Q48" s="8">
        <f t="shared" si="9"/>
        <v>0</v>
      </c>
      <c r="R48" s="8">
        <f t="shared" si="9"/>
        <v>0</v>
      </c>
      <c r="S48" s="8">
        <f t="shared" si="9"/>
        <v>0</v>
      </c>
      <c r="T48" s="8">
        <f t="shared" si="9"/>
        <v>-1.0000000000000009E-3</v>
      </c>
      <c r="U48" s="8">
        <f t="shared" si="9"/>
        <v>0</v>
      </c>
      <c r="V48" s="8">
        <f t="shared" si="9"/>
        <v>-9.9999999999988987E-4</v>
      </c>
    </row>
    <row r="49" spans="16:30" x14ac:dyDescent="0.25">
      <c r="Q49" s="8">
        <f t="shared" si="9"/>
        <v>0</v>
      </c>
      <c r="R49" s="8">
        <f t="shared" si="9"/>
        <v>0</v>
      </c>
      <c r="S49" s="8">
        <f t="shared" si="9"/>
        <v>0</v>
      </c>
      <c r="T49" s="8">
        <f t="shared" si="9"/>
        <v>0</v>
      </c>
      <c r="U49" s="8">
        <f t="shared" si="9"/>
        <v>9.9999999999988987E-4</v>
      </c>
      <c r="V49" s="8">
        <f t="shared" si="9"/>
        <v>0</v>
      </c>
    </row>
    <row r="50" spans="16:30" x14ac:dyDescent="0.25">
      <c r="Q50" s="8">
        <f t="shared" si="9"/>
        <v>-1.0000000000000009E-3</v>
      </c>
      <c r="R50" s="8">
        <f t="shared" si="9"/>
        <v>1.0000000000000009E-3</v>
      </c>
      <c r="S50" s="8">
        <f t="shared" si="9"/>
        <v>0</v>
      </c>
      <c r="T50" s="8">
        <f t="shared" si="9"/>
        <v>1.0000000000000009E-3</v>
      </c>
      <c r="U50" s="8">
        <f t="shared" si="9"/>
        <v>9.9999999999988987E-4</v>
      </c>
      <c r="V50" s="8">
        <f t="shared" si="9"/>
        <v>-9.9999999999988987E-4</v>
      </c>
    </row>
    <row r="51" spans="16:30" x14ac:dyDescent="0.25">
      <c r="Q51" s="8"/>
    </row>
    <row r="52" spans="16:30" x14ac:dyDescent="0.25">
      <c r="P52" t="s">
        <v>53</v>
      </c>
      <c r="Q52" s="9">
        <f t="shared" ref="Q52:V53" si="10">Q36*Q36</f>
        <v>0</v>
      </c>
      <c r="R52" s="9">
        <f t="shared" si="10"/>
        <v>1.0000000000000019E-6</v>
      </c>
      <c r="S52" s="9">
        <f t="shared" si="10"/>
        <v>1.0000000000000019E-6</v>
      </c>
      <c r="T52" s="9">
        <f t="shared" si="10"/>
        <v>0</v>
      </c>
      <c r="U52" s="9">
        <f t="shared" si="10"/>
        <v>0</v>
      </c>
      <c r="V52" s="9">
        <f t="shared" si="10"/>
        <v>9.9999999999977973E-7</v>
      </c>
    </row>
    <row r="53" spans="16:30" x14ac:dyDescent="0.25">
      <c r="Q53" s="9">
        <f t="shared" si="10"/>
        <v>1.0000000000000019E-6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Y53">
        <v>7.6199999999999998E-4</v>
      </c>
      <c r="Z53">
        <v>9.01E-4</v>
      </c>
      <c r="AA53">
        <v>1.07E-3</v>
      </c>
      <c r="AB53">
        <v>1.1850000000000001E-3</v>
      </c>
      <c r="AC53">
        <v>1.3849999999999999E-3</v>
      </c>
      <c r="AD53">
        <v>1.6000000000000001E-3</v>
      </c>
    </row>
    <row r="54" spans="16:30" x14ac:dyDescent="0.25">
      <c r="Q54" s="9">
        <f t="shared" ref="Q54:V66" si="11">Q38*Q38</f>
        <v>0</v>
      </c>
      <c r="R54" s="9">
        <f t="shared" si="11"/>
        <v>1.0000000000000019E-6</v>
      </c>
      <c r="S54" s="9">
        <f t="shared" si="11"/>
        <v>0</v>
      </c>
      <c r="T54" s="9">
        <f t="shared" si="11"/>
        <v>1.0000000000000019E-6</v>
      </c>
      <c r="U54" s="9">
        <f t="shared" si="11"/>
        <v>0</v>
      </c>
      <c r="V54" s="9">
        <f t="shared" si="11"/>
        <v>9.9999999999977973E-7</v>
      </c>
      <c r="Y54">
        <f>Y53*1000*1000</f>
        <v>762</v>
      </c>
      <c r="Z54">
        <f t="shared" ref="Z54:AD54" si="12">Z53*1000*1000</f>
        <v>901</v>
      </c>
      <c r="AA54">
        <f t="shared" si="12"/>
        <v>1070</v>
      </c>
      <c r="AB54">
        <f t="shared" si="12"/>
        <v>1185</v>
      </c>
      <c r="AC54">
        <f t="shared" si="12"/>
        <v>1385</v>
      </c>
      <c r="AD54">
        <f t="shared" si="12"/>
        <v>1600</v>
      </c>
    </row>
    <row r="55" spans="16:30" x14ac:dyDescent="0.25">
      <c r="Q55" s="9">
        <f t="shared" si="11"/>
        <v>1.0000000000000019E-6</v>
      </c>
      <c r="R55" s="9">
        <f t="shared" si="11"/>
        <v>0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</row>
    <row r="56" spans="16:30" x14ac:dyDescent="0.25">
      <c r="Q56" s="9">
        <f t="shared" si="11"/>
        <v>0</v>
      </c>
      <c r="R56" s="9">
        <f t="shared" si="11"/>
        <v>1.0000000000000019E-6</v>
      </c>
      <c r="S56" s="9">
        <f t="shared" si="11"/>
        <v>0</v>
      </c>
      <c r="T56" s="9">
        <f t="shared" si="11"/>
        <v>0</v>
      </c>
      <c r="U56" s="9">
        <f t="shared" si="11"/>
        <v>0</v>
      </c>
      <c r="V56" s="9">
        <f t="shared" si="11"/>
        <v>9.9999999999977973E-7</v>
      </c>
    </row>
    <row r="57" spans="16:30" x14ac:dyDescent="0.25">
      <c r="Q57" s="9">
        <f t="shared" si="11"/>
        <v>0</v>
      </c>
      <c r="R57" s="9">
        <f t="shared" si="11"/>
        <v>0</v>
      </c>
      <c r="S57" s="9">
        <f t="shared" si="11"/>
        <v>4.0000000000000074E-6</v>
      </c>
      <c r="T57" s="9">
        <f t="shared" si="11"/>
        <v>0</v>
      </c>
      <c r="U57" s="9">
        <f t="shared" si="11"/>
        <v>0</v>
      </c>
      <c r="V57" s="9">
        <f t="shared" si="11"/>
        <v>0</v>
      </c>
      <c r="Y57" s="13">
        <v>7.6199999999999998E-4</v>
      </c>
      <c r="Z57" s="13">
        <v>9.01E-4</v>
      </c>
      <c r="AA57" s="13">
        <v>1.07E-3</v>
      </c>
      <c r="AB57" s="13">
        <v>1.1850000000000001E-3</v>
      </c>
      <c r="AC57" s="13">
        <v>1.3849999999999999E-3</v>
      </c>
      <c r="AD57" s="13">
        <v>1.6000000000000001E-3</v>
      </c>
    </row>
    <row r="58" spans="16:30" x14ac:dyDescent="0.25">
      <c r="Q58" s="9">
        <f t="shared" si="11"/>
        <v>0</v>
      </c>
      <c r="R58" s="9">
        <f t="shared" si="11"/>
        <v>0</v>
      </c>
      <c r="S58" s="9">
        <f t="shared" si="11"/>
        <v>0</v>
      </c>
      <c r="T58" s="9">
        <f t="shared" si="11"/>
        <v>0</v>
      </c>
      <c r="U58" s="9">
        <f t="shared" si="11"/>
        <v>0</v>
      </c>
      <c r="V58" s="9">
        <f t="shared" si="11"/>
        <v>9.9999999999977973E-7</v>
      </c>
      <c r="Y58">
        <f>ROUND(Y57,3)</f>
        <v>1E-3</v>
      </c>
      <c r="Z58">
        <f t="shared" ref="Z58:AD58" si="13">ROUND(Z57,3)</f>
        <v>1E-3</v>
      </c>
      <c r="AA58">
        <f t="shared" si="13"/>
        <v>1E-3</v>
      </c>
      <c r="AB58">
        <f t="shared" si="13"/>
        <v>1E-3</v>
      </c>
      <c r="AC58">
        <f t="shared" si="13"/>
        <v>1E-3</v>
      </c>
      <c r="AD58">
        <f t="shared" si="13"/>
        <v>2E-3</v>
      </c>
    </row>
    <row r="59" spans="16:30" x14ac:dyDescent="0.25">
      <c r="Q59" s="9">
        <f t="shared" si="11"/>
        <v>1.0000000000000019E-6</v>
      </c>
      <c r="R59" s="9">
        <f t="shared" si="11"/>
        <v>0</v>
      </c>
      <c r="S59" s="9">
        <f t="shared" si="11"/>
        <v>0</v>
      </c>
      <c r="T59" s="9">
        <f t="shared" si="11"/>
        <v>1.0000000000000019E-6</v>
      </c>
      <c r="U59" s="9">
        <f t="shared" si="11"/>
        <v>4.0000000000000074E-6</v>
      </c>
      <c r="V59" s="9">
        <f t="shared" si="11"/>
        <v>9.9999999999977973E-7</v>
      </c>
    </row>
    <row r="60" spans="16:30" x14ac:dyDescent="0.25">
      <c r="Q60" s="9">
        <f t="shared" si="11"/>
        <v>0</v>
      </c>
      <c r="R60" s="9">
        <f t="shared" si="11"/>
        <v>1.0000000000000019E-6</v>
      </c>
      <c r="S60" s="9">
        <f t="shared" si="11"/>
        <v>1.0000000000000019E-6</v>
      </c>
      <c r="T60" s="9">
        <f t="shared" si="11"/>
        <v>0</v>
      </c>
      <c r="U60" s="9">
        <f t="shared" si="11"/>
        <v>0</v>
      </c>
      <c r="V60" s="9">
        <f t="shared" si="11"/>
        <v>0</v>
      </c>
    </row>
    <row r="61" spans="16:30" x14ac:dyDescent="0.25">
      <c r="Q61" s="9">
        <f t="shared" si="11"/>
        <v>0</v>
      </c>
      <c r="R61" s="9">
        <f t="shared" si="11"/>
        <v>1.0000000000000019E-6</v>
      </c>
      <c r="S61" s="9">
        <f t="shared" si="11"/>
        <v>4.0000000000000074E-6</v>
      </c>
      <c r="T61" s="9">
        <f t="shared" si="11"/>
        <v>0</v>
      </c>
      <c r="U61" s="9">
        <f t="shared" si="11"/>
        <v>0</v>
      </c>
      <c r="V61" s="9">
        <f t="shared" si="11"/>
        <v>9.9999999999977973E-7</v>
      </c>
    </row>
    <row r="62" spans="16:30" x14ac:dyDescent="0.25">
      <c r="Q62" s="9">
        <f t="shared" si="11"/>
        <v>1.0000000000000019E-6</v>
      </c>
      <c r="R62" s="9">
        <f t="shared" si="11"/>
        <v>0</v>
      </c>
      <c r="S62" s="9">
        <f t="shared" si="11"/>
        <v>1.0000000000000019E-6</v>
      </c>
      <c r="T62" s="9">
        <f t="shared" si="11"/>
        <v>1.0000000000000019E-6</v>
      </c>
      <c r="U62" s="9">
        <f t="shared" si="11"/>
        <v>9.9999999999977973E-7</v>
      </c>
      <c r="V62" s="9">
        <f t="shared" si="11"/>
        <v>1.0000000000002238E-6</v>
      </c>
    </row>
    <row r="63" spans="16:30" x14ac:dyDescent="0.25">
      <c r="Q63" s="9">
        <f t="shared" si="11"/>
        <v>0</v>
      </c>
      <c r="R63" s="9">
        <f t="shared" si="11"/>
        <v>1.0000000000000019E-6</v>
      </c>
      <c r="S63" s="9">
        <f t="shared" si="11"/>
        <v>1.0000000000000019E-6</v>
      </c>
      <c r="T63" s="9">
        <f t="shared" si="11"/>
        <v>0</v>
      </c>
      <c r="U63" s="9">
        <f t="shared" si="11"/>
        <v>0</v>
      </c>
      <c r="V63" s="9">
        <f t="shared" si="11"/>
        <v>0</v>
      </c>
    </row>
    <row r="64" spans="16:30" x14ac:dyDescent="0.25">
      <c r="Q64" s="9">
        <f t="shared" si="11"/>
        <v>0</v>
      </c>
      <c r="R64" s="9">
        <f t="shared" si="11"/>
        <v>0</v>
      </c>
      <c r="S64" s="9">
        <f t="shared" si="11"/>
        <v>0</v>
      </c>
      <c r="T64" s="9">
        <f t="shared" si="11"/>
        <v>1.0000000000000019E-6</v>
      </c>
      <c r="U64" s="9">
        <f t="shared" si="11"/>
        <v>0</v>
      </c>
      <c r="V64" s="9">
        <f t="shared" si="11"/>
        <v>9.9999999999977973E-7</v>
      </c>
      <c r="Y64" s="13">
        <v>5.9761430466719685E-4</v>
      </c>
      <c r="Z64" s="13">
        <v>6.0553007081949833E-4</v>
      </c>
      <c r="AA64" s="13">
        <v>6.2488094104092386E-4</v>
      </c>
      <c r="AB64" s="13">
        <v>5.9761430466719685E-4</v>
      </c>
      <c r="AC64" s="13">
        <v>6.0553007081949573E-4</v>
      </c>
      <c r="AD64" s="13">
        <v>6.1334368521284114E-4</v>
      </c>
    </row>
    <row r="65" spans="16:37" x14ac:dyDescent="0.25">
      <c r="Q65" s="9">
        <f t="shared" si="11"/>
        <v>0</v>
      </c>
      <c r="R65" s="9">
        <f t="shared" si="11"/>
        <v>0</v>
      </c>
      <c r="S65" s="9">
        <f t="shared" si="11"/>
        <v>0</v>
      </c>
      <c r="T65" s="9">
        <f t="shared" si="11"/>
        <v>0</v>
      </c>
      <c r="U65" s="9">
        <f t="shared" si="11"/>
        <v>9.9999999999977973E-7</v>
      </c>
      <c r="V65" s="9">
        <f t="shared" si="11"/>
        <v>0</v>
      </c>
      <c r="Y65">
        <f>ROUND(Y64*1000,3)</f>
        <v>0.59799999999999998</v>
      </c>
      <c r="Z65">
        <f t="shared" ref="Z65:AD65" si="14">ROUND(Z64*1000,3)</f>
        <v>0.60599999999999998</v>
      </c>
      <c r="AA65">
        <f t="shared" si="14"/>
        <v>0.625</v>
      </c>
      <c r="AB65">
        <f t="shared" si="14"/>
        <v>0.59799999999999998</v>
      </c>
      <c r="AC65">
        <f t="shared" si="14"/>
        <v>0.60599999999999998</v>
      </c>
      <c r="AD65">
        <f t="shared" si="14"/>
        <v>0.61299999999999999</v>
      </c>
    </row>
    <row r="66" spans="16:37" x14ac:dyDescent="0.25">
      <c r="Q66" s="9">
        <f t="shared" si="11"/>
        <v>1.0000000000000019E-6</v>
      </c>
      <c r="R66" s="9">
        <f t="shared" si="11"/>
        <v>1.0000000000000019E-6</v>
      </c>
      <c r="S66" s="9">
        <f t="shared" si="11"/>
        <v>0</v>
      </c>
      <c r="T66" s="9">
        <f t="shared" si="11"/>
        <v>1.0000000000000019E-6</v>
      </c>
      <c r="U66" s="9">
        <f t="shared" si="11"/>
        <v>9.9999999999977973E-7</v>
      </c>
      <c r="V66" s="9">
        <f t="shared" si="11"/>
        <v>9.9999999999977973E-7</v>
      </c>
    </row>
    <row r="67" spans="16:37" x14ac:dyDescent="0.25">
      <c r="Q67" s="9"/>
    </row>
    <row r="68" spans="16:37" x14ac:dyDescent="0.25">
      <c r="P68" t="s">
        <v>54</v>
      </c>
      <c r="Q68" s="9">
        <f t="shared" ref="Q68:V68" si="15">SUM(Q52:Q66)</f>
        <v>5.0000000000000097E-6</v>
      </c>
      <c r="R68" s="9">
        <f t="shared" si="15"/>
        <v>7.0000000000000143E-6</v>
      </c>
      <c r="S68" s="9">
        <f t="shared" si="15"/>
        <v>1.2000000000000024E-5</v>
      </c>
      <c r="T68" s="9">
        <f t="shared" si="15"/>
        <v>5.0000000000000097E-6</v>
      </c>
      <c r="U68" s="9">
        <f t="shared" si="15"/>
        <v>6.999999999999346E-6</v>
      </c>
      <c r="V68" s="9">
        <f t="shared" si="15"/>
        <v>8.999999999998462E-6</v>
      </c>
    </row>
    <row r="70" spans="16:37" x14ac:dyDescent="0.25">
      <c r="P70" t="s">
        <v>55</v>
      </c>
      <c r="Q70">
        <v>1E-3</v>
      </c>
    </row>
    <row r="71" spans="16:37" x14ac:dyDescent="0.25">
      <c r="P71" t="s">
        <v>56</v>
      </c>
      <c r="Q71">
        <v>15</v>
      </c>
    </row>
    <row r="72" spans="16:37" x14ac:dyDescent="0.25">
      <c r="Q72" t="s">
        <v>48</v>
      </c>
      <c r="R72" t="s">
        <v>33</v>
      </c>
      <c r="S72" t="s">
        <v>49</v>
      </c>
      <c r="T72" t="s">
        <v>38</v>
      </c>
      <c r="U72" t="s">
        <v>50</v>
      </c>
      <c r="V72" t="s">
        <v>43</v>
      </c>
    </row>
    <row r="73" spans="16:37" x14ac:dyDescent="0.25">
      <c r="P73" s="13" t="s">
        <v>57</v>
      </c>
      <c r="Q73" s="13">
        <f>ROUND(SQRT(((Q68)/(15*14))+(($Q$70*$Q$70)/(3))),6)</f>
        <v>5.9800000000000001E-4</v>
      </c>
      <c r="R73" s="13">
        <f t="shared" ref="R73:V73" si="16">ROUND(SQRT(((R68)/(15*14))+(($Q$70*$Q$70)/(3))),6)</f>
        <v>6.0599999999999998E-4</v>
      </c>
      <c r="S73" s="13">
        <f t="shared" si="16"/>
        <v>6.2500000000000001E-4</v>
      </c>
      <c r="T73" s="13">
        <f t="shared" si="16"/>
        <v>5.9800000000000001E-4</v>
      </c>
      <c r="U73" s="13">
        <f t="shared" si="16"/>
        <v>6.0599999999999998E-4</v>
      </c>
      <c r="V73" s="13">
        <f t="shared" si="16"/>
        <v>6.1300000000000005E-4</v>
      </c>
      <c r="Z73" t="s">
        <v>81</v>
      </c>
    </row>
    <row r="74" spans="16:37" x14ac:dyDescent="0.25">
      <c r="Z74" t="s">
        <v>82</v>
      </c>
    </row>
    <row r="75" spans="16:37" x14ac:dyDescent="0.25">
      <c r="P75" t="s">
        <v>58</v>
      </c>
      <c r="Q75" t="s">
        <v>48</v>
      </c>
      <c r="R75" t="s">
        <v>33</v>
      </c>
      <c r="S75" t="s">
        <v>49</v>
      </c>
      <c r="T75" t="s">
        <v>38</v>
      </c>
      <c r="U75" t="s">
        <v>50</v>
      </c>
      <c r="V75" t="s">
        <v>43</v>
      </c>
      <c r="AE75" t="s">
        <v>58</v>
      </c>
      <c r="AF75" t="s">
        <v>48</v>
      </c>
      <c r="AG75" t="s">
        <v>33</v>
      </c>
      <c r="AH75" t="s">
        <v>49</v>
      </c>
      <c r="AI75" t="s">
        <v>38</v>
      </c>
      <c r="AJ75" t="s">
        <v>50</v>
      </c>
      <c r="AK75" t="s">
        <v>43</v>
      </c>
    </row>
    <row r="76" spans="16:37" x14ac:dyDescent="0.25">
      <c r="P76" s="13" t="s">
        <v>60</v>
      </c>
      <c r="Q76" s="13">
        <v>0</v>
      </c>
      <c r="R76" s="13">
        <v>25</v>
      </c>
      <c r="S76" s="13">
        <v>56.25</v>
      </c>
      <c r="T76" s="13">
        <v>100</v>
      </c>
      <c r="U76" s="13">
        <v>156.25</v>
      </c>
      <c r="V76" s="13">
        <v>225</v>
      </c>
      <c r="AE76" s="13" t="s">
        <v>60</v>
      </c>
      <c r="AF76" s="13">
        <f>Q76*0.0001</f>
        <v>0</v>
      </c>
      <c r="AG76" s="13">
        <f t="shared" ref="AG76:AK76" si="17">R76*0.0001</f>
        <v>2.5000000000000001E-3</v>
      </c>
      <c r="AH76" s="13">
        <f t="shared" si="17"/>
        <v>5.6250000000000007E-3</v>
      </c>
      <c r="AI76" s="13">
        <f t="shared" si="17"/>
        <v>0.01</v>
      </c>
      <c r="AJ76" s="13">
        <f t="shared" si="17"/>
        <v>1.5625E-2</v>
      </c>
      <c r="AK76" s="13">
        <f t="shared" si="17"/>
        <v>2.2500000000000003E-2</v>
      </c>
    </row>
    <row r="77" spans="16:37" x14ac:dyDescent="0.25">
      <c r="P77" s="13" t="s">
        <v>59</v>
      </c>
      <c r="Q77" s="13">
        <f>ROUND((Q33^Q33),3)</f>
        <v>0.75</v>
      </c>
      <c r="R77" s="13">
        <f>ROUND((R33^R33),3)</f>
        <v>0.80200000000000005</v>
      </c>
      <c r="S77" s="13">
        <f t="shared" ref="S77:V77" si="18">ROUND((S33^S33),3)</f>
        <v>0.875</v>
      </c>
      <c r="T77" s="13">
        <f t="shared" si="18"/>
        <v>0.99099999999999999</v>
      </c>
      <c r="U77" s="13">
        <f t="shared" si="18"/>
        <v>1.165</v>
      </c>
      <c r="V77" s="13">
        <f t="shared" si="18"/>
        <v>1.415</v>
      </c>
      <c r="AE77" s="13" t="s">
        <v>59</v>
      </c>
      <c r="AF77" s="13">
        <v>0.75</v>
      </c>
      <c r="AG77" s="13">
        <v>0.80200000000000005</v>
      </c>
      <c r="AH77" s="13">
        <v>0.875</v>
      </c>
      <c r="AI77" s="13">
        <v>0.99099999999999999</v>
      </c>
      <c r="AJ77" s="13">
        <v>1.165</v>
      </c>
      <c r="AK77" s="13">
        <v>1.415</v>
      </c>
    </row>
    <row r="78" spans="16:37" x14ac:dyDescent="0.25">
      <c r="P78" s="13" t="s">
        <v>61</v>
      </c>
      <c r="Q78" s="13">
        <f>ROUND(2*Q33*Q73,6)</f>
        <v>7.6199999999999998E-4</v>
      </c>
      <c r="R78" s="13">
        <f t="shared" ref="R78:V78" si="19">ROUND(2*R33*R73,6)</f>
        <v>9.01E-4</v>
      </c>
      <c r="S78" s="13">
        <f t="shared" si="19"/>
        <v>1.07E-3</v>
      </c>
      <c r="T78" s="13">
        <f t="shared" si="19"/>
        <v>1.1850000000000001E-3</v>
      </c>
      <c r="U78" s="13">
        <f t="shared" si="19"/>
        <v>1.3849999999999999E-3</v>
      </c>
      <c r="V78" s="13">
        <f t="shared" si="19"/>
        <v>1.6000000000000001E-3</v>
      </c>
      <c r="AE78" s="13" t="s">
        <v>61</v>
      </c>
      <c r="AF78" s="13">
        <f t="shared" ref="AF78:AK78" si="20">2*AF33*AF73</f>
        <v>0</v>
      </c>
      <c r="AG78" s="13">
        <f t="shared" si="20"/>
        <v>0</v>
      </c>
      <c r="AH78" s="13">
        <f t="shared" si="20"/>
        <v>0</v>
      </c>
      <c r="AI78" s="13">
        <f t="shared" si="20"/>
        <v>0</v>
      </c>
      <c r="AJ78" s="13">
        <f t="shared" si="20"/>
        <v>0</v>
      </c>
      <c r="AK78" s="13">
        <f t="shared" si="20"/>
        <v>0</v>
      </c>
    </row>
    <row r="96" spans="16:31" x14ac:dyDescent="0.25">
      <c r="P96" t="s">
        <v>62</v>
      </c>
      <c r="AE96" t="s">
        <v>62</v>
      </c>
    </row>
    <row r="97" spans="15:37" x14ac:dyDescent="0.25">
      <c r="P97" t="s">
        <v>63</v>
      </c>
      <c r="R97" t="s">
        <v>56</v>
      </c>
      <c r="S97">
        <v>6</v>
      </c>
      <c r="AE97" t="s">
        <v>63</v>
      </c>
      <c r="AG97" t="s">
        <v>56</v>
      </c>
      <c r="AH97">
        <v>6</v>
      </c>
    </row>
    <row r="98" spans="15:37" x14ac:dyDescent="0.25">
      <c r="P98" t="s">
        <v>64</v>
      </c>
      <c r="AE98" t="s">
        <v>64</v>
      </c>
    </row>
    <row r="100" spans="15:37" x14ac:dyDescent="0.25">
      <c r="P100" t="s">
        <v>65</v>
      </c>
      <c r="Q100">
        <f>SUM(Q76:V76)</f>
        <v>562.5</v>
      </c>
      <c r="AE100" t="s">
        <v>65</v>
      </c>
      <c r="AF100">
        <f>SUM(AF76:AK76)</f>
        <v>5.6250000000000008E-2</v>
      </c>
    </row>
    <row r="101" spans="15:37" x14ac:dyDescent="0.25">
      <c r="O101" t="s">
        <v>67</v>
      </c>
      <c r="P101" t="s">
        <v>66</v>
      </c>
      <c r="Q101">
        <f>SUM(Q77:V77)</f>
        <v>5.9980000000000002</v>
      </c>
      <c r="AD101" t="s">
        <v>67</v>
      </c>
      <c r="AE101" t="s">
        <v>66</v>
      </c>
      <c r="AF101">
        <f>SUM(AF77:AK77)</f>
        <v>5.9980000000000002</v>
      </c>
    </row>
    <row r="103" spans="15:37" x14ac:dyDescent="0.25">
      <c r="P103" t="s">
        <v>68</v>
      </c>
      <c r="Q103">
        <f t="shared" ref="Q103:V103" si="21">Q76*Q77</f>
        <v>0</v>
      </c>
      <c r="R103">
        <f t="shared" si="21"/>
        <v>20.05</v>
      </c>
      <c r="S103">
        <f t="shared" si="21"/>
        <v>49.21875</v>
      </c>
      <c r="T103">
        <f t="shared" si="21"/>
        <v>99.1</v>
      </c>
      <c r="U103">
        <f t="shared" si="21"/>
        <v>182.03125</v>
      </c>
      <c r="V103">
        <f t="shared" si="21"/>
        <v>318.375</v>
      </c>
      <c r="AE103" t="s">
        <v>68</v>
      </c>
      <c r="AF103">
        <f t="shared" ref="AF103:AK103" si="22">AF76*AF77</f>
        <v>0</v>
      </c>
      <c r="AG103">
        <f t="shared" si="22"/>
        <v>2.0050000000000003E-3</v>
      </c>
      <c r="AH103">
        <f t="shared" si="22"/>
        <v>4.9218750000000009E-3</v>
      </c>
      <c r="AI103">
        <f t="shared" si="22"/>
        <v>9.9100000000000004E-3</v>
      </c>
      <c r="AJ103">
        <f t="shared" si="22"/>
        <v>1.8203125000000001E-2</v>
      </c>
      <c r="AK103">
        <f t="shared" si="22"/>
        <v>3.1837500000000005E-2</v>
      </c>
    </row>
    <row r="104" spans="15:37" x14ac:dyDescent="0.25">
      <c r="P104" t="s">
        <v>69</v>
      </c>
      <c r="Q104">
        <f>SUM(Q103:V103)</f>
        <v>668.77499999999998</v>
      </c>
      <c r="AE104" t="s">
        <v>69</v>
      </c>
      <c r="AF104">
        <f>SUM(AF103:AK103)</f>
        <v>6.6877500000000006E-2</v>
      </c>
    </row>
    <row r="106" spans="15:37" x14ac:dyDescent="0.25">
      <c r="P106" t="s">
        <v>70</v>
      </c>
      <c r="Q106">
        <f t="shared" ref="Q106:V106" si="23">Q76*Q76</f>
        <v>0</v>
      </c>
      <c r="R106">
        <f t="shared" si="23"/>
        <v>625</v>
      </c>
      <c r="S106">
        <f t="shared" si="23"/>
        <v>3164.0625</v>
      </c>
      <c r="T106">
        <f t="shared" si="23"/>
        <v>10000</v>
      </c>
      <c r="U106">
        <f t="shared" si="23"/>
        <v>24414.0625</v>
      </c>
      <c r="V106">
        <f t="shared" si="23"/>
        <v>50625</v>
      </c>
      <c r="AE106" t="s">
        <v>70</v>
      </c>
      <c r="AF106">
        <f t="shared" ref="AF106:AK106" si="24">AF76*AF76</f>
        <v>0</v>
      </c>
      <c r="AG106">
        <f t="shared" si="24"/>
        <v>6.2500000000000003E-6</v>
      </c>
      <c r="AH106">
        <f t="shared" si="24"/>
        <v>3.1640625000000005E-5</v>
      </c>
      <c r="AI106">
        <f t="shared" si="24"/>
        <v>1E-4</v>
      </c>
      <c r="AJ106">
        <f t="shared" si="24"/>
        <v>2.44140625E-4</v>
      </c>
      <c r="AK106">
        <f t="shared" si="24"/>
        <v>5.0625000000000008E-4</v>
      </c>
    </row>
    <row r="107" spans="15:37" x14ac:dyDescent="0.25">
      <c r="P107" t="s">
        <v>71</v>
      </c>
      <c r="Q107">
        <f>SUM(Q106:V106)</f>
        <v>88828.125</v>
      </c>
      <c r="AE107" t="s">
        <v>71</v>
      </c>
      <c r="AF107">
        <f>SUM(AF106:AK106)</f>
        <v>8.8828125000000007E-4</v>
      </c>
    </row>
    <row r="109" spans="15:37" x14ac:dyDescent="0.25">
      <c r="P109" t="s">
        <v>72</v>
      </c>
      <c r="Q109">
        <f t="shared" ref="Q109:V109" si="25">Q77*Q77</f>
        <v>0.5625</v>
      </c>
      <c r="R109">
        <f t="shared" si="25"/>
        <v>0.64320400000000011</v>
      </c>
      <c r="S109">
        <f t="shared" si="25"/>
        <v>0.765625</v>
      </c>
      <c r="T109">
        <f t="shared" si="25"/>
        <v>0.98208099999999998</v>
      </c>
      <c r="U109">
        <f t="shared" si="25"/>
        <v>1.3572250000000001</v>
      </c>
      <c r="V109">
        <f t="shared" si="25"/>
        <v>2.0022250000000001</v>
      </c>
      <c r="AE109" t="s">
        <v>72</v>
      </c>
      <c r="AF109">
        <f t="shared" ref="AF109:AK109" si="26">AF77*AF77</f>
        <v>0.5625</v>
      </c>
      <c r="AG109">
        <f t="shared" si="26"/>
        <v>0.64320400000000011</v>
      </c>
      <c r="AH109">
        <f t="shared" si="26"/>
        <v>0.765625</v>
      </c>
      <c r="AI109">
        <f t="shared" si="26"/>
        <v>0.98208099999999998</v>
      </c>
      <c r="AJ109">
        <f t="shared" si="26"/>
        <v>1.3572250000000001</v>
      </c>
      <c r="AK109">
        <f t="shared" si="26"/>
        <v>2.0022250000000001</v>
      </c>
    </row>
    <row r="110" spans="15:37" x14ac:dyDescent="0.25">
      <c r="P110" t="s">
        <v>73</v>
      </c>
      <c r="Q110">
        <f>ROUND(SUM(Q109:V109),3)</f>
        <v>6.3129999999999997</v>
      </c>
      <c r="AE110" t="s">
        <v>73</v>
      </c>
      <c r="AF110">
        <f>SUM(AF109:AK109)</f>
        <v>6.3128599999999997</v>
      </c>
    </row>
    <row r="112" spans="15:37" x14ac:dyDescent="0.25">
      <c r="P112" s="13" t="s">
        <v>74</v>
      </c>
      <c r="R112" s="13" t="s">
        <v>75</v>
      </c>
      <c r="AE112" s="13" t="s">
        <v>74</v>
      </c>
      <c r="AG112" s="13" t="s">
        <v>75</v>
      </c>
    </row>
    <row r="113" spans="13:35" x14ac:dyDescent="0.25">
      <c r="P113" s="13">
        <f>(Q100*Q101-S97*Q104)/(Q100*Q100-S97*Q107)</f>
        <v>2.9496103896103879E-3</v>
      </c>
      <c r="R113" s="13">
        <f>(Q100*Q104-Q101*Q107)/(Q100*Q100-S97*Q107)</f>
        <v>0.72314069264069269</v>
      </c>
      <c r="AE113" s="13">
        <f>(AF100*AF101-AH97*AF104)/(AF100*AF100-AH97*AF107)</f>
        <v>29.496103896103897</v>
      </c>
      <c r="AG113" s="13">
        <f>(AF100*AF104-AF101*AF107)/(AF100*AF100-AH97*AF107)</f>
        <v>0.72314069264069269</v>
      </c>
    </row>
    <row r="115" spans="13:35" x14ac:dyDescent="0.25">
      <c r="M115" t="s">
        <v>78</v>
      </c>
      <c r="N115" t="s">
        <v>79</v>
      </c>
      <c r="P115" s="13" t="s">
        <v>77</v>
      </c>
      <c r="R115" s="13" t="s">
        <v>76</v>
      </c>
      <c r="AB115" t="s">
        <v>78</v>
      </c>
      <c r="AC115" t="s">
        <v>79</v>
      </c>
      <c r="AE115" s="13" t="s">
        <v>77</v>
      </c>
      <c r="AG115" s="13" t="s">
        <v>76</v>
      </c>
    </row>
    <row r="116" spans="13:35" x14ac:dyDescent="0.25">
      <c r="M116">
        <f>Q110-P113*Q104-R113*Q101</f>
        <v>2.976437229437856E-3</v>
      </c>
      <c r="N116">
        <f>S97*Q107-Q100*Q100</f>
        <v>216562.5</v>
      </c>
      <c r="P116" s="13">
        <f>SQRT((M116*S97)/(N116*4))</f>
        <v>1.4358278254022593E-4</v>
      </c>
      <c r="R116" s="13">
        <f>P116*T117</f>
        <v>1.7470365368643347E-2</v>
      </c>
      <c r="T116" t="s">
        <v>80</v>
      </c>
      <c r="AB116">
        <f>AF110-AE113*AF104-AG113*AF101</f>
        <v>2.8364372294360507E-3</v>
      </c>
      <c r="AC116">
        <f>AH97*AF107-AF100*AF100</f>
        <v>2.1656249999999991E-3</v>
      </c>
      <c r="AE116" s="13">
        <f>SQRT((AB116*AH97)/(AC116*4))</f>
        <v>1.4016532549915597</v>
      </c>
      <c r="AG116" s="13">
        <f>AE116*AI117</f>
        <v>1.705454794204898E-2</v>
      </c>
      <c r="AI116" t="s">
        <v>80</v>
      </c>
    </row>
    <row r="117" spans="13:35" x14ac:dyDescent="0.25">
      <c r="T117">
        <f>SQRT(Q107/S97)</f>
        <v>121.67451458707366</v>
      </c>
      <c r="AI117">
        <f>SQRT(AF107/AH97)</f>
        <v>1.2167451458707366E-2</v>
      </c>
    </row>
    <row r="118" spans="13:35" x14ac:dyDescent="0.25">
      <c r="Q118">
        <f>$P$113*Q76+$R$113</f>
        <v>0.72314069264069269</v>
      </c>
      <c r="R118">
        <f t="shared" ref="R118:V118" si="27">$P$113*R76+$R$113</f>
        <v>0.79688095238095236</v>
      </c>
      <c r="S118">
        <f t="shared" si="27"/>
        <v>0.88905627705627699</v>
      </c>
      <c r="T118">
        <f t="shared" si="27"/>
        <v>1.0181017316017316</v>
      </c>
      <c r="U118">
        <f t="shared" si="27"/>
        <v>1.1840173160173157</v>
      </c>
      <c r="V118">
        <f t="shared" si="27"/>
        <v>1.3868030303030299</v>
      </c>
    </row>
    <row r="120" spans="13:35" x14ac:dyDescent="0.25">
      <c r="X120" t="s">
        <v>88</v>
      </c>
    </row>
    <row r="122" spans="13:35" x14ac:dyDescent="0.25">
      <c r="X122" t="s">
        <v>83</v>
      </c>
      <c r="Y122" t="s">
        <v>38</v>
      </c>
    </row>
    <row r="123" spans="13:35" x14ac:dyDescent="0.25">
      <c r="X123" s="13" t="s">
        <v>60</v>
      </c>
      <c r="Y123">
        <v>0.01</v>
      </c>
      <c r="AA123" t="s">
        <v>86</v>
      </c>
    </row>
    <row r="124" spans="13:35" x14ac:dyDescent="0.25">
      <c r="X124" s="13" t="s">
        <v>59</v>
      </c>
      <c r="Y124">
        <v>0.99099999999999999</v>
      </c>
      <c r="AA124" s="13">
        <v>0.75</v>
      </c>
    </row>
    <row r="126" spans="13:35" x14ac:dyDescent="0.25">
      <c r="X126" t="s">
        <v>84</v>
      </c>
      <c r="Y126">
        <v>6.0999999999999999E-2</v>
      </c>
      <c r="Z126" t="s">
        <v>85</v>
      </c>
    </row>
    <row r="129" spans="23:29" x14ac:dyDescent="0.25">
      <c r="Y129" s="13" t="s">
        <v>87</v>
      </c>
      <c r="AA129" s="13" t="s">
        <v>89</v>
      </c>
    </row>
    <row r="130" spans="23:29" x14ac:dyDescent="0.25">
      <c r="Y130" s="13">
        <f>ROUND((8*3.14*Y126*Y123)/(Y124-AA124),3)</f>
        <v>6.4000000000000001E-2</v>
      </c>
      <c r="AA130" s="13">
        <f>ROUND((AA124*Y130)/(4*3.14*3.14),3)</f>
        <v>1E-3</v>
      </c>
    </row>
    <row r="132" spans="23:29" x14ac:dyDescent="0.25">
      <c r="X132" t="s">
        <v>90</v>
      </c>
    </row>
    <row r="133" spans="23:29" x14ac:dyDescent="0.25">
      <c r="AA133" t="s">
        <v>93</v>
      </c>
      <c r="AB133">
        <v>1.9999999999999999E-6</v>
      </c>
    </row>
    <row r="134" spans="23:29" x14ac:dyDescent="0.25">
      <c r="W134" t="s">
        <v>91</v>
      </c>
      <c r="Y134" t="s">
        <v>92</v>
      </c>
    </row>
    <row r="135" spans="23:29" x14ac:dyDescent="0.25">
      <c r="W135">
        <f>(AE116/AE113)*(AE116/AE113)</f>
        <v>2.2581452376784668E-3</v>
      </c>
      <c r="Y135">
        <f>(AB133/Y126)*(AB133/Y126)</f>
        <v>1.0749798441279223E-9</v>
      </c>
    </row>
    <row r="137" spans="23:29" x14ac:dyDescent="0.25">
      <c r="X137" s="13" t="s">
        <v>94</v>
      </c>
    </row>
    <row r="138" spans="23:29" x14ac:dyDescent="0.25">
      <c r="X138" s="13">
        <f>ROUND((SQRT(W135+Y135)),3)</f>
        <v>4.8000000000000001E-2</v>
      </c>
    </row>
    <row r="140" spans="23:29" x14ac:dyDescent="0.25">
      <c r="X140" t="s">
        <v>95</v>
      </c>
      <c r="Y140" t="s">
        <v>97</v>
      </c>
      <c r="Z140" t="s">
        <v>99</v>
      </c>
    </row>
    <row r="141" spans="23:29" x14ac:dyDescent="0.25">
      <c r="AA141" t="s">
        <v>91</v>
      </c>
      <c r="AB141">
        <v>0.48</v>
      </c>
      <c r="AC141" t="s">
        <v>101</v>
      </c>
    </row>
    <row r="142" spans="23:29" x14ac:dyDescent="0.25">
      <c r="X142" s="13" t="s">
        <v>96</v>
      </c>
      <c r="Y142" s="13" t="s">
        <v>98</v>
      </c>
      <c r="Z142" s="13" t="s">
        <v>102</v>
      </c>
      <c r="AA142" t="s">
        <v>100</v>
      </c>
      <c r="AB142">
        <v>1E-3</v>
      </c>
      <c r="AC142" t="s">
        <v>101</v>
      </c>
    </row>
    <row r="143" spans="23:29" x14ac:dyDescent="0.25">
      <c r="X143" s="13">
        <f>ROUND(X138*Y130,3)</f>
        <v>3.0000000000000001E-3</v>
      </c>
      <c r="Y143" s="13">
        <f>2*X143</f>
        <v>6.0000000000000001E-3</v>
      </c>
      <c r="Z143" s="13">
        <f>ROUND(((2*AB141*Y130)/(3.14*AB142*AB142*AB142*AB142))/1000000000,3)</f>
        <v>19.567</v>
      </c>
      <c r="AB143">
        <f>Z143/1000000000</f>
        <v>1.9566999999999999E-8</v>
      </c>
    </row>
    <row r="145" spans="22:25" x14ac:dyDescent="0.25">
      <c r="W145" t="s">
        <v>103</v>
      </c>
      <c r="X145" t="s">
        <v>104</v>
      </c>
      <c r="Y145">
        <v>1E-3</v>
      </c>
    </row>
    <row r="146" spans="22:25" x14ac:dyDescent="0.25">
      <c r="V146" s="13" t="s">
        <v>106</v>
      </c>
      <c r="X146" t="s">
        <v>105</v>
      </c>
      <c r="Y146">
        <v>3.0000000000000001E-5</v>
      </c>
    </row>
    <row r="147" spans="22:25" x14ac:dyDescent="0.25">
      <c r="V147" s="13">
        <f>ROUND((SQRT(W149+X149+Y149)),3)</f>
        <v>0.129</v>
      </c>
    </row>
    <row r="148" spans="22:25" x14ac:dyDescent="0.25">
      <c r="W148">
        <v>1</v>
      </c>
      <c r="X148">
        <v>2</v>
      </c>
      <c r="Y148">
        <v>3</v>
      </c>
    </row>
    <row r="149" spans="22:25" x14ac:dyDescent="0.25">
      <c r="W149">
        <f>X138*X138</f>
        <v>2.3040000000000001E-3</v>
      </c>
      <c r="X149">
        <f>(4*Y146)/(AB142)*(4*Y146)/(AB142)</f>
        <v>1.44E-2</v>
      </c>
      <c r="Y149">
        <f>(Y145)/(AB141)*(Y145)/(AB141)</f>
        <v>4.3402777777777778E-6</v>
      </c>
    </row>
    <row r="151" spans="22:25" x14ac:dyDescent="0.25">
      <c r="W151" t="s">
        <v>107</v>
      </c>
      <c r="X151" t="s">
        <v>109</v>
      </c>
    </row>
    <row r="152" spans="22:25" x14ac:dyDescent="0.25">
      <c r="W152" s="13" t="s">
        <v>108</v>
      </c>
      <c r="X152" s="13" t="s">
        <v>110</v>
      </c>
    </row>
    <row r="153" spans="22:25" x14ac:dyDescent="0.25">
      <c r="W153" s="13">
        <f>ROUND(V147*Z143,3)</f>
        <v>2.524</v>
      </c>
      <c r="X153" s="13">
        <f>2*W153</f>
        <v>5.048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Borkowski Kamil</dc:creator>
  <cp:lastModifiedBy>Borkowski Kamil</cp:lastModifiedBy>
  <dcterms:created xsi:type="dcterms:W3CDTF">2023-11-18T16:29:07Z</dcterms:created>
  <dcterms:modified xsi:type="dcterms:W3CDTF">2023-11-21T15:50:11Z</dcterms:modified>
</cp:coreProperties>
</file>